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cificorp.us\dfs\PDXCO\PSB1\NPC\PCAM\WA\WA UE-xxxxxx (Cal Year 2020)\Deferral\"/>
    </mc:Choice>
  </mc:AlternateContent>
  <xr:revisionPtr revIDLastSave="0" documentId="13_ncr:1_{B8A619A4-56C9-4785-B5A7-343CC7425D22}" xr6:coauthVersionLast="45" xr6:coauthVersionMax="45" xr10:uidLastSave="{00000000-0000-0000-0000-000000000000}"/>
  <bookViews>
    <workbookView xWindow="-120" yWindow="-120" windowWidth="29040" windowHeight="15840" tabRatio="843" xr2:uid="{00000000-000D-0000-FFFF-FFFF00000000}"/>
  </bookViews>
  <sheets>
    <sheet name="Workpaper Index" sheetId="17" r:id="rId1"/>
    <sheet name="Summary" sheetId="22" r:id="rId2"/>
    <sheet name="Exhibit JP-2 PCAM Calculation" sheetId="1" r:id="rId3"/>
    <sheet name="(3.1) WA Allocated Actual NPC" sheetId="8" r:id="rId4"/>
    <sheet name="(3.2) Adj Actual NPC by Cat" sheetId="14" r:id="rId5"/>
    <sheet name="(3.3) Adj Actual NPC" sheetId="10" r:id="rId6"/>
    <sheet name="(3.4) Adjustments" sheetId="15" r:id="rId7"/>
    <sheet name="(3.5) Actual WCA NPC" sheetId="13" r:id="rId8"/>
    <sheet name="(4.1) WA Allocated Base NPC" sheetId="18" r:id="rId9"/>
    <sheet name="(4.2) WCA Base NPC UE-140762" sheetId="19" r:id="rId10"/>
    <sheet name="(5.1) Actual EIM Costs" sheetId="20" r:id="rId11"/>
    <sheet name="(6.1) Actual Factors" sheetId="7" r:id="rId12"/>
    <sheet name="(7.1) WA Sales" sheetId="6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OM1" localSheetId="11" hidden="1">{#N/A,#N/A,FALSE,"Summary";#N/A,#N/A,FALSE,"SmPlants";#N/A,#N/A,FALSE,"Utah";#N/A,#N/A,FALSE,"Idaho";#N/A,#N/A,FALSE,"Lewis River";#N/A,#N/A,FALSE,"NrthUmpq";#N/A,#N/A,FALSE,"KlamRog"}</definedName>
    <definedName name="________________________OM1" localSheetId="12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11" hidden="1">{#N/A,#N/A,FALSE,"Summary";#N/A,#N/A,FALSE,"SmPlants";#N/A,#N/A,FALSE,"Utah";#N/A,#N/A,FALSE,"Idaho";#N/A,#N/A,FALSE,"Lewis River";#N/A,#N/A,FALSE,"NrthUmpq";#N/A,#N/A,FALSE,"KlamRog"}</definedName>
    <definedName name="______________________OM1" localSheetId="12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11" hidden="1">{#N/A,#N/A,FALSE,"Summary";#N/A,#N/A,FALSE,"SmPlants";#N/A,#N/A,FALSE,"Utah";#N/A,#N/A,FALSE,"Idaho";#N/A,#N/A,FALSE,"Lewis River";#N/A,#N/A,FALSE,"NrthUmpq";#N/A,#N/A,FALSE,"KlamRog"}</definedName>
    <definedName name="____________________OM1" localSheetId="12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11" hidden="1">{#N/A,#N/A,FALSE,"Summary";#N/A,#N/A,FALSE,"SmPlants";#N/A,#N/A,FALSE,"Utah";#N/A,#N/A,FALSE,"Idaho";#N/A,#N/A,FALSE,"Lewis River";#N/A,#N/A,FALSE,"NrthUmpq";#N/A,#N/A,FALSE,"KlamRog"}</definedName>
    <definedName name="___________________OM1" localSheetId="12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11" hidden="1">{#N/A,#N/A,FALSE,"Summary";#N/A,#N/A,FALSE,"SmPlants";#N/A,#N/A,FALSE,"Utah";#N/A,#N/A,FALSE,"Idaho";#N/A,#N/A,FALSE,"Lewis River";#N/A,#N/A,FALSE,"NrthUmpq";#N/A,#N/A,FALSE,"KlamRog"}</definedName>
    <definedName name="_________________OM1" localSheetId="12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11" hidden="1">{#N/A,#N/A,FALSE,"Summary";#N/A,#N/A,FALSE,"SmPlants";#N/A,#N/A,FALSE,"Utah";#N/A,#N/A,FALSE,"Idaho";#N/A,#N/A,FALSE,"Lewis River";#N/A,#N/A,FALSE,"NrthUmpq";#N/A,#N/A,FALSE,"KlamRog"}</definedName>
    <definedName name="______________OM1" localSheetId="12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11" hidden="1">{#N/A,#N/A,FALSE,"Summary";#N/A,#N/A,FALSE,"SmPlants";#N/A,#N/A,FALSE,"Utah";#N/A,#N/A,FALSE,"Idaho";#N/A,#N/A,FALSE,"Lewis River";#N/A,#N/A,FALSE,"NrthUmpq";#N/A,#N/A,FALSE,"KlamRog"}</definedName>
    <definedName name="____________OM1" localSheetId="12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11" hidden="1">{#N/A,#N/A,FALSE,"Summary";#N/A,#N/A,FALSE,"SmPlants";#N/A,#N/A,FALSE,"Utah";#N/A,#N/A,FALSE,"Idaho";#N/A,#N/A,FALSE,"Lewis River";#N/A,#N/A,FALSE,"NrthUmpq";#N/A,#N/A,FALSE,"KlamRog"}</definedName>
    <definedName name="___________OM1" localSheetId="12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localSheetId="11" hidden="1">{#N/A,#N/A,FALSE,"Summary";#N/A,#N/A,FALSE,"SmPlants";#N/A,#N/A,FALSE,"Utah";#N/A,#N/A,FALSE,"Idaho";#N/A,#N/A,FALSE,"Lewis River";#N/A,#N/A,FALSE,"NrthUmpq";#N/A,#N/A,FALSE,"KlamRog"}</definedName>
    <definedName name="_________OM1" localSheetId="12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8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11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8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1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8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11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8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11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8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11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11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12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1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12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11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1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11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12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11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12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11" hidden="1">{#N/A,#N/A,FALSE,"Summary";#N/A,#N/A,FALSE,"SmPlants";#N/A,#N/A,FALSE,"Utah";#N/A,#N/A,FALSE,"Idaho";#N/A,#N/A,FALSE,"Lewis River";#N/A,#N/A,FALSE,"NrthUmpq";#N/A,#N/A,FALSE,"KlamRog"}</definedName>
    <definedName name="_______OM1" localSheetId="12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11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12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1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12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11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1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11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12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11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12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11" hidden="1">{#N/A,#N/A,FALSE,"Summary";#N/A,#N/A,FALSE,"SmPlants";#N/A,#N/A,FALSE,"Utah";#N/A,#N/A,FALSE,"Idaho";#N/A,#N/A,FALSE,"Lewis River";#N/A,#N/A,FALSE,"NrthUmpq";#N/A,#N/A,FALSE,"KlamRog"}</definedName>
    <definedName name="______OM1" localSheetId="12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11" hidden="1">{"PRINT",#N/A,TRUE,"APPA";"PRINT",#N/A,TRUE,"APS";"PRINT",#N/A,TRUE,"BHPL";"PRINT",#N/A,TRUE,"BHPL2";"PRINT",#N/A,TRUE,"CDWR";"PRINT",#N/A,TRUE,"EWEB";"PRINT",#N/A,TRUE,"LADWP";"PRINT",#N/A,TRUE,"NEVBASE"}</definedName>
    <definedName name="_____j1" localSheetId="12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1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12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11" hidden="1">{"PRINT",#N/A,TRUE,"APPA";"PRINT",#N/A,TRUE,"APS";"PRINT",#N/A,TRUE,"BHPL";"PRINT",#N/A,TRUE,"BHPL2";"PRINT",#N/A,TRUE,"CDWR";"PRINT",#N/A,TRUE,"EWEB";"PRINT",#N/A,TRUE,"LADWP";"PRINT",#N/A,TRUE,"NEVBASE"}</definedName>
    <definedName name="_____j3" localSheetId="1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11" hidden="1">{"PRINT",#N/A,TRUE,"APPA";"PRINT",#N/A,TRUE,"APS";"PRINT",#N/A,TRUE,"BHPL";"PRINT",#N/A,TRUE,"BHPL2";"PRINT",#N/A,TRUE,"CDWR";"PRINT",#N/A,TRUE,"EWEB";"PRINT",#N/A,TRUE,"LADWP";"PRINT",#N/A,TRUE,"NEVBASE"}</definedName>
    <definedName name="_____j4" localSheetId="12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11" hidden="1">{"PRINT",#N/A,TRUE,"APPA";"PRINT",#N/A,TRUE,"APS";"PRINT",#N/A,TRUE,"BHPL";"PRINT",#N/A,TRUE,"BHPL2";"PRINT",#N/A,TRUE,"CDWR";"PRINT",#N/A,TRUE,"EWEB";"PRINT",#N/A,TRUE,"LADWP";"PRINT",#N/A,TRUE,"NEVBASE"}</definedName>
    <definedName name="_____j5" localSheetId="12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11" hidden="1">{#N/A,#N/A,FALSE,"Summary";#N/A,#N/A,FALSE,"SmPlants";#N/A,#N/A,FALSE,"Utah";#N/A,#N/A,FALSE,"Idaho";#N/A,#N/A,FALSE,"Lewis River";#N/A,#N/A,FALSE,"NrthUmpq";#N/A,#N/A,FALSE,"KlamRog"}</definedName>
    <definedName name="_____OM1" localSheetId="12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11" hidden="1">{"PRINT",#N/A,TRUE,"APPA";"PRINT",#N/A,TRUE,"APS";"PRINT",#N/A,TRUE,"BHPL";"PRINT",#N/A,TRUE,"BHPL2";"PRINT",#N/A,TRUE,"CDWR";"PRINT",#N/A,TRUE,"EWEB";"PRINT",#N/A,TRUE,"LADWP";"PRINT",#N/A,TRUE,"NEVBASE"}</definedName>
    <definedName name="____j1" localSheetId="12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11" hidden="1">{"PRINT",#N/A,TRUE,"APPA";"PRINT",#N/A,TRUE,"APS";"PRINT",#N/A,TRUE,"BHPL";"PRINT",#N/A,TRUE,"BHPL2";"PRINT",#N/A,TRUE,"CDWR";"PRINT",#N/A,TRUE,"EWEB";"PRINT",#N/A,TRUE,"LADWP";"PRINT",#N/A,TRUE,"NEVBASE"}</definedName>
    <definedName name="____j2" localSheetId="12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11" hidden="1">{"PRINT",#N/A,TRUE,"APPA";"PRINT",#N/A,TRUE,"APS";"PRINT",#N/A,TRUE,"BHPL";"PRINT",#N/A,TRUE,"BHPL2";"PRINT",#N/A,TRUE,"CDWR";"PRINT",#N/A,TRUE,"EWEB";"PRINT",#N/A,TRUE,"LADWP";"PRINT",#N/A,TRUE,"NEVBASE"}</definedName>
    <definedName name="____j3" localSheetId="1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11" hidden="1">{"PRINT",#N/A,TRUE,"APPA";"PRINT",#N/A,TRUE,"APS";"PRINT",#N/A,TRUE,"BHPL";"PRINT",#N/A,TRUE,"BHPL2";"PRINT",#N/A,TRUE,"CDWR";"PRINT",#N/A,TRUE,"EWEB";"PRINT",#N/A,TRUE,"LADWP";"PRINT",#N/A,TRUE,"NEVBASE"}</definedName>
    <definedName name="____j4" localSheetId="12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11" hidden="1">{"PRINT",#N/A,TRUE,"APPA";"PRINT",#N/A,TRUE,"APS";"PRINT",#N/A,TRUE,"BHPL";"PRINT",#N/A,TRUE,"BHPL2";"PRINT",#N/A,TRUE,"CDWR";"PRINT",#N/A,TRUE,"EWEB";"PRINT",#N/A,TRUE,"LADWP";"PRINT",#N/A,TRUE,"NEVBASE"}</definedName>
    <definedName name="____j5" localSheetId="12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11" hidden="1">{#N/A,#N/A,FALSE,"Summary";#N/A,#N/A,FALSE,"SmPlants";#N/A,#N/A,FALSE,"Utah";#N/A,#N/A,FALSE,"Idaho";#N/A,#N/A,FALSE,"Lewis River";#N/A,#N/A,FALSE,"NrthUmpq";#N/A,#N/A,FALSE,"KlamRog"}</definedName>
    <definedName name="____OM1" localSheetId="12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11" hidden="1">{"PRINT",#N/A,TRUE,"APPA";"PRINT",#N/A,TRUE,"APS";"PRINT",#N/A,TRUE,"BHPL";"PRINT",#N/A,TRUE,"BHPL2";"PRINT",#N/A,TRUE,"CDWR";"PRINT",#N/A,TRUE,"EWEB";"PRINT",#N/A,TRUE,"LADWP";"PRINT",#N/A,TRUE,"NEVBASE"}</definedName>
    <definedName name="___j1" localSheetId="12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11" hidden="1">{"PRINT",#N/A,TRUE,"APPA";"PRINT",#N/A,TRUE,"APS";"PRINT",#N/A,TRUE,"BHPL";"PRINT",#N/A,TRUE,"BHPL2";"PRINT",#N/A,TRUE,"CDWR";"PRINT",#N/A,TRUE,"EWEB";"PRINT",#N/A,TRUE,"LADWP";"PRINT",#N/A,TRUE,"NEVBASE"}</definedName>
    <definedName name="___j2" localSheetId="12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11" hidden="1">{"PRINT",#N/A,TRUE,"APPA";"PRINT",#N/A,TRUE,"APS";"PRINT",#N/A,TRUE,"BHPL";"PRINT",#N/A,TRUE,"BHPL2";"PRINT",#N/A,TRUE,"CDWR";"PRINT",#N/A,TRUE,"EWEB";"PRINT",#N/A,TRUE,"LADWP";"PRINT",#N/A,TRUE,"NEVBASE"}</definedName>
    <definedName name="___j3" localSheetId="1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11" hidden="1">{"PRINT",#N/A,TRUE,"APPA";"PRINT",#N/A,TRUE,"APS";"PRINT",#N/A,TRUE,"BHPL";"PRINT",#N/A,TRUE,"BHPL2";"PRINT",#N/A,TRUE,"CDWR";"PRINT",#N/A,TRUE,"EWEB";"PRINT",#N/A,TRUE,"LADWP";"PRINT",#N/A,TRUE,"NEVBASE"}</definedName>
    <definedName name="___j4" localSheetId="12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11" hidden="1">{"PRINT",#N/A,TRUE,"APPA";"PRINT",#N/A,TRUE,"APS";"PRINT",#N/A,TRUE,"BHPL";"PRINT",#N/A,TRUE,"BHPL2";"PRINT",#N/A,TRUE,"CDWR";"PRINT",#N/A,TRUE,"EWEB";"PRINT",#N/A,TRUE,"LADWP";"PRINT",#N/A,TRUE,"NEVBASE"}</definedName>
    <definedName name="___j5" localSheetId="12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11" hidden="1">{#N/A,#N/A,FALSE,"Summary";#N/A,#N/A,FALSE,"SmPlants";#N/A,#N/A,FALSE,"Utah";#N/A,#N/A,FALSE,"Idaho";#N/A,#N/A,FALSE,"Lewis River";#N/A,#N/A,FALSE,"NrthUmpq";#N/A,#N/A,FALSE,"KlamRog"}</definedName>
    <definedName name="___OM1" localSheetId="12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11" hidden="1">[1]Inputs!#REF!</definedName>
    <definedName name="__123Graph_A" localSheetId="12" hidden="1">[1]Inputs!#REF!</definedName>
    <definedName name="__123Graph_A" hidden="1">[1]Inputs!#REF!</definedName>
    <definedName name="__123Graph_B" localSheetId="11" hidden="1">[1]Inputs!#REF!</definedName>
    <definedName name="__123Graph_B" localSheetId="12" hidden="1">[1]Inputs!#REF!</definedName>
    <definedName name="__123Graph_B" hidden="1">[1]Inputs!#REF!</definedName>
    <definedName name="__123Graph_D" localSheetId="11" hidden="1">[1]Inputs!#REF!</definedName>
    <definedName name="__123Graph_D" localSheetId="12" hidden="1">[1]Inputs!#REF!</definedName>
    <definedName name="__123Graph_D" hidden="1">[1]Inputs!#REF!</definedName>
    <definedName name="__123Graph_E" localSheetId="11" hidden="1">[2]Input!$E$22:$E$37</definedName>
    <definedName name="__123Graph_E" localSheetId="12" hidden="1">[2]Input!$E$22:$E$37</definedName>
    <definedName name="__123Graph_E" hidden="1">[3]Input!$E$22:$E$37</definedName>
    <definedName name="__123Graph_F" localSheetId="11" hidden="1">[2]Input!$D$22:$D$37</definedName>
    <definedName name="__123Graph_F" localSheetId="12" hidden="1">[2]Input!$D$22:$D$37</definedName>
    <definedName name="__123Graph_F" hidden="1">[3]Input!$D$22:$D$37</definedName>
    <definedName name="__j1" localSheetId="11" hidden="1">{"PRINT",#N/A,TRUE,"APPA";"PRINT",#N/A,TRUE,"APS";"PRINT",#N/A,TRUE,"BHPL";"PRINT",#N/A,TRUE,"BHPL2";"PRINT",#N/A,TRUE,"CDWR";"PRINT",#N/A,TRUE,"EWEB";"PRINT",#N/A,TRUE,"LADWP";"PRINT",#N/A,TRUE,"NEVBASE"}</definedName>
    <definedName name="__j1" localSheetId="12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11" hidden="1">{"PRINT",#N/A,TRUE,"APPA";"PRINT",#N/A,TRUE,"APS";"PRINT",#N/A,TRUE,"BHPL";"PRINT",#N/A,TRUE,"BHPL2";"PRINT",#N/A,TRUE,"CDWR";"PRINT",#N/A,TRUE,"EWEB";"PRINT",#N/A,TRUE,"LADWP";"PRINT",#N/A,TRUE,"NEVBASE"}</definedName>
    <definedName name="__j2" localSheetId="12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11" hidden="1">{"PRINT",#N/A,TRUE,"APPA";"PRINT",#N/A,TRUE,"APS";"PRINT",#N/A,TRUE,"BHPL";"PRINT",#N/A,TRUE,"BHPL2";"PRINT",#N/A,TRUE,"CDWR";"PRINT",#N/A,TRUE,"EWEB";"PRINT",#N/A,TRUE,"LADWP";"PRINT",#N/A,TRUE,"NEVBASE"}</definedName>
    <definedName name="__j3" localSheetId="1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11" hidden="1">{"PRINT",#N/A,TRUE,"APPA";"PRINT",#N/A,TRUE,"APS";"PRINT",#N/A,TRUE,"BHPL";"PRINT",#N/A,TRUE,"BHPL2";"PRINT",#N/A,TRUE,"CDWR";"PRINT",#N/A,TRUE,"EWEB";"PRINT",#N/A,TRUE,"LADWP";"PRINT",#N/A,TRUE,"NEVBASE"}</definedName>
    <definedName name="__j4" localSheetId="12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11" hidden="1">{"PRINT",#N/A,TRUE,"APPA";"PRINT",#N/A,TRUE,"APS";"PRINT",#N/A,TRUE,"BHPL";"PRINT",#N/A,TRUE,"BHPL2";"PRINT",#N/A,TRUE,"CDWR";"PRINT",#N/A,TRUE,"EWEB";"PRINT",#N/A,TRUE,"LADWP";"PRINT",#N/A,TRUE,"NEVBASE"}</definedName>
    <definedName name="__j5" localSheetId="12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11" hidden="1">{#N/A,#N/A,FALSE,"Summary";#N/A,#N/A,FALSE,"SmPlants";#N/A,#N/A,FALSE,"Utah";#N/A,#N/A,FALSE,"Idaho";#N/A,#N/A,FALSE,"Lewis River";#N/A,#N/A,FALSE,"NrthUmpq";#N/A,#N/A,FALSE,"KlamRog"}</definedName>
    <definedName name="__OM1" localSheetId="12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Dec11">[4]Variables!$C$2</definedName>
    <definedName name="_Fill" localSheetId="11" hidden="1">#REF!</definedName>
    <definedName name="_Fill" localSheetId="12" hidden="1">#REF!</definedName>
    <definedName name="_Fill" hidden="1">#REF!</definedName>
    <definedName name="_xlnm._FilterDatabase" localSheetId="9" hidden="1">'(4.2) WCA Base NPC UE-140762'!$A$4:$R$6</definedName>
    <definedName name="_xlnm._FilterDatabase" localSheetId="11" hidden="1">#REF!</definedName>
    <definedName name="_xlnm._FilterDatabase" localSheetId="12" hidden="1">#REF!</definedName>
    <definedName name="_xlnm._FilterDatabase" hidden="1">#REF!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11" hidden="1">#REF!</definedName>
    <definedName name="_Key1" localSheetId="12" hidden="1">#REF!</definedName>
    <definedName name="_Key1" hidden="1">#REF!</definedName>
    <definedName name="_Key2" localSheetId="11" hidden="1">#REF!</definedName>
    <definedName name="_Key2" localSheetId="12" hidden="1">#REF!</definedName>
    <definedName name="_Key2" hidden="1">#REF!</definedName>
    <definedName name="_Mar13">[4]Variables!$C$3</definedName>
    <definedName name="_OM1" localSheetId="11" hidden="1">{#N/A,#N/A,FALSE,"Summary";#N/A,#N/A,FALSE,"SmPlants";#N/A,#N/A,FALSE,"Utah";#N/A,#N/A,FALSE,"Idaho";#N/A,#N/A,FALSE,"Lewis River";#N/A,#N/A,FALSE,"NrthUmpq";#N/A,#N/A,FALSE,"KlamRog"}</definedName>
    <definedName name="_OM1" localSheetId="12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localSheetId="11" hidden="1">#REF!</definedName>
    <definedName name="_Sort" localSheetId="12" hidden="1">#REF!</definedName>
    <definedName name="_Sort" hidden="1">#REF!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hidden="1">'[5]DSM Output'!$J$21:$J$23</definedName>
    <definedName name="Access_Button1" hidden="1">"Headcount_Workbook_Schedules_List"</definedName>
    <definedName name="AccessDatabase" hidden="1">"P:\HR\SharonPlummer\Headcount Workbook.mdb"</definedName>
    <definedName name="Acct108D_S">[6]FuncStudy!$F$2065</definedName>
    <definedName name="Acct108D00S">[6]FuncStudy!$F$2057</definedName>
    <definedName name="Acct108DSS">[6]FuncStudy!$F$2061</definedName>
    <definedName name="Acct228.42TROJD">[6]FuncStudy!$F$1867</definedName>
    <definedName name="ACCT2281">[6]FuncStudy!$F$1847</definedName>
    <definedName name="Acct2282">[6]FuncStudy!$F$1851</definedName>
    <definedName name="Acct2283">[6]FuncStudy!$F$1855</definedName>
    <definedName name="Acct2283S">[6]FuncStudy!$F$1859</definedName>
    <definedName name="Acct22842">[6]FuncStudy!$F$1868</definedName>
    <definedName name="Acct228SO">[6]FuncStudy!$F$1850</definedName>
    <definedName name="ACCT25398">[6]FuncStudy!$F$1880</definedName>
    <definedName name="Acct25399">[6]FuncStudy!$F$1887</definedName>
    <definedName name="Acct254">[6]FuncStudy!$F$1864</definedName>
    <definedName name="Acct282DITBAL">[6]FuncStudy!$F$1912</definedName>
    <definedName name="Acct350">[6]FuncStudy!$F$1323</definedName>
    <definedName name="Acct352">[6]FuncStudy!$F$1330</definedName>
    <definedName name="Acct353">[6]FuncStudy!$F$1336</definedName>
    <definedName name="Acct354">[6]FuncStudy!$F$1342</definedName>
    <definedName name="Acct355">[6]FuncStudy!$F$1348</definedName>
    <definedName name="Acct356">[6]FuncStudy!$F$1354</definedName>
    <definedName name="Acct357">[6]FuncStudy!$F$1360</definedName>
    <definedName name="Acct358">[6]FuncStudy!$F$1366</definedName>
    <definedName name="Acct359">[6]FuncStudy!$F$1372</definedName>
    <definedName name="Acct360">[6]FuncStudy!$F$1388</definedName>
    <definedName name="Acct361">[6]FuncStudy!$F$1394</definedName>
    <definedName name="Acct362">[6]FuncStudy!$F$1400</definedName>
    <definedName name="Acct364">[6]FuncStudy!$F$1407</definedName>
    <definedName name="Acct365">[6]FuncStudy!$F$1414</definedName>
    <definedName name="Acct366">[6]FuncStudy!$F$1421</definedName>
    <definedName name="Acct367">[6]FuncStudy!$F$1428</definedName>
    <definedName name="Acct368">[6]FuncStudy!$F$1434</definedName>
    <definedName name="Acct369">[6]FuncStudy!$F$1441</definedName>
    <definedName name="Acct370">[6]FuncStudy!$F$1447</definedName>
    <definedName name="Acct371">[6]FuncStudy!$F$1454</definedName>
    <definedName name="Acct372">[6]FuncStudy!$F$1461</definedName>
    <definedName name="Acct372A">[6]FuncStudy!$F$1460</definedName>
    <definedName name="Acct372DP">[6]FuncStudy!$F$1458</definedName>
    <definedName name="Acct372DS">[6]FuncStudy!$F$1459</definedName>
    <definedName name="Acct373">[6]FuncStudy!$F$1467</definedName>
    <definedName name="Acct444S">[6]FuncStudy!$F$105</definedName>
    <definedName name="Acct448S">[6]FuncStudy!$F$114</definedName>
    <definedName name="Acct450S">[6]FuncStudy!$F$138</definedName>
    <definedName name="Acct451S">[6]FuncStudy!$F$143</definedName>
    <definedName name="Acct454S">[6]FuncStudy!$F$153</definedName>
    <definedName name="Acct456S">[6]FuncStudy!$F$159</definedName>
    <definedName name="Acct580">[6]FuncStudy!$F$536</definedName>
    <definedName name="Acct581">[6]FuncStudy!$F$541</definedName>
    <definedName name="Acct582">[6]FuncStudy!$F$546</definedName>
    <definedName name="Acct583">[6]FuncStudy!$F$551</definedName>
    <definedName name="Acct584">[6]FuncStudy!$F$556</definedName>
    <definedName name="Acct585">[6]FuncStudy!$F$561</definedName>
    <definedName name="Acct586">[6]FuncStudy!$F$566</definedName>
    <definedName name="Acct587">[6]FuncStudy!$F$571</definedName>
    <definedName name="Acct588">[6]FuncStudy!$F$576</definedName>
    <definedName name="Acct589">[6]FuncStudy!$F$581</definedName>
    <definedName name="Acct590">[6]FuncStudy!$F$586</definedName>
    <definedName name="Acct591">[6]FuncStudy!$F$591</definedName>
    <definedName name="Acct592">[6]FuncStudy!$F$596</definedName>
    <definedName name="Acct593">[6]FuncStudy!$F$601</definedName>
    <definedName name="Acct594">[6]FuncStudy!$F$606</definedName>
    <definedName name="Acct595">[6]FuncStudy!$F$611</definedName>
    <definedName name="Acct596">[6]FuncStudy!$F$616</definedName>
    <definedName name="Acct597">[6]FuncStudy!$F$621</definedName>
    <definedName name="Acct598">[6]FuncStudy!$F$626</definedName>
    <definedName name="Acct928RE">[6]FuncStudy!$F$749</definedName>
    <definedName name="AcctAGA">[6]FuncStudy!$F$132</definedName>
    <definedName name="AcctTS0">[6]FuncStudy!$F$1380</definedName>
    <definedName name="ActualROR">#REF!</definedName>
    <definedName name="Adjs2avg">[7]Inputs!$L$255:'[7]Inputs'!$T$505</definedName>
    <definedName name="AdjustInput">[8]Inputs!$L$3:$T$250</definedName>
    <definedName name="Adjustment">#REF!</definedName>
    <definedName name="AdjustSwitch">[8]Variables!$AH$3:$AJ$3</definedName>
    <definedName name="anscount" hidden="1">1</definedName>
    <definedName name="asa" localSheetId="11" hidden="1">{"Factors Pages 1-2",#N/A,FALSE,"Factors";"Factors Page 3",#N/A,FALSE,"Factors";"Factors Page 4",#N/A,FALSE,"Factors";"Factors Page 5",#N/A,FALSE,"Factors";"Factors Pages 8-27",#N/A,FALSE,"Factors"}</definedName>
    <definedName name="asa" localSheetId="12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6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7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8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1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verageFactors">[8]UTCR!$AC$22:$AQ$108</definedName>
    <definedName name="AverageFuelCost">'(4.2) WCA Base NPC UE-140762'!#REF!</definedName>
    <definedName name="AverageInput">[8]Inputs!$F$3:$I$1732</definedName>
    <definedName name="B1_Print">#REF!</definedName>
    <definedName name="B2_Print">#REF!</definedName>
    <definedName name="B3_Print">#REF!</definedName>
    <definedName name="Bottom">[9]Variance!#REF!</definedName>
    <definedName name="Burn">'(4.2) WCA Base NPC UE-140762'!#REF!</definedName>
    <definedName name="calcoutput">'[10]Calcoutput (futures)'!$B$7:$J$128</definedName>
    <definedName name="Camas" localSheetId="11" hidden="1">{#N/A,#N/A,FALSE,"Summary";#N/A,#N/A,FALSE,"SmPlants";#N/A,#N/A,FALSE,"Utah";#N/A,#N/A,FALSE,"Idaho";#N/A,#N/A,FALSE,"Lewis River";#N/A,#N/A,FALSE,"NrthUmpq";#N/A,#N/A,FALSE,"KlamRog"}</definedName>
    <definedName name="Camas" localSheetId="12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'[10]OTC Gas Quotes'!$M$2</definedName>
    <definedName name="CCG_Hier">OFFSET('[11]cost center'!$A$1,0,0,COUNTA('[11]cost center'!$A$1:$A$65536),COUNTA('[11]cost center'!$A$1:$IV$1))</definedName>
    <definedName name="cgf" localSheetId="11" hidden="1">{"PRINT",#N/A,TRUE,"APPA";"PRINT",#N/A,TRUE,"APS";"PRINT",#N/A,TRUE,"BHPL";"PRINT",#N/A,TRUE,"BHPL2";"PRINT",#N/A,TRUE,"CDWR";"PRINT",#N/A,TRUE,"EWEB";"PRINT",#N/A,TRUE,"LADWP";"PRINT",#N/A,TRUE,"NEVBASE"}</definedName>
    <definedName name="cgf" localSheetId="12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sumavg">[8]Inputs!$J$1</definedName>
    <definedName name="Checksumend">[8]Inputs!$E$1</definedName>
    <definedName name="Classification">[6]FuncStudy!$Y$91</definedName>
    <definedName name="cogs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6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7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8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11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localSheetId="11" hidden="1">{"YTD-Total",#N/A,TRUE,"Provision";"YTD-Utility",#N/A,TRUE,"Prov Utility";"YTD-NonUtility",#N/A,TRUE,"Prov NonUtility"}</definedName>
    <definedName name="combined1" localSheetId="12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on">[12]Variables!$AQ$27</definedName>
    <definedName name="CONTRACTDATA">[13]MarketData!#REF!</definedName>
    <definedName name="contractsymbol">[10]Futures!$B$2:$B$500</definedName>
    <definedName name="ContractTypeDol">#REF!</definedName>
    <definedName name="ContractTypeMWh">#REF!</definedName>
    <definedName name="COSFacVal">[6]Inputs!$W$11</definedName>
    <definedName name="Cost">'(4.2) WCA Base NPC UE-140762'!$E$2:$Q$6</definedName>
    <definedName name="DATA5">[14]DS13!$E$2:$E$103</definedName>
    <definedName name="DATA6">[14]DS13!$F$2:$F$103</definedName>
    <definedName name="_xlnm.Database">[15]Invoice!#REF!</definedName>
    <definedName name="DataCheck">'[16]Base NPC'!#REF!</definedName>
    <definedName name="DataCheck_Base">#REF!</definedName>
    <definedName name="DataCheck_Delta">#REF!</definedName>
    <definedName name="DataCheck_NPC">'(4.2) WCA Base NPC UE-140762'!#REF!</definedName>
    <definedName name="Date">#REF!</definedName>
    <definedName name="dateTable">'[17]on off peak hours'!$C$15:$Z$15</definedName>
    <definedName name="Debt">[12]Variables!$AQ$25</definedName>
    <definedName name="DebtCost">[12]Variables!$AT$25</definedName>
    <definedName name="Demand">[18]Inputs!$D$9</definedName>
    <definedName name="Demand2">[6]Inputs!$D$10</definedName>
    <definedName name="Dis">[6]FuncStudy!$Y$90</definedName>
    <definedName name="DisFac">'[6]Func Dist Factor Table'!$A$11:$G$25</definedName>
    <definedName name="DispatchSum">"GRID Thermal Generation!R2C1:R4C2"</definedName>
    <definedName name="Dollars_Wheeling">'[16]Exhibit 1'!#REF!</definedName>
    <definedName name="DUDE" localSheetId="11" hidden="1">#REF!</definedName>
    <definedName name="DUDE" localSheetId="12" hidden="1">#REF!</definedName>
    <definedName name="DUDE" hidden="1">#REF!</definedName>
    <definedName name="ECDQF_Exp">'(4.2) WCA Base NPC UE-140762'!#REF!</definedName>
    <definedName name="ECDQF_MWh">'(4.2) WCA Base NPC UE-140762'!#REF!</definedName>
    <definedName name="energy" localSheetId="1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localSheetId="1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_Rates___Bloomberg">[10]MarketData!$J$1</definedName>
    <definedName name="ExchangeMWh">'[16]Base NPC'!#REF!</definedName>
    <definedName name="extra2" localSheetId="11" hidden="1">{#N/A,#N/A,FALSE,"Loans";#N/A,#N/A,FALSE,"Program Costs";#N/A,#N/A,FALSE,"Measures";#N/A,#N/A,FALSE,"Net Lost Rev";#N/A,#N/A,FALSE,"Incentive"}</definedName>
    <definedName name="extra2" localSheetId="12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11" hidden="1">{#N/A,#N/A,FALSE,"Loans";#N/A,#N/A,FALSE,"Program Costs";#N/A,#N/A,FALSE,"Measures";#N/A,#N/A,FALSE,"Net Lost Rev";#N/A,#N/A,FALSE,"Incentive"}</definedName>
    <definedName name="extra3" localSheetId="1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11" hidden="1">{#N/A,#N/A,FALSE,"Loans";#N/A,#N/A,FALSE,"Program Costs";#N/A,#N/A,FALSE,"Measures";#N/A,#N/A,FALSE,"Net Lost Rev";#N/A,#N/A,FALSE,"Incentive"}</definedName>
    <definedName name="extra4" localSheetId="12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11" hidden="1">{#N/A,#N/A,FALSE,"Loans";#N/A,#N/A,FALSE,"Program Costs";#N/A,#N/A,FALSE,"Measures";#N/A,#N/A,FALSE,"Net Lost Rev";#N/A,#N/A,FALSE,"Incentive"}</definedName>
    <definedName name="extra5" localSheetId="12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">'(4.2) WCA Base NPC UE-140762'!#REF!</definedName>
    <definedName name="Factorck">'[6]COS Factor Table'!$Q$15:$Q$136</definedName>
    <definedName name="FactorMethod">[8]Variables!$AC$2</definedName>
    <definedName name="FactSum">'[6]COS Factor Table'!$A$14:$Q$137</definedName>
    <definedName name="Fed_Funds___Bloomberg">[10]MarketData!$A$14</definedName>
    <definedName name="foo" localSheetId="1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1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[8]Variables!$B$28</definedName>
    <definedName name="friend" localSheetId="11" hidden="1">{"PRINT",#N/A,TRUE,"APPA";"PRINT",#N/A,TRUE,"APS";"PRINT",#N/A,TRUE,"BHPL";"PRINT",#N/A,TRUE,"BHPL2";"PRINT",#N/A,TRUE,"CDWR";"PRINT",#N/A,TRUE,"EWEB";"PRINT",#N/A,TRUE,"LADWP";"PRINT",#N/A,TRUE,"NEVBASE"}</definedName>
    <definedName name="friend" localSheetId="12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TE">OFFSET([19]FTE!$A$1,0,0,COUNTA([19]FTE!$A$1:$A$65536),12)</definedName>
    <definedName name="Func">'[6]Func Factor Table'!$A$10:$H$76</definedName>
    <definedName name="Func_Ftrs">[8]Function1149!$E$6:$P$88</definedName>
    <definedName name="Function">[6]FuncStudy!$Y$90</definedName>
    <definedName name="Gas_Forward_Price_Curve_copy_Instructions_List">'[13]Main Page'!#REF!</definedName>
    <definedName name="GrossReceipts">[8]Variables!$B$31</definedName>
    <definedName name="Header">#REF!</definedName>
    <definedName name="HenryHub___Nymex">[13]MarketData!#REF!</definedName>
    <definedName name="Hide_Rows">#REF!</definedName>
    <definedName name="Hide_Rows_Recon">#REF!</definedName>
    <definedName name="High_Plan">#REF!</definedName>
    <definedName name="HoursHoliday">'[17]on off peak hours'!$C$16:$Z$20</definedName>
    <definedName name="HROptim" localSheetId="11" hidden="1">{#N/A,#N/A,FALSE,"Summary";#N/A,#N/A,FALSE,"SmPlants";#N/A,#N/A,FALSE,"Utah";#N/A,#N/A,FALSE,"Idaho";#N/A,#N/A,FALSE,"Lewis River";#N/A,#N/A,FALSE,"NrthUmpq";#N/A,#N/A,FALSE,"KlamRog"}</definedName>
    <definedName name="HROptim" localSheetId="12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comeTaxOptVal">[18]Inputs!$Y$11</definedName>
    <definedName name="INSERTPOINT">'[20]REX Data'!#REF!</definedName>
    <definedName name="INSERTPOINT2">'[20]REX Data'!#REF!</definedName>
    <definedName name="Interest_Rates___Bloomberg">[10]MarketData!$A$1</definedName>
    <definedName name="inventory" localSheetId="11" hidden="1">{#N/A,#N/A,FALSE,"Summary";#N/A,#N/A,FALSE,"SmPlants";#N/A,#N/A,FALSE,"Utah";#N/A,#N/A,FALSE,"Idaho";#N/A,#N/A,FALSE,"Lewis River";#N/A,#N/A,FALSE,"NrthUmpq";#N/A,#N/A,FALSE,"KlamRog"}</definedName>
    <definedName name="inventory" localSheetId="12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tem_Number">"GP Detail"</definedName>
    <definedName name="junk" localSheetId="11" hidden="1">{"PRINT",#N/A,TRUE,"APPA";"PRINT",#N/A,TRUE,"APS";"PRINT",#N/A,TRUE,"BHPL";"PRINT",#N/A,TRUE,"BHPL2";"PRINT",#N/A,TRUE,"CDWR";"PRINT",#N/A,TRUE,"EWEB";"PRINT",#N/A,TRUE,"LADWP";"PRINT",#N/A,TRUE,"NEVBASE"}</definedName>
    <definedName name="junk" localSheetId="12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11" hidden="1">{"PRINT",#N/A,TRUE,"APPA";"PRINT",#N/A,TRUE,"APS";"PRINT",#N/A,TRUE,"BHPL";"PRINT",#N/A,TRUE,"BHPL2";"PRINT",#N/A,TRUE,"CDWR";"PRINT",#N/A,TRUE,"EWEB";"PRINT",#N/A,TRUE,"LADWP";"PRINT",#N/A,TRUE,"NEVBASE"}</definedName>
    <definedName name="junk1" localSheetId="12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11" hidden="1">{"PRINT",#N/A,TRUE,"APPA";"PRINT",#N/A,TRUE,"APS";"PRINT",#N/A,TRUE,"BHPL";"PRINT",#N/A,TRUE,"BHPL2";"PRINT",#N/A,TRUE,"CDWR";"PRINT",#N/A,TRUE,"EWEB";"PRINT",#N/A,TRUE,"LADWP";"PRINT",#N/A,TRUE,"NEVBASE"}</definedName>
    <definedName name="junk2" localSheetId="12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1" hidden="1">{"PRINT",#N/A,TRUE,"APPA";"PRINT",#N/A,TRUE,"APS";"PRINT",#N/A,TRUE,"BHPL";"PRINT",#N/A,TRUE,"BHPL2";"PRINT",#N/A,TRUE,"CDWR";"PRINT",#N/A,TRUE,"EWEB";"PRINT",#N/A,TRUE,"LADWP";"PRINT",#N/A,TRUE,"NEVBASE"}</definedName>
    <definedName name="junk3" localSheetId="1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1" hidden="1">{"PRINT",#N/A,TRUE,"APPA";"PRINT",#N/A,TRUE,"APS";"PRINT",#N/A,TRUE,"BHPL";"PRINT",#N/A,TRUE,"BHPL2";"PRINT",#N/A,TRUE,"CDWR";"PRINT",#N/A,TRUE,"EWEB";"PRINT",#N/A,TRUE,"LADWP";"PRINT",#N/A,TRUE,"NEVBASE"}</definedName>
    <definedName name="junk4" localSheetId="12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11" hidden="1">{"PRINT",#N/A,TRUE,"APPA";"PRINT",#N/A,TRUE,"APS";"PRINT",#N/A,TRUE,"BHPL";"PRINT",#N/A,TRUE,"BHPL2";"PRINT",#N/A,TRUE,"CDWR";"PRINT",#N/A,TRUE,"EWEB";"PRINT",#N/A,TRUE,"LADWP";"PRINT",#N/A,TRUE,"NEVBASE"}</definedName>
    <definedName name="junk5" localSheetId="12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11" hidden="1">{"PRINT",#N/A,TRUE,"APPA";"PRINT",#N/A,TRUE,"APS";"PRINT",#N/A,TRUE,"BHPL";"PRINT",#N/A,TRUE,"BHPL2";"PRINT",#N/A,TRUE,"CDWR";"PRINT",#N/A,TRUE,"EWEB";"PRINT",#N/A,TRUE,"LADWP";"PRINT",#N/A,TRUE,"NEVBASE"}</definedName>
    <definedName name="Keep" localSheetId="12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1" hidden="1">{"PRINT",#N/A,TRUE,"APPA";"PRINT",#N/A,TRUE,"APS";"PRINT",#N/A,TRUE,"BHPL";"PRINT",#N/A,TRUE,"BHPL2";"PRINT",#N/A,TRUE,"CDWR";"PRINT",#N/A,TRUE,"EWEB";"PRINT",#N/A,TRUE,"LADWP";"PRINT",#N/A,TRUE,"NEVBASE"}</definedName>
    <definedName name="keep2" localSheetId="12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[9]Variance!#REF!</definedName>
    <definedName name="LeadLag">[8]Inputs!#REF!</definedName>
    <definedName name="limcount" hidden="1">1</definedName>
    <definedName name="LinkCos">'[6]JAM Download'!$I$4</definedName>
    <definedName name="ListOffset" hidden="1">1</definedName>
    <definedName name="Low_Plan">#REF!</definedName>
    <definedName name="Macro2">[21]!Macro2</definedName>
    <definedName name="market1">'[10]OTC Gas Quotes'!$E$5</definedName>
    <definedName name="market2">'[10]OTC Gas Quotes'!$F$5</definedName>
    <definedName name="market3">'[10]OTC Gas Quotes'!$G$5</definedName>
    <definedName name="market4">'[10]OTC Gas Quotes'!$H$5</definedName>
    <definedName name="market5">'[10]OTC Gas Quotes'!$I$5</definedName>
    <definedName name="market6">'[10]OTC Gas Quotes'!$J$5</definedName>
    <definedName name="market7">'[10]OTC Gas Quotes'!$K$5</definedName>
    <definedName name="Master" localSheetId="11" hidden="1">{#N/A,#N/A,FALSE,"Actual";#N/A,#N/A,FALSE,"Normalized";#N/A,#N/A,FALSE,"Electric Actual";#N/A,#N/A,FALSE,"Electric Normalized"}</definedName>
    <definedName name="Master" localSheetId="12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D_High1">'[9]Master Data'!$A$2</definedName>
    <definedName name="MD_Low1">'[9]Master Data'!$D$29</definedName>
    <definedName name="MidC">[22]lookup!$C$98:$D$107</definedName>
    <definedName name="Mill">'(4.2) WCA Base NPC UE-140762'!#REF!</definedName>
    <definedName name="MMBtu">'(4.2) WCA Base NPC UE-140762'!#REF!</definedName>
    <definedName name="mmm" localSheetId="11" hidden="1">{"PRINT",#N/A,TRUE,"APPA";"PRINT",#N/A,TRUE,"APS";"PRINT",#N/A,TRUE,"BHPL";"PRINT",#N/A,TRUE,"BHPL2";"PRINT",#N/A,TRUE,"CDWR";"PRINT",#N/A,TRUE,"EWEB";"PRINT",#N/A,TRUE,"LADWP";"PRINT",#N/A,TRUE,"NEVBASE"}</definedName>
    <definedName name="mmm" localSheetId="12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#REF!</definedName>
    <definedName name="Months">'(4.2) WCA Base NPC UE-140762'!$F$4:$Q$4</definedName>
    <definedName name="MSPAverageInput">[7]Inputs!#REF!</definedName>
    <definedName name="MSPYearEndInput">[7]Inputs!#REF!</definedName>
    <definedName name="MWh">'(4.2) WCA Base NPC UE-140762'!#REF!</definedName>
    <definedName name="NameAverageFuelCost">'(4.2) WCA Base NPC UE-140762'!#REF!</definedName>
    <definedName name="NameBurn">'(4.2) WCA Base NPC UE-140762'!#REF!</definedName>
    <definedName name="NameCost">'(4.2) WCA Base NPC UE-140762'!$C$2:$C$6</definedName>
    <definedName name="NameECDQF_Exp">'(4.2) WCA Base NPC UE-140762'!#REF!</definedName>
    <definedName name="NameECDQF_MWh">'(4.2) WCA Base NPC UE-140762'!#REF!</definedName>
    <definedName name="NameFactor">'(4.2) WCA Base NPC UE-140762'!#REF!</definedName>
    <definedName name="NameMill">'(4.2) WCA Base NPC UE-140762'!#REF!</definedName>
    <definedName name="NameMMBtu">'(4.2) WCA Base NPC UE-140762'!#REF!</definedName>
    <definedName name="NameMWh">'(4.2) WCA Base NPC UE-140762'!#REF!</definedName>
    <definedName name="NamePeak">'(4.2) WCA Base NPC UE-140762'!#REF!</definedName>
    <definedName name="NetToGross">[6]Inputs!$H$21</definedName>
    <definedName name="new" localSheetId="4" hidden="1">{#N/A,#N/A,TRUE,"Section6";#N/A,#N/A,TRUE,"OHcycles";#N/A,#N/A,TRUE,"OHtiming";#N/A,#N/A,TRUE,"OHcosts";#N/A,#N/A,TRUE,"GTdegradation";#N/A,#N/A,TRUE,"GTperformance";#N/A,#N/A,TRUE,"GraphEquip"}</definedName>
    <definedName name="new" localSheetId="6" hidden="1">{#N/A,#N/A,TRUE,"Section6";#N/A,#N/A,TRUE,"OHcycles";#N/A,#N/A,TRUE,"OHtiming";#N/A,#N/A,TRUE,"OHcosts";#N/A,#N/A,TRUE,"GTdegradation";#N/A,#N/A,TRUE,"GTperformance";#N/A,#N/A,TRUE,"GraphEquip"}</definedName>
    <definedName name="new" localSheetId="7" hidden="1">{#N/A,#N/A,TRUE,"Section6";#N/A,#N/A,TRUE,"OHcycles";#N/A,#N/A,TRUE,"OHtiming";#N/A,#N/A,TRUE,"OHcosts";#N/A,#N/A,TRUE,"GTdegradation";#N/A,#N/A,TRUE,"GTperformance";#N/A,#N/A,TRUE,"GraphEquip"}</definedName>
    <definedName name="new" localSheetId="8" hidden="1">{#N/A,#N/A,TRUE,"Section6";#N/A,#N/A,TRUE,"OHcycles";#N/A,#N/A,TRUE,"OHtiming";#N/A,#N/A,TRUE,"OHcosts";#N/A,#N/A,TRUE,"GTdegradation";#N/A,#N/A,TRUE,"GTperformance";#N/A,#N/A,TRUE,"GraphEquip"}</definedName>
    <definedName name="new" localSheetId="11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6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7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8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11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ymexFutures">[10]Futures!$A$2:$J$500</definedName>
    <definedName name="NymexOptions">[10]Options!$A$2:$K$3000</definedName>
    <definedName name="OFPC_Date">[23]VDOC!$O$4</definedName>
    <definedName name="OH">[6]Inputs!$D$24</definedName>
    <definedName name="OHSch10YR" localSheetId="11" hidden="1">{#N/A,#N/A,FALSE,"Summary";#N/A,#N/A,FALSE,"SmPlants";#N/A,#N/A,FALSE,"Utah";#N/A,#N/A,FALSE,"Idaho";#N/A,#N/A,FALSE,"Lewis River";#N/A,#N/A,FALSE,"NrthUmpq";#N/A,#N/A,FALSE,"KlamRog"}</definedName>
    <definedName name="OHSch10YR" localSheetId="12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11" hidden="1">{#N/A,#N/A,FALSE,"Summary";#N/A,#N/A,FALSE,"SmPlants";#N/A,#N/A,FALSE,"Utah";#N/A,#N/A,FALSE,"Idaho";#N/A,#N/A,FALSE,"Lewis River";#N/A,#N/A,FALSE,"NrthUmpq";#N/A,#N/A,FALSE,"KlamRog"}</definedName>
    <definedName name="om" localSheetId="12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sTable">[10]Options!$A$1:$P$3000</definedName>
    <definedName name="others" localSheetId="11" hidden="1">{"Factors Pages 1-2",#N/A,FALSE,"Factors";"Factors Page 3",#N/A,FALSE,"Factors";"Factors Page 4",#N/A,FALSE,"Factors";"Factors Page 5",#N/A,FALSE,"Factors";"Factors Pages 8-27",#N/A,FALSE,"Factors"}</definedName>
    <definedName name="others" localSheetId="12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'[6]Energy Factor'!#REF!</definedName>
    <definedName name="page64">'[6]Energy Factor'!#REF!</definedName>
    <definedName name="paste.cell">'[24]1993'!#REF!</definedName>
    <definedName name="PE_Lookup">'[16]Exhibit 1'!#REF!</definedName>
    <definedName name="Peak">'(4.2) WCA Base NPC UE-140762'!#REF!</definedName>
    <definedName name="pete" localSheetId="1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1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ostDE">[8]Variables!#REF!</definedName>
    <definedName name="PostDG">[8]Variables!#REF!</definedName>
    <definedName name="PreDG">[8]Variables!#REF!</definedName>
    <definedName name="Pref">[12]Variables!$AQ$26</definedName>
    <definedName name="PrefCost">[12]Variables!$AT$26</definedName>
    <definedName name="PricingInfo" localSheetId="11" hidden="1">[25]Inputs!#REF!</definedName>
    <definedName name="PricingInfo" localSheetId="12" hidden="1">[25]Inputs!#REF!</definedName>
    <definedName name="PricingInfo" hidden="1">[25]Inputs!#REF!</definedName>
    <definedName name="_xlnm.Print_Area" localSheetId="9">'(4.2) WCA Base NPC UE-140762'!$A$2:$Q$6</definedName>
    <definedName name="_xlnm.Print_Area" localSheetId="2">'Exhibit JP-2 PCAM Calculation'!$A$1:$P$40</definedName>
    <definedName name="_xlnm.Print_Area">#REF!</definedName>
    <definedName name="_xlnm.Print_Titles" localSheetId="9">'(4.2) WCA Base NPC UE-140762'!$A:$D,'(4.2) WCA Base NPC UE-140762'!$2:$5</definedName>
    <definedName name="PSATable">[26]Hermiston!$A$32:$E$57</definedName>
    <definedName name="Purchases">[22]lookup!$C$21:$D$64</definedName>
    <definedName name="QFs">[22]lookup!$C$66:$D$96</definedName>
    <definedName name="ResourceSupplier">[8]Variables!$B$30</definedName>
    <definedName name="retail" localSheetId="11" hidden="1">{#N/A,#N/A,FALSE,"Loans";#N/A,#N/A,FALSE,"Program Costs";#N/A,#N/A,FALSE,"Measures";#N/A,#N/A,FALSE,"Net Lost Rev";#N/A,#N/A,FALSE,"Incentive"}</definedName>
    <definedName name="retail" localSheetId="12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1" hidden="1">{#N/A,#N/A,FALSE,"Loans";#N/A,#N/A,FALSE,"Program Costs";#N/A,#N/A,FALSE,"Measures";#N/A,#N/A,FALSE,"Net Lost Rev";#N/A,#N/A,FALSE,"Incentive"}</definedName>
    <definedName name="retail_CC" localSheetId="12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1" hidden="1">{#N/A,#N/A,FALSE,"Loans";#N/A,#N/A,FALSE,"Program Costs";#N/A,#N/A,FALSE,"Measures";#N/A,#N/A,FALSE,"Net Lost Rev";#N/A,#N/A,FALSE,"Incentive"}</definedName>
    <definedName name="retail_CC1" localSheetId="12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evenueTax">[8]Variables!$B$29</definedName>
    <definedName name="rrr" localSheetId="11" hidden="1">{"PRINT",#N/A,TRUE,"APPA";"PRINT",#N/A,TRUE,"APS";"PRINT",#N/A,TRUE,"BHPL";"PRINT",#N/A,TRUE,"BHPL2";"PRINT",#N/A,TRUE,"CDWR";"PRINT",#N/A,TRUE,"EWEB";"PRINT",#N/A,TRUE,"LADWP";"PRINT",#N/A,TRUE,"NEVBASE"}</definedName>
    <definedName name="rrr" localSheetId="12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[22]lookup!$C$3:$D$19</definedName>
    <definedName name="SAPBEXrevision" hidden="1">1</definedName>
    <definedName name="SAPBEXsysID" hidden="1">"BWP"</definedName>
    <definedName name="SAPBEXwbID" localSheetId="11" hidden="1">"44KU92Q9LH2VK4DK86GZ93AXN"</definedName>
    <definedName name="SAPBEXwbID" localSheetId="12" hidden="1">"44KU92Q9LH2VK4DK86GZ93AXN"</definedName>
    <definedName name="SAPBEXwbID" hidden="1">"44KU92Q9LH2VK4DK86GZ93AXN"</definedName>
    <definedName name="shapefactortable">'[10]GAS CURVE Engine'!$AW$3:$CB$34</definedName>
    <definedName name="shit" localSheetId="11" hidden="1">{"PRINT",#N/A,TRUE,"APPA";"PRINT",#N/A,TRUE,"APS";"PRINT",#N/A,TRUE,"BHPL";"PRINT",#N/A,TRUE,"BHPL2";"PRINT",#N/A,TRUE,"CDWR";"PRINT",#N/A,TRUE,"EWEB";"PRINT",#N/A,TRUE,"LADWP";"PRINT",#N/A,TRUE,"NEVBASE"}</definedName>
    <definedName name="shit" localSheetId="12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[8]Variables!$AF$32</definedName>
    <definedName name="SpecMaint" localSheetId="11" hidden="1">{#N/A,#N/A,FALSE,"Summary";#N/A,#N/A,FALSE,"SmPlants";#N/A,#N/A,FALSE,"Utah";#N/A,#N/A,FALSE,"Idaho";#N/A,#N/A,FALSE,"Lewis River";#N/A,#N/A,FALSE,"NrthUmpq";#N/A,#N/A,FALSE,"KlamRog"}</definedName>
    <definedName name="SpecMaint" localSheetId="12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11" hidden="1">{#N/A,#N/A,FALSE,"Actual";#N/A,#N/A,FALSE,"Normalized";#N/A,#N/A,FALSE,"Electric Actual";#N/A,#N/A,FALSE,"Electric Normalized"}</definedName>
    <definedName name="spippw" localSheetId="12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PWS_WBID">"12F19027-1C25-43D5-BF1F-44D7E5A374C0"</definedName>
    <definedName name="ST_Bottom1">[9]Variance!#REF!</definedName>
    <definedName name="ST_Top1">[9]Variance!#REF!</definedName>
    <definedName name="ST_Top2">[9]Variance!#REF!</definedName>
    <definedName name="ST_Top3">#REF!</definedName>
    <definedName name="standard1" localSheetId="11" hidden="1">{"YTD-Total",#N/A,FALSE,"Provision"}</definedName>
    <definedName name="standard1" localSheetId="12" hidden="1">{"YTD-Total",#N/A,FALSE,"Provision"}</definedName>
    <definedName name="standard1" hidden="1">{"YTD-Total",#N/A,FALSE,"Provision"}</definedName>
    <definedName name="startmonth">'[10]GAS CURVE Engine'!$N$2</definedName>
    <definedName name="startmonth1">'[10]OTC Gas Quotes'!$L$6</definedName>
    <definedName name="startmonth10">'[10]OTC Gas Quotes'!$L$15</definedName>
    <definedName name="startmonth2">'[10]OTC Gas Quotes'!$L$7</definedName>
    <definedName name="startmonth3">'[10]OTC Gas Quotes'!$L$8</definedName>
    <definedName name="startmonth4">'[10]OTC Gas Quotes'!$L$9</definedName>
    <definedName name="startmonth5">'[10]OTC Gas Quotes'!$L$10</definedName>
    <definedName name="startmonth6">'[10]OTC Gas Quotes'!$L$11</definedName>
    <definedName name="startmonth7">'[10]OTC Gas Quotes'!$L$12</definedName>
    <definedName name="startmonth8">'[10]OTC Gas Quotes'!$L$13</definedName>
    <definedName name="startmonth9">'[10]OTC Gas Quotes'!$L$14</definedName>
    <definedName name="StartMWh">'(4.2) WCA Base NPC UE-140762'!#REF!</definedName>
    <definedName name="StartTheMill">'(4.2) WCA Base NPC UE-140762'!#REF!</definedName>
    <definedName name="StartTheRack">'(4.2) WCA Base NPC UE-140762'!#REF!</definedName>
    <definedName name="State">[6]Inputs!$C$5</definedName>
    <definedName name="Storage">[22]lookup!$C$109:$D$126</definedName>
    <definedName name="T1_Print">#REF!</definedName>
    <definedName name="T2_Print">#REF!</definedName>
    <definedName name="T3_Print">#REF!</definedName>
    <definedName name="TargetROR">[6]Inputs!$L$6</definedName>
    <definedName name="Test_COS">'[6]Hot Sheet'!$F$120</definedName>
    <definedName name="TestPeriod">[6]Inputs!$C$6</definedName>
    <definedName name="Top">#REF!</definedName>
    <definedName name="TotalRateBase">'[6]G+T+D+R+M'!$H$58</definedName>
    <definedName name="TotTaxRate">[6]Inputs!$H$17</definedName>
    <definedName name="TRANSM_2">[27]Transm2!$A$1:$M$461:'[27]10 Yr FC'!$M$47</definedName>
    <definedName name="UAACT550SGW">[6]FuncStudy!$Y$405</definedName>
    <definedName name="UAACT554SGW">[6]FuncStudy!$Y$427</definedName>
    <definedName name="UAcct103">[6]FuncStudy!$Y$1315</definedName>
    <definedName name="UAcct105S">[6]FuncStudy!$Y$1673</definedName>
    <definedName name="UAcct105SEU">[6]FuncStudy!$Y$1677</definedName>
    <definedName name="UAcct105SGG">[6]FuncStudy!$Y$1678</definedName>
    <definedName name="UAcct105SGP1">[6]FuncStudy!$Y$1674</definedName>
    <definedName name="UAcct105SGP2">[6]FuncStudy!$Y$1676</definedName>
    <definedName name="UAcct105SGT">[6]FuncStudy!$Y$1675</definedName>
    <definedName name="UAcct1081390">[6]FuncStudy!$Y$2099</definedName>
    <definedName name="UAcct1081390Rcl">[6]FuncStudy!$Y$2098</definedName>
    <definedName name="UAcct1081399">[6]FuncStudy!$Y$2107</definedName>
    <definedName name="UAcct1081399Rcl">[6]FuncStudy!$Y$2106</definedName>
    <definedName name="UAcct108360">[6]FuncStudy!$Y$2006</definedName>
    <definedName name="UAcct108361">[6]FuncStudy!$Y$2010</definedName>
    <definedName name="UAcct108362">[6]FuncStudy!$Y$2014</definedName>
    <definedName name="UAcct108364">[6]FuncStudy!$Y$2018</definedName>
    <definedName name="UAcct108365">[6]FuncStudy!$Y$2022</definedName>
    <definedName name="UAcct108366">[6]FuncStudy!$Y$2026</definedName>
    <definedName name="UAcct108367">[6]FuncStudy!$Y$2030</definedName>
    <definedName name="UAcct108368">[6]FuncStudy!$Y$2034</definedName>
    <definedName name="UAcct108369">[6]FuncStudy!$Y$2038</definedName>
    <definedName name="UAcct108370">[6]FuncStudy!$Y$2042</definedName>
    <definedName name="UAcct108371">[6]FuncStudy!$Y$2046</definedName>
    <definedName name="UAcct108372">[6]FuncStudy!$Y$2050</definedName>
    <definedName name="UAcct108373">[6]FuncStudy!$Y$2054</definedName>
    <definedName name="UAcct108D">[6]FuncStudy!$Y$2066</definedName>
    <definedName name="UAcct108D00">[6]FuncStudy!$Y$2058</definedName>
    <definedName name="UAcct108Ds">[6]FuncStudy!$Y$2062</definedName>
    <definedName name="UAcct108Ep">[6]FuncStudy!$Y$1988</definedName>
    <definedName name="UAcct108Gpcn">[6]FuncStudy!$Y$2076</definedName>
    <definedName name="UAcct108Gps">[6]FuncStudy!$Y$2072</definedName>
    <definedName name="UAcct108Gpse">[6]FuncStudy!$Y$2078</definedName>
    <definedName name="UAcct108Gpsg">[6]FuncStudy!$Y$2075</definedName>
    <definedName name="UAcct108Gpsgp">[6]FuncStudy!$Y$2073</definedName>
    <definedName name="UAcct108Gpsgu">[6]FuncStudy!$Y$2074</definedName>
    <definedName name="UAcct108Gpso">[6]FuncStudy!$Y$2077</definedName>
    <definedName name="UACCT108GPSSGCH">[6]FuncStudy!$Y$2080</definedName>
    <definedName name="UACCT108GPSSGCT">[6]FuncStudy!$Y$2079</definedName>
    <definedName name="UAcct108Hp">[6]FuncStudy!$Y$1975</definedName>
    <definedName name="UAcct108Mp">[6]FuncStudy!$Y$2092</definedName>
    <definedName name="UAcct108Np">[6]FuncStudy!$Y$1968</definedName>
    <definedName name="UAcct108Op">[6]FuncStudy!$Y$1983</definedName>
    <definedName name="UAcct108Opsgw">[6]FuncStudy!$Y$1980</definedName>
    <definedName name="UAcct108OPSSGCT">[6]FuncStudy!$Y$1982</definedName>
    <definedName name="UAcct108Sp">[6]FuncStudy!$Y$1962</definedName>
    <definedName name="uacct108spssgch">[6]FuncStudy!$Y$1961</definedName>
    <definedName name="UAcct108Tp">[6]FuncStudy!$Y$2002</definedName>
    <definedName name="UAcct111390">[6]FuncStudy!$Y$2159</definedName>
    <definedName name="UAcct111Clg">[6]FuncStudy!$Y$2128</definedName>
    <definedName name="UAcct111Clgcn">[6]FuncStudy!$Y$2124</definedName>
    <definedName name="UAcct111Clgsop">[6]FuncStudy!$Y$2127</definedName>
    <definedName name="UAcct111Clgsou">[6]FuncStudy!$Y$2126</definedName>
    <definedName name="UAcct111Clh">[6]FuncStudy!$Y$2134</definedName>
    <definedName name="UAcct111Cls">[6]FuncStudy!$Y$2119</definedName>
    <definedName name="UAcct111Ipcn">[6]FuncStudy!$Y$2143</definedName>
    <definedName name="UAcct111Ips">[6]FuncStudy!$Y$2138</definedName>
    <definedName name="UAcct111Ipse">[6]FuncStudy!$Y$2141</definedName>
    <definedName name="UAcct111Ipsg">[6]FuncStudy!$Y$2142</definedName>
    <definedName name="UAcct111Ipsgp">[6]FuncStudy!$Y$2139</definedName>
    <definedName name="UAcct111Ipsgu">[6]FuncStudy!$Y$2140</definedName>
    <definedName name="uacct111ipso">[6]FuncStudy!$Y$2146</definedName>
    <definedName name="UACCT111IPSSGCH">[6]FuncStudy!$Y$2145</definedName>
    <definedName name="UAcct114">[6]FuncStudy!$Y$1685</definedName>
    <definedName name="UAcct120">[6]FuncStudy!$Y$1689</definedName>
    <definedName name="UAcct124">[6]FuncStudy!$Y$1694</definedName>
    <definedName name="UAcct141">[6]FuncStudy!$Y$1834</definedName>
    <definedName name="UAcct151">[6]FuncStudy!$Y$1716</definedName>
    <definedName name="uacct151ssech">[6]FuncStudy!$Y$1715</definedName>
    <definedName name="UAcct154">[6]FuncStudy!$Y$1750</definedName>
    <definedName name="uacct154ssgch">[6]FuncStudy!$Y$1749</definedName>
    <definedName name="UAcct163">[6]FuncStudy!$Y$1755</definedName>
    <definedName name="UAcct165">[6]FuncStudy!$Y$1770</definedName>
    <definedName name="UAcct165Se">[6]FuncStudy!$Y$1768</definedName>
    <definedName name="UAcct182">[6]FuncStudy!$Y$1701</definedName>
    <definedName name="UAcct18222">[6]FuncStudy!$Y$1824</definedName>
    <definedName name="UAcct182M">[6]FuncStudy!$Y$1780</definedName>
    <definedName name="UAcct182MSSGCT">[6]FuncStudy!$Y$1778</definedName>
    <definedName name="UAcct186">[6]FuncStudy!$Y$1709</definedName>
    <definedName name="UAcct1869">[6]FuncStudy!$Y$1829</definedName>
    <definedName name="UAcct186M">[6]FuncStudy!$Y$1791</definedName>
    <definedName name="UAcct186Mse">[6]FuncStudy!$Y$1788</definedName>
    <definedName name="UAcct190">[6]FuncStudy!$Y$1902</definedName>
    <definedName name="UAcct190CN">[6]FuncStudy!$Y$1891</definedName>
    <definedName name="UAcct190Dop">[6]FuncStudy!$Y$1892</definedName>
    <definedName name="UACCT190IBT">[6]FuncStudy!$Y$1894</definedName>
    <definedName name="UACCT190SSGCT">[6]FuncStudy!$Y$1901</definedName>
    <definedName name="UACCT2281">[6]FuncStudy!$Y$1847</definedName>
    <definedName name="UAcct2282">[6]FuncStudy!$Y$1851</definedName>
    <definedName name="UAcct2283">[6]FuncStudy!$Y$1855</definedName>
    <definedName name="UAcct2283S">[6]FuncStudy!$Y$1859</definedName>
    <definedName name="UAcct22842">[6]FuncStudy!$Y$1868</definedName>
    <definedName name="UAcct235">[6]FuncStudy!$Y$1843</definedName>
    <definedName name="UAcct252">[6]FuncStudy!$Y$1876</definedName>
    <definedName name="UAcct25316">[6]FuncStudy!$Y$1724</definedName>
    <definedName name="UAcct25317">[6]FuncStudy!$Y$1728</definedName>
    <definedName name="UAcct25318">[6]FuncStudy!$Y$1760</definedName>
    <definedName name="UAcct25319">[6]FuncStudy!$Y$1732</definedName>
    <definedName name="UACCT25398">[6]FuncStudy!$Y$1880</definedName>
    <definedName name="UAcct25399">[6]FuncStudy!$Y$1887</definedName>
    <definedName name="UAcct254">[6]FuncStudy!$Y$1864</definedName>
    <definedName name="UACCT254SO">[6]FuncStudy!$Y$1863</definedName>
    <definedName name="UAcct255">[6]FuncStudy!$Y$1952</definedName>
    <definedName name="UAcct281">[6]FuncStudy!$Y$1908</definedName>
    <definedName name="UAcct282">[6]FuncStudy!$Y$1926</definedName>
    <definedName name="UAcct282So">[6]FuncStudy!$Y$1914</definedName>
    <definedName name="UAcct283">[6]FuncStudy!$Y$1939</definedName>
    <definedName name="UAcct283So">[6]FuncStudy!$Y$1932</definedName>
    <definedName name="UAcct301S">[6]FuncStudy!$Y$1636</definedName>
    <definedName name="UAcct301Sg">[6]FuncStudy!$Y$1638</definedName>
    <definedName name="UAcct301So">[6]FuncStudy!$Y$1637</definedName>
    <definedName name="UAcct302S">[6]FuncStudy!$Y$1641</definedName>
    <definedName name="UAcct302Sg">[6]FuncStudy!$Y$1642</definedName>
    <definedName name="UAcct302Sgp">[6]FuncStudy!$Y$1643</definedName>
    <definedName name="UAcct302Sgu">[6]FuncStudy!$Y$1644</definedName>
    <definedName name="UAcct303Cn">[6]FuncStudy!$Y$1652</definedName>
    <definedName name="UAcct303S">[6]FuncStudy!$Y$1648</definedName>
    <definedName name="UAcct303Se">[6]FuncStudy!$Y$1651</definedName>
    <definedName name="UAcct303Sg">[6]FuncStudy!$Y$1649</definedName>
    <definedName name="UAcct303So">[6]FuncStudy!$Y$1650</definedName>
    <definedName name="UACCT303SSGCT">[6]FuncStudy!$Y$1654</definedName>
    <definedName name="UAcct310">[6]FuncStudy!$Y$1151</definedName>
    <definedName name="uacct310ssgch">[6]FuncStudy!$Y$1150</definedName>
    <definedName name="UAcct311">[6]FuncStudy!$Y$1156</definedName>
    <definedName name="uacct311ssgch">[6]FuncStudy!$Y$1155</definedName>
    <definedName name="UAcct312">[6]FuncStudy!$Y$1161</definedName>
    <definedName name="uacct312ssgch">[6]FuncStudy!$Y$1160</definedName>
    <definedName name="UAcct314">[6]FuncStudy!$Y$1166</definedName>
    <definedName name="uacct314ssgch">[6]FuncStudy!$Y$1165</definedName>
    <definedName name="UAcct315">[6]FuncStudy!$Y$1171</definedName>
    <definedName name="uacct315ssgch">[6]FuncStudy!$Y$1170</definedName>
    <definedName name="UAcct316">[6]FuncStudy!$Y$1176</definedName>
    <definedName name="uacct316ssgch">[6]FuncStudy!$Y$1175</definedName>
    <definedName name="UAcct320">[6]FuncStudy!$Y$1188</definedName>
    <definedName name="UAcct321">[6]FuncStudy!$Y$1192</definedName>
    <definedName name="UAcct322">[6]FuncStudy!$Y$1196</definedName>
    <definedName name="UAcct323">[6]FuncStudy!$Y$1200</definedName>
    <definedName name="UAcct324">[6]FuncStudy!$Y$1204</definedName>
    <definedName name="UAcct325">[6]FuncStudy!$Y$1208</definedName>
    <definedName name="UAcct33">[6]FuncStudy!$Y$131</definedName>
    <definedName name="UAcct330">[6]FuncStudy!$Y$1221</definedName>
    <definedName name="UAcct331">[6]FuncStudy!$Y$1226</definedName>
    <definedName name="UAcct332">[6]FuncStudy!$Y$1231</definedName>
    <definedName name="UAcct333">[6]FuncStudy!$Y$1236</definedName>
    <definedName name="UAcct334">[6]FuncStudy!$Y$1241</definedName>
    <definedName name="UAcct335">[6]FuncStudy!$Y$1246</definedName>
    <definedName name="UAcct336">[6]FuncStudy!$Y$1251</definedName>
    <definedName name="UAcct340">[6]FuncStudy!$Y$1266</definedName>
    <definedName name="UAcct340Sgw">[6]FuncStudy!$Y$1264</definedName>
    <definedName name="UAcct341">[6]FuncStudy!$Y$1272</definedName>
    <definedName name="UACCT341SGW">[6]FuncStudy!$Y$1270</definedName>
    <definedName name="uacct341ssgct">[6]FuncStudy!$Y$1271</definedName>
    <definedName name="UAcct342">[6]FuncStudy!$Y$1277</definedName>
    <definedName name="uacct342ssgct">[6]FuncStudy!$Y$1276</definedName>
    <definedName name="UAcct343">[6]FuncStudy!$Y$1284</definedName>
    <definedName name="UAcct343Sgw">[6]FuncStudy!$Y$1282</definedName>
    <definedName name="uacct343sscct">[6]FuncStudy!$Y$1283</definedName>
    <definedName name="UAcct344">[6]FuncStudy!$Y$1291</definedName>
    <definedName name="UACCT344SGW">[6]FuncStudy!$Y$1289</definedName>
    <definedName name="uacct344ssgct">[6]FuncStudy!$Y$1290</definedName>
    <definedName name="UAcct345">[6]FuncStudy!$Y$1297</definedName>
    <definedName name="UACCT345SGW">[6]FuncStudy!$Y$1295</definedName>
    <definedName name="uacct345ssgct">[6]FuncStudy!$Y$1296</definedName>
    <definedName name="UAcct346">[6]FuncStudy!$Y$1303</definedName>
    <definedName name="UAcct346SGW">[6]FuncStudy!$Y$1301</definedName>
    <definedName name="UAcct350">[6]FuncStudy!$Y$1323</definedName>
    <definedName name="UAcct352">[6]FuncStudy!$Y$1330</definedName>
    <definedName name="UAcct353">[6]FuncStudy!$Y$1336</definedName>
    <definedName name="UAcct354">[6]FuncStudy!$Y$1342</definedName>
    <definedName name="UAcct355">[6]FuncStudy!$Y$1348</definedName>
    <definedName name="UAcct356">[6]FuncStudy!$Y$1354</definedName>
    <definedName name="UAcct357">[6]FuncStudy!$Y$1360</definedName>
    <definedName name="UAcct358">[6]FuncStudy!$Y$1366</definedName>
    <definedName name="UAcct359">[6]FuncStudy!$Y$1372</definedName>
    <definedName name="UAcct360">[6]FuncStudy!$Y$1388</definedName>
    <definedName name="UAcct361">[6]FuncStudy!$Y$1394</definedName>
    <definedName name="UAcct362">[6]FuncStudy!$Y$1400</definedName>
    <definedName name="UAcct368">[6]FuncStudy!$Y$1434</definedName>
    <definedName name="UAcct369">[6]FuncStudy!$Y$1441</definedName>
    <definedName name="UAcct370">[6]FuncStudy!$Y$1447</definedName>
    <definedName name="UAcct372A">[6]FuncStudy!$Y$1460</definedName>
    <definedName name="UAcct372Dp">[6]FuncStudy!$Y$1458</definedName>
    <definedName name="UAcct372Ds">[6]FuncStudy!$Y$1459</definedName>
    <definedName name="UAcct373">[6]FuncStudy!$Y$1467</definedName>
    <definedName name="UAcct389Cn">[6]FuncStudy!$Y$1482</definedName>
    <definedName name="UAcct389S">[6]FuncStudy!$Y$1481</definedName>
    <definedName name="UAcct389Sg">[6]FuncStudy!$Y$1484</definedName>
    <definedName name="UAcct389Sgu">[6]FuncStudy!$Y$1483</definedName>
    <definedName name="UAcct389So">[6]FuncStudy!$Y$1485</definedName>
    <definedName name="UAcct390Cn">[6]FuncStudy!$Y$1492</definedName>
    <definedName name="UACCT390LS">[6]FuncStudy!$Y$1601</definedName>
    <definedName name="UAcct390LSG">[6]FuncStudy!$Y$1602</definedName>
    <definedName name="UAcct390LSO">[6]FuncStudy!$Y$1603</definedName>
    <definedName name="UAcct390S">[6]FuncStudy!$Y$1489</definedName>
    <definedName name="UAcct390Sgp">[6]FuncStudy!$Y$1490</definedName>
    <definedName name="UAcct390Sgu">[6]FuncStudy!$Y$1491</definedName>
    <definedName name="UAcct390Sop">[6]FuncStudy!$Y$1493</definedName>
    <definedName name="UAcct390Sou">[6]FuncStudy!$Y$1494</definedName>
    <definedName name="UAcct391Cn">[6]FuncStudy!$Y$1501</definedName>
    <definedName name="UAcct391S">[6]FuncStudy!$Y$1498</definedName>
    <definedName name="UAcct391Se">[6]FuncStudy!$Y$1503</definedName>
    <definedName name="UAcct391Sg">[6]FuncStudy!$Y$1502</definedName>
    <definedName name="UAcct391Sgp">[6]FuncStudy!$Y$1499</definedName>
    <definedName name="UAcct391Sgu">[6]FuncStudy!$Y$1500</definedName>
    <definedName name="UAcct391So">[6]FuncStudy!$Y$1504</definedName>
    <definedName name="uacct391ssgch">[6]FuncStudy!$Y$1505</definedName>
    <definedName name="UACCT391SSGCT">[6]FuncStudy!$Y$1506</definedName>
    <definedName name="UAcct392Cn">[6]FuncStudy!$Y$1513</definedName>
    <definedName name="UAcct392L">[6]FuncStudy!$Y$1611</definedName>
    <definedName name="UACCT392LRCL">[6]FuncStudy!$F$1614</definedName>
    <definedName name="UAcct392S">[6]FuncStudy!$Y$1510</definedName>
    <definedName name="UAcct392Se">[6]FuncStudy!$Y$1515</definedName>
    <definedName name="UAcct392Sg">[6]FuncStudy!$Y$1512</definedName>
    <definedName name="UAcct392Sgp">[6]FuncStudy!$Y$1516</definedName>
    <definedName name="UAcct392Sgu">[6]FuncStudy!$Y$1514</definedName>
    <definedName name="UAcct392So">[6]FuncStudy!$Y$1511</definedName>
    <definedName name="uacct392ssgch">[6]FuncStudy!$Y$1517</definedName>
    <definedName name="uacct392ssgct">[6]FuncStudy!$Y$1518</definedName>
    <definedName name="UAcct393S">[6]FuncStudy!$Y$1522</definedName>
    <definedName name="UAcct393Sg">[6]FuncStudy!$Y$1526</definedName>
    <definedName name="UAcct393Sgp">[6]FuncStudy!$Y$1523</definedName>
    <definedName name="UAcct393Sgu">[6]FuncStudy!$Y$1524</definedName>
    <definedName name="UAcct393So">[6]FuncStudy!$Y$1525</definedName>
    <definedName name="uacct393ssgct">[6]FuncStudy!$Y$1527</definedName>
    <definedName name="UAcct394S">[6]FuncStudy!$Y$1531</definedName>
    <definedName name="UAcct394Se">[6]FuncStudy!$Y$1535</definedName>
    <definedName name="UAcct394Sg">[6]FuncStudy!$Y$1536</definedName>
    <definedName name="UAcct394Sgp">[6]FuncStudy!$Y$1532</definedName>
    <definedName name="UAcct394Sgu">[6]FuncStudy!$Y$1533</definedName>
    <definedName name="UAcct394So">[6]FuncStudy!$Y$1534</definedName>
    <definedName name="UACCT394SSGCH">[6]FuncStudy!$Y$1537</definedName>
    <definedName name="UACCT394SSGCT">[6]FuncStudy!$Y$1538</definedName>
    <definedName name="UAcct395S">[6]FuncStudy!$Y$1542</definedName>
    <definedName name="UAcct395Se">[6]FuncStudy!$Y$1546</definedName>
    <definedName name="UAcct395Sg">[6]FuncStudy!$Y$1547</definedName>
    <definedName name="UAcct395Sgp">[6]FuncStudy!$Y$1543</definedName>
    <definedName name="UAcct395Sgu">[6]FuncStudy!$Y$1544</definedName>
    <definedName name="UAcct395So">[6]FuncStudy!$Y$1545</definedName>
    <definedName name="UACCT395SSGCH">[6]FuncStudy!$Y$1548</definedName>
    <definedName name="UACCT395SSGCT">[6]FuncStudy!$Y$1549</definedName>
    <definedName name="UAcct396S">[6]FuncStudy!$Y$1553</definedName>
    <definedName name="UAcct396Se">[6]FuncStudy!$Y$1558</definedName>
    <definedName name="UAcct396Sg">[6]FuncStudy!$Y$1555</definedName>
    <definedName name="UAcct396Sgp">[6]FuncStudy!$Y$1554</definedName>
    <definedName name="UAcct396Sgu">[6]FuncStudy!$Y$1557</definedName>
    <definedName name="UAcct396So">[6]FuncStudy!$Y$1556</definedName>
    <definedName name="UACCT396SSGCH">[6]FuncStudy!$Y$1560</definedName>
    <definedName name="UACCT396SSGCT">[6]FuncStudy!$Y$1559</definedName>
    <definedName name="UAcct397Cn">[6]FuncStudy!$Y$1568</definedName>
    <definedName name="UAcct397S">[6]FuncStudy!$Y$1564</definedName>
    <definedName name="UAcct397Se">[6]FuncStudy!$Y$1570</definedName>
    <definedName name="UAcct397Sg">[6]FuncStudy!$Y$1569</definedName>
    <definedName name="UAcct397Sgp">[6]FuncStudy!$Y$1565</definedName>
    <definedName name="UAcct397Sgu">[6]FuncStudy!$Y$1566</definedName>
    <definedName name="UAcct397So">[6]FuncStudy!$Y$1567</definedName>
    <definedName name="UACCT397SSGCH">[6]FuncStudy!$Y$1571</definedName>
    <definedName name="UACCT397SSGCT">[6]FuncStudy!$Y$1572</definedName>
    <definedName name="UAcct398Cn">[6]FuncStudy!$Y$1579</definedName>
    <definedName name="UAcct398S">[6]FuncStudy!$Y$1576</definedName>
    <definedName name="UAcct398Se">[6]FuncStudy!$Y$1581</definedName>
    <definedName name="UAcct398Sg">[6]FuncStudy!$Y$1582</definedName>
    <definedName name="UAcct398Sgp">[6]FuncStudy!$Y$1577</definedName>
    <definedName name="UAcct398Sgu">[6]FuncStudy!$Y$1578</definedName>
    <definedName name="UAcct398So">[6]FuncStudy!$Y$1580</definedName>
    <definedName name="UACCT398SSGCT">[6]FuncStudy!$Y$1583</definedName>
    <definedName name="UAcct399">[6]FuncStudy!$Y$1590</definedName>
    <definedName name="UAcct399G">[6]FuncStudy!$Y$1631</definedName>
    <definedName name="UAcct399L">[6]FuncStudy!$Y$1594</definedName>
    <definedName name="UAcct399Lrcl">[6]FuncStudy!$Y$1596</definedName>
    <definedName name="UAcct403360">[6]FuncStudy!$Y$808</definedName>
    <definedName name="UAcct403361">[6]FuncStudy!$Y$809</definedName>
    <definedName name="UAcct403362">[6]FuncStudy!$Y$810</definedName>
    <definedName name="UAcct403364">[6]FuncStudy!$Y$811</definedName>
    <definedName name="UAcct403365">[6]FuncStudy!$Y$812</definedName>
    <definedName name="UAcct403366">[6]FuncStudy!$Y$813</definedName>
    <definedName name="UAcct403367">[6]FuncStudy!$Y$814</definedName>
    <definedName name="UAcct403368">[6]FuncStudy!$Y$815</definedName>
    <definedName name="UAcct403369">[6]FuncStudy!$Y$816</definedName>
    <definedName name="UAcct403370">[6]FuncStudy!$Y$817</definedName>
    <definedName name="UAcct403371">[6]FuncStudy!$Y$818</definedName>
    <definedName name="UAcct403372">[6]FuncStudy!$Y$819</definedName>
    <definedName name="UAcct403373">[6]FuncStudy!$Y$820</definedName>
    <definedName name="UAcct403Ep">[6]FuncStudy!$Y$846</definedName>
    <definedName name="UAcct403Gpcn">[6]FuncStudy!$Y$828</definedName>
    <definedName name="UAcct403Gps">[6]FuncStudy!$Y$824</definedName>
    <definedName name="UAcct403Gpseu">[6]FuncStudy!$Y$827</definedName>
    <definedName name="UAcct403Gpsg">[6]FuncStudy!$Y$829</definedName>
    <definedName name="UAcct403Gpsgp">[6]FuncStudy!$Y$825</definedName>
    <definedName name="UAcct403Gpsgu">[6]FuncStudy!$Y$826</definedName>
    <definedName name="UAcct403Gpso">[6]FuncStudy!$Y$830</definedName>
    <definedName name="uacct403gpssgch">[6]FuncStudy!$Y$832</definedName>
    <definedName name="UACCT403GPSSGCT">[6]FuncStudy!$Y$831</definedName>
    <definedName name="UAcct403Gv0">[6]FuncStudy!$Y$837</definedName>
    <definedName name="UAcct403Hp">[6]FuncStudy!$Y$792</definedName>
    <definedName name="UAcct403Mp">[6]FuncStudy!$Y$841</definedName>
    <definedName name="UAcct403Np">[6]FuncStudy!$Y$787</definedName>
    <definedName name="UAcct403Op">[6]FuncStudy!$Y$799</definedName>
    <definedName name="UAcct403Opsgu">[6]FuncStudy!$Y$796</definedName>
    <definedName name="uacct403opssgct">[6]FuncStudy!$Y$797</definedName>
    <definedName name="uacct403sgw">[6]FuncStudy!$Y$798</definedName>
    <definedName name="uacct403spdgp">[6]FuncStudy!$Y$779</definedName>
    <definedName name="uacct403spdgu">[6]FuncStudy!$Y$780</definedName>
    <definedName name="uacct403spsg">[6]FuncStudy!$Y$781</definedName>
    <definedName name="uacct403ssgch">[6]FuncStudy!$Y$782</definedName>
    <definedName name="UAcct403Tp">[6]FuncStudy!$Y$805</definedName>
    <definedName name="UAcct404330">[6]FuncStudy!$Y$880</definedName>
    <definedName name="UAcct404Clg">[6]FuncStudy!$Y$857</definedName>
    <definedName name="UAcct404Clgsop">[6]FuncStudy!$Y$855</definedName>
    <definedName name="UAcct404Clgsou">[6]FuncStudy!$Y$853</definedName>
    <definedName name="UAcct404Cls">[6]FuncStudy!$Y$861</definedName>
    <definedName name="UAcct404Ipcn">[6]FuncStudy!$Y$867</definedName>
    <definedName name="UACCT404IPDGU">[6]FuncStudy!$Y$869</definedName>
    <definedName name="UAcct404Ips">[6]FuncStudy!$Y$864</definedName>
    <definedName name="UAcct404Ipse">[6]FuncStudy!$Y$865</definedName>
    <definedName name="UACCT404IPSGP">[6]FuncStudy!$Y$868</definedName>
    <definedName name="UAcct404Ipso">[6]FuncStudy!$Y$866</definedName>
    <definedName name="UACCT404IPSSGCH">[6]FuncStudy!$Y$870</definedName>
    <definedName name="UAcct404O">[6]FuncStudy!$Y$875</definedName>
    <definedName name="UAcct405">[6]FuncStudy!$Y$888</definedName>
    <definedName name="UAcct406">[6]FuncStudy!$Y$894</definedName>
    <definedName name="UAcct407">[6]FuncStudy!$Y$903</definedName>
    <definedName name="UAcct408">[6]FuncStudy!$Y$916</definedName>
    <definedName name="UAcct408S">[6]FuncStudy!$Y$908</definedName>
    <definedName name="UAcct40910FITOther">[6]FuncStudy!$Y$1135</definedName>
    <definedName name="UAcct40910FitPMI">[6]FuncStudy!$Y$1133</definedName>
    <definedName name="UAcct40910FITPTC">[6]FuncStudy!$Y$1134</definedName>
    <definedName name="UAcct40910FITSitus">[6]FuncStudy!$Y$1136</definedName>
    <definedName name="UAcct40911Dgu">[6]FuncStudy!$Y$1103</definedName>
    <definedName name="UAcct40911S">[6]FuncStudy!$Y$1101</definedName>
    <definedName name="UAcct41010">[6]FuncStudy!$Y$977</definedName>
    <definedName name="UAcct41020">[6]FuncStudy!$Y$992</definedName>
    <definedName name="UAcct41111">[6]FuncStudy!$Y$1026</definedName>
    <definedName name="UAcct41120">[6]FuncStudy!$Y$1011</definedName>
    <definedName name="UAcct41140">[6]FuncStudy!$Y$921</definedName>
    <definedName name="UAcct41141">[6]FuncStudy!$Y$926</definedName>
    <definedName name="UAcct41160">[6]FuncStudy!$Y$177</definedName>
    <definedName name="UAcct41170">[6]FuncStudy!$Y$182</definedName>
    <definedName name="UAcct4118">[6]FuncStudy!$Y$186</definedName>
    <definedName name="UAcct41181">[6]FuncStudy!$Y$189</definedName>
    <definedName name="UAcct4194">[6]FuncStudy!$Y$193</definedName>
    <definedName name="UAcct419Doth">[6]FuncStudy!$Y$957</definedName>
    <definedName name="UAcct421">[6]FuncStudy!$Y$202</definedName>
    <definedName name="UAcct4311">[6]FuncStudy!$Y$209</definedName>
    <definedName name="UAcct442Se">[6]FuncStudy!$Y$100</definedName>
    <definedName name="UAcct442Sg">[6]FuncStudy!$Y$101</definedName>
    <definedName name="UAcct447">[6]FuncStudy!$Y$125</definedName>
    <definedName name="UAcct447S">[6]FuncStudy!$Y$121</definedName>
    <definedName name="UAcct447Se">[6]FuncStudy!$Y$124</definedName>
    <definedName name="UAcct448S">[6]FuncStudy!$Y$114</definedName>
    <definedName name="UAcct448So">[6]FuncStudy!$Y$115</definedName>
    <definedName name="UAcct449">[6]FuncStudy!$Y$130</definedName>
    <definedName name="UAcct450">[6]FuncStudy!$Y$140</definedName>
    <definedName name="UAcct450S">[6]FuncStudy!$Y$138</definedName>
    <definedName name="UAcct450So">[6]FuncStudy!$Y$139</definedName>
    <definedName name="UAcct451S">[6]FuncStudy!$Y$143</definedName>
    <definedName name="UAcct451Sg">[6]FuncStudy!$Y$144</definedName>
    <definedName name="UAcct451So">[6]FuncStudy!$Y$145</definedName>
    <definedName name="UAcct453">[6]FuncStudy!$Y$150</definedName>
    <definedName name="UAcct454">[6]FuncStudy!$Y$156</definedName>
    <definedName name="UAcct454S">[6]FuncStudy!$Y$153</definedName>
    <definedName name="UAcct454Sg">[6]FuncStudy!$Y$154</definedName>
    <definedName name="UAcct454So">[6]FuncStudy!$Y$155</definedName>
    <definedName name="UAcct456">[6]FuncStudy!$Y$164</definedName>
    <definedName name="UAcct456Cn">[6]FuncStudy!$Y$160</definedName>
    <definedName name="UAcct456S">[6]FuncStudy!$Y$159</definedName>
    <definedName name="UAcct456Se">[6]FuncStudy!$Y$161</definedName>
    <definedName name="UAcct500">[6]FuncStudy!$Y$225</definedName>
    <definedName name="UACCT500SSGCH">[6]FuncStudy!$Y$224</definedName>
    <definedName name="UAcct501">[6]FuncStudy!$Y$233</definedName>
    <definedName name="UAcct501Se">[6]FuncStudy!$Y$228</definedName>
    <definedName name="UACCT501SENNPC">[6]FuncStudy!$Y$229</definedName>
    <definedName name="uacct501ssech">[6]FuncStudy!$Y$232</definedName>
    <definedName name="UACCT501SSECHNNPC">[6]FuncStudy!$Y$231</definedName>
    <definedName name="uacct501ssect">[6]FuncStudy!$Y$230</definedName>
    <definedName name="UAcct502">[6]FuncStudy!$Y$238</definedName>
    <definedName name="uacct502snpps">[6]FuncStudy!$Y$236</definedName>
    <definedName name="uacct502ssgch">[6]FuncStudy!$Y$237</definedName>
    <definedName name="UAcct503">[6]FuncStudy!$Y$243</definedName>
    <definedName name="UAcct503Se">[6]FuncStudy!$Y$241</definedName>
    <definedName name="UACCT503SENNPC">[6]FuncStudy!$Y$242</definedName>
    <definedName name="UAcct505">[6]FuncStudy!$Y$248</definedName>
    <definedName name="uacct505snpps">[6]FuncStudy!$Y$246</definedName>
    <definedName name="uacct505ssgch">[6]FuncStudy!$Y$247</definedName>
    <definedName name="UAcct506">[6]FuncStudy!$Y$254</definedName>
    <definedName name="UAcct506Se">[6]FuncStudy!$Y$252</definedName>
    <definedName name="uacct506snpps">[6]FuncStudy!$Y$251</definedName>
    <definedName name="uacct506ssgch">[6]FuncStudy!$Y$253</definedName>
    <definedName name="UAcct507">[6]FuncStudy!$Y$259</definedName>
    <definedName name="uacct507ssgch">[6]FuncStudy!$Y$258</definedName>
    <definedName name="UAcct510">[6]FuncStudy!$Y$264</definedName>
    <definedName name="uacct510ssgch">[6]FuncStudy!$Y$263</definedName>
    <definedName name="UAcct511">[6]FuncStudy!$Y$269</definedName>
    <definedName name="uacct511ssgch">[6]FuncStudy!$Y$268</definedName>
    <definedName name="UAcct512">[6]FuncStudy!$Y$274</definedName>
    <definedName name="uacct512ssgch">[6]FuncStudy!$Y$273</definedName>
    <definedName name="UAcct513">[6]FuncStudy!$Y$279</definedName>
    <definedName name="uacct513ssgch">[6]FuncStudy!$Y$278</definedName>
    <definedName name="UAcct514">[6]FuncStudy!$Y$284</definedName>
    <definedName name="uacct514ssgch">[6]FuncStudy!$Y$283</definedName>
    <definedName name="UAcct517">[6]FuncStudy!$Y$290</definedName>
    <definedName name="UAcct518">[6]FuncStudy!$Y$294</definedName>
    <definedName name="UAcct519">[6]FuncStudy!$Y$299</definedName>
    <definedName name="UAcct520">[6]FuncStudy!$Y$303</definedName>
    <definedName name="UAcct523">[6]FuncStudy!$Y$307</definedName>
    <definedName name="UAcct524">[6]FuncStudy!$Y$311</definedName>
    <definedName name="UAcct528">[6]FuncStudy!$Y$315</definedName>
    <definedName name="UAcct529">[6]FuncStudy!$Y$319</definedName>
    <definedName name="UAcct530">[6]FuncStudy!$Y$323</definedName>
    <definedName name="UAcct531">[6]FuncStudy!$Y$327</definedName>
    <definedName name="UAcct532">[6]FuncStudy!$Y$331</definedName>
    <definedName name="UAcct535">[6]FuncStudy!$Y$338</definedName>
    <definedName name="UAcct536">[6]FuncStudy!$Y$342</definedName>
    <definedName name="UAcct537">[6]FuncStudy!$Y$346</definedName>
    <definedName name="UAcct538">[6]FuncStudy!$Y$350</definedName>
    <definedName name="UAcct539">[6]FuncStudy!$Y$354</definedName>
    <definedName name="UAcct540">[6]FuncStudy!$Y$358</definedName>
    <definedName name="UAcct541">[6]FuncStudy!$Y$362</definedName>
    <definedName name="UAcct542">[6]FuncStudy!$Y$366</definedName>
    <definedName name="UAcct543">[6]FuncStudy!$Y$370</definedName>
    <definedName name="UAcct544">[6]FuncStudy!$Y$374</definedName>
    <definedName name="UAcct545">[6]FuncStudy!$Y$378</definedName>
    <definedName name="UAcct546">[6]FuncStudy!$Y$385</definedName>
    <definedName name="UAcct547Se">[6]FuncStudy!$Y$388</definedName>
    <definedName name="UACCT547SSECT">[6]FuncStudy!$Y$389</definedName>
    <definedName name="UAcct548">[6]FuncStudy!$Y$395</definedName>
    <definedName name="uacct548ssgct">[6]FuncStudy!$Y$394</definedName>
    <definedName name="UAcct549">[6]FuncStudy!$Y$400</definedName>
    <definedName name="UAcct549sg">[6]FuncStudy!$Y$398</definedName>
    <definedName name="uacct550">[6]FuncStudy!$Y$406</definedName>
    <definedName name="UACCT550sg">[6]FuncStudy!$Y$404</definedName>
    <definedName name="UAcct551">[6]FuncStudy!$Y$410</definedName>
    <definedName name="UAcct552">[6]FuncStudy!$Y$415</definedName>
    <definedName name="UAcct553">[6]FuncStudy!$Y$422</definedName>
    <definedName name="UACCT553SSGCT">[6]FuncStudy!$Y$420</definedName>
    <definedName name="UAcct554">[6]FuncStudy!$Y$428</definedName>
    <definedName name="UAcct554SSCT">[6]FuncStudy!$Y$426</definedName>
    <definedName name="uacct555dgp">[6]FuncStudy!$Y$437</definedName>
    <definedName name="UAcct555Dgu">[6]FuncStudy!$Y$434</definedName>
    <definedName name="UAcct555S">[6]FuncStudy!$Y$433</definedName>
    <definedName name="UAcct555Se">[6]FuncStudy!$Y$435</definedName>
    <definedName name="uacct555ssgp">[6]FuncStudy!$Y$436</definedName>
    <definedName name="UAcct556">[6]FuncStudy!$Y$442</definedName>
    <definedName name="UAcct557">[6]FuncStudy!$Y$451</definedName>
    <definedName name="UACCT557SSGCT">[6]FuncStudy!$Y$449</definedName>
    <definedName name="UAcct560">[6]FuncStudy!$Y$476</definedName>
    <definedName name="UAcct561">[6]FuncStudy!$Y$480</definedName>
    <definedName name="UAcct562">[6]FuncStudy!$Y$484</definedName>
    <definedName name="UAcct563">[6]FuncStudy!$Y$488</definedName>
    <definedName name="UAcct564">[6]FuncStudy!$Y$492</definedName>
    <definedName name="UAcct565">[6]FuncStudy!$Y$497</definedName>
    <definedName name="UAcct565Se">[6]FuncStudy!$Y$496</definedName>
    <definedName name="UAcct566">[6]FuncStudy!$Y$501</definedName>
    <definedName name="UAcct567">[6]FuncStudy!$Y$505</definedName>
    <definedName name="UAcct568">[6]FuncStudy!$Y$509</definedName>
    <definedName name="UAcct569">[6]FuncStudy!$Y$513</definedName>
    <definedName name="UAcct570">[6]FuncStudy!$Y$517</definedName>
    <definedName name="UAcct571">[6]FuncStudy!$Y$521</definedName>
    <definedName name="UAcct572">[6]FuncStudy!$Y$525</definedName>
    <definedName name="UAcct573">[6]FuncStudy!$Y$529</definedName>
    <definedName name="UAcct580">[6]FuncStudy!$Y$536</definedName>
    <definedName name="UAcct581">[6]FuncStudy!$Y$541</definedName>
    <definedName name="UAcct582">[6]FuncStudy!$Y$546</definedName>
    <definedName name="UAcct583">[6]FuncStudy!$Y$551</definedName>
    <definedName name="UAcct584">[6]FuncStudy!$Y$556</definedName>
    <definedName name="UAcct585">[6]FuncStudy!$Y$561</definedName>
    <definedName name="UAcct586">[6]FuncStudy!$Y$566</definedName>
    <definedName name="UAcct587">[6]FuncStudy!$Y$571</definedName>
    <definedName name="UAcct588">[6]FuncStudy!$Y$576</definedName>
    <definedName name="UAcct589">[6]FuncStudy!$Y$581</definedName>
    <definedName name="UAcct590">[6]FuncStudy!$Y$586</definedName>
    <definedName name="UAcct591">[6]FuncStudy!$Y$591</definedName>
    <definedName name="UAcct592">[6]FuncStudy!$Y$596</definedName>
    <definedName name="UAcct593">[6]FuncStudy!$Y$601</definedName>
    <definedName name="UAcct594">[6]FuncStudy!$Y$606</definedName>
    <definedName name="UAcct595">[6]FuncStudy!$Y$611</definedName>
    <definedName name="UAcct596">[6]FuncStudy!$Y$616</definedName>
    <definedName name="UAcct597">[6]FuncStudy!$Y$621</definedName>
    <definedName name="UAcct598">[6]FuncStudy!$Y$626</definedName>
    <definedName name="UAcct901">[6]FuncStudy!$Y$633</definedName>
    <definedName name="UAcct902">[6]FuncStudy!$Y$638</definedName>
    <definedName name="UAcct903">[6]FuncStudy!$Y$643</definedName>
    <definedName name="UAcct904">[6]FuncStudy!$Y$649</definedName>
    <definedName name="UAcct905">[6]FuncStudy!$Y$654</definedName>
    <definedName name="UAcct907">[6]FuncStudy!$Y$661</definedName>
    <definedName name="UAcct908">[6]FuncStudy!$Y$666</definedName>
    <definedName name="UAcct909">[6]FuncStudy!$Y$671</definedName>
    <definedName name="UAcct910">[6]FuncStudy!$Y$676</definedName>
    <definedName name="UAcct911">[6]FuncStudy!$Y$683</definedName>
    <definedName name="UAcct912">[6]FuncStudy!$Y$688</definedName>
    <definedName name="UAcct913">[6]FuncStudy!$Y$693</definedName>
    <definedName name="UAcct916">[6]FuncStudy!$Y$698</definedName>
    <definedName name="UAcct920">[6]FuncStudy!$Y$707</definedName>
    <definedName name="UAcct920Cn">[6]FuncStudy!$Y$705</definedName>
    <definedName name="UAcct921">[6]FuncStudy!$Y$713</definedName>
    <definedName name="UAcct921Cn">[6]FuncStudy!$Y$711</definedName>
    <definedName name="UAcct923">[6]FuncStudy!$Y$719</definedName>
    <definedName name="UAcct923Cn">[6]FuncStudy!$Y$717</definedName>
    <definedName name="UAcct924S">[6]FuncStudy!$Y$722</definedName>
    <definedName name="UACCT924SG">[6]FuncStudy!$Y$723</definedName>
    <definedName name="UAcct924SO">[6]FuncStudy!$Y$724</definedName>
    <definedName name="UAcct925">[6]FuncStudy!$Y$729</definedName>
    <definedName name="UAcct926">[6]FuncStudy!$Y$735</definedName>
    <definedName name="UAcct927">[6]FuncStudy!$Y$740</definedName>
    <definedName name="UAcct928">[6]FuncStudy!$Y$747</definedName>
    <definedName name="UAcct928RE">[6]FuncStudy!$Y$749</definedName>
    <definedName name="UAcct929">[6]FuncStudy!$Y$754</definedName>
    <definedName name="UACCT930cn">[6]FuncStudy!$Y$758</definedName>
    <definedName name="UAcct930S">[6]FuncStudy!$Y$757</definedName>
    <definedName name="UAcct930So">[6]FuncStudy!$Y$759</definedName>
    <definedName name="UAcct931">[6]FuncStudy!$Y$765</definedName>
    <definedName name="UAcct935">[6]FuncStudy!$Y$771</definedName>
    <definedName name="UAcctAGA">[6]FuncStudy!$Y$132</definedName>
    <definedName name="UAcctcwc">[6]FuncStudy!$Y$1798</definedName>
    <definedName name="UAcctd00">[6]FuncStudy!$Y$1471</definedName>
    <definedName name="UAcctdfad">[6]FuncStudy!$Y$214</definedName>
    <definedName name="UAcctdfap">[6]FuncStudy!$Y$212</definedName>
    <definedName name="UAcctdfat">[6]FuncStudy!$Y$213</definedName>
    <definedName name="UAcctds0">[6]FuncStudy!$Y$1475</definedName>
    <definedName name="UAcctfit">[6]FuncStudy!$Y$1142</definedName>
    <definedName name="UAcctg00">[6]FuncStudy!$Y$1623</definedName>
    <definedName name="UAccth00">[6]FuncStudy!$Y$1257</definedName>
    <definedName name="UAccti00">[6]FuncStudy!$Y$1665</definedName>
    <definedName name="UAcctn00">[6]FuncStudy!$Y$1213</definedName>
    <definedName name="UAccto00">[6]FuncStudy!$Y$1308</definedName>
    <definedName name="UAcctowc">[6]FuncStudy!$Y$1810</definedName>
    <definedName name="uacctowcssech">[6]FuncStudy!$Y$1809</definedName>
    <definedName name="UAccts00">[6]FuncStudy!$Y$1181</definedName>
    <definedName name="UAcctSchM">[6]FuncStudy!$Y$1120</definedName>
    <definedName name="UAcctsttax">[6]FuncStudy!$Y$1124</definedName>
    <definedName name="UAcctt00">[6]FuncStudy!$Y$1376</definedName>
    <definedName name="UACT553SGW">[6]FuncStudy!$Y$421</definedName>
    <definedName name="UncollectibleAccounts">[8]Variables!$B$27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CHMAFS">[6]FuncStudy!$Y$1031</definedName>
    <definedName name="USCHMAFSE">[6]FuncStudy!$Y$1034</definedName>
    <definedName name="USCHMAFSG">[6]FuncStudy!$Y$1036</definedName>
    <definedName name="USCHMAFSNP">[6]FuncStudy!$Y$1032</definedName>
    <definedName name="USCHMAFSO">[6]FuncStudy!$Y$1033</definedName>
    <definedName name="USCHMAFTROJP">[6]FuncStudy!$Y$1035</definedName>
    <definedName name="USCHMAPBADDEBT">[6]FuncStudy!$Y$1045</definedName>
    <definedName name="USCHMAPS">[6]FuncStudy!$Y$1040</definedName>
    <definedName name="USCHMAPSE">[6]FuncStudy!$Y$1041</definedName>
    <definedName name="USCHMAPSG">[6]FuncStudy!$Y$1044</definedName>
    <definedName name="USCHMAPSNP">[6]FuncStudy!$Y$1042</definedName>
    <definedName name="USCHMAPSO">[6]FuncStudy!$Y$1043</definedName>
    <definedName name="USCHMATBADDEBT">[6]FuncStudy!$Y$1060</definedName>
    <definedName name="USCHMATCIAC">[6]FuncStudy!$Y$1051</definedName>
    <definedName name="USCHMATGPS">[6]FuncStudy!$Y$1057</definedName>
    <definedName name="USCHMATS">[6]FuncStudy!$Y$1049</definedName>
    <definedName name="USCHMATSCHMDEXP">[6]FuncStudy!$Y$1062</definedName>
    <definedName name="USCHMATSE">[6]FuncStudy!$Y$1055</definedName>
    <definedName name="USCHMATSG">[6]FuncStudy!$Y$1054</definedName>
    <definedName name="USCHMATSG2">[6]FuncStudy!$Y$1056</definedName>
    <definedName name="USCHMATSGCT">[6]FuncStudy!$Y$1050</definedName>
    <definedName name="USCHMATSNP">[6]FuncStudy!$Y$1052</definedName>
    <definedName name="USCHMATSNPD">[6]FuncStudy!$Y$1059</definedName>
    <definedName name="USCHMATSO">[6]FuncStudy!$Y$1058</definedName>
    <definedName name="USCHMATTAXDEPR">[6]FuncStudy!$Y$1061</definedName>
    <definedName name="USCHMATTROJD">[6]FuncStudy!$Y$1053</definedName>
    <definedName name="USCHMDFDGP">[6]FuncStudy!$Y$1069</definedName>
    <definedName name="USCHMDFDGU">[6]FuncStudy!$Y$1070</definedName>
    <definedName name="USCHMDFS">[6]FuncStudy!$Y$1068</definedName>
    <definedName name="USCHMDPIBT">[6]FuncStudy!$Y$1076</definedName>
    <definedName name="USCHMDPS">[6]FuncStudy!$Y$1073</definedName>
    <definedName name="USCHMDPSE">[6]FuncStudy!$Y$1074</definedName>
    <definedName name="USCHMDPSG">[6]FuncStudy!$Y$1077</definedName>
    <definedName name="USCHMDPSNP">[6]FuncStudy!$Y$1075</definedName>
    <definedName name="USCHMDPSO">[6]FuncStudy!$Y$1078</definedName>
    <definedName name="USCHMDTBADDEBT">[6]FuncStudy!$Y$1083</definedName>
    <definedName name="USCHMDTCN">[6]FuncStudy!$Y$1085</definedName>
    <definedName name="USCHMDTDGP">[6]FuncStudy!$Y$1087</definedName>
    <definedName name="USCHMDTGPS">[6]FuncStudy!$Y$1090</definedName>
    <definedName name="USCHMDTS">[6]FuncStudy!$Y$1082</definedName>
    <definedName name="USCHMDTSE">[6]FuncStudy!$Y$1088</definedName>
    <definedName name="USCHMDTSG">[6]FuncStudy!$Y$1089</definedName>
    <definedName name="USCHMDTSNP">[6]FuncStudy!$Y$1084</definedName>
    <definedName name="USCHMDTSNPD">[6]FuncStudy!$Y$1093</definedName>
    <definedName name="USCHMDTSO">[6]FuncStudy!$Y$1091</definedName>
    <definedName name="USCHMDTTAXDEPR">[6]FuncStudy!$Y$1092</definedName>
    <definedName name="USCHMDTTROJD">[6]FuncStudy!$Y$1086</definedName>
    <definedName name="USYieldCurves">'[10]Calcoutput (futures)'!$B$4:$C$124</definedName>
    <definedName name="Version">#REF!</definedName>
    <definedName name="w" localSheetId="11" hidden="1">[28]Inputs!#REF!</definedName>
    <definedName name="w" localSheetId="12" hidden="1">[28]Inputs!#REF!</definedName>
    <definedName name="w" hidden="1">[28]Inputs!#REF!</definedName>
    <definedName name="WinterPeak">'[29]Load Data'!$D$9:$H$12,'[29]Load Data'!$D$20:$H$22</definedName>
    <definedName name="Workforce_Data">OFFSET([30]Workforce!$A$1,0,0,COUNTA([30]Workforce!$A$1:$A$65536),COUNTA([30]Workforce!$A$1:$IV$1))</definedName>
    <definedName name="wrn.1996._.Hydro._.5._.Year._.Forecast._.Budget." localSheetId="11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12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11" hidden="1">{"Page 3.4.1",#N/A,FALSE,"Totals";"Page 3.4.2",#N/A,FALSE,"Totals"}</definedName>
    <definedName name="wrn.Adj._.Back_Up." localSheetId="12" hidden="1">{"Page 3.4.1",#N/A,FALSE,"Totals";"Page 3.4.2",#N/A,FALSE,"Totals"}</definedName>
    <definedName name="wrn.Adj._.Back_Up." hidden="1">{"Page 3.4.1",#N/A,FALSE,"Totals";"Page 3.4.2",#N/A,FALSE,"Totals"}</definedName>
    <definedName name="wrn.ALL." localSheetId="11" hidden="1">{#N/A,#N/A,FALSE,"Summary EPS";#N/A,#N/A,FALSE,"1st Qtr Electric";#N/A,#N/A,FALSE,"1st Qtr Australia";#N/A,#N/A,FALSE,"1st Qtr Telecom";#N/A,#N/A,FALSE,"1st QTR Other"}</definedName>
    <definedName name="wrn.ALL." localSheetId="12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1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12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1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1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1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12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1" hidden="1">{#N/A,#N/A,FALSE,"cover";#N/A,#N/A,FALSE,"lead sheet";#N/A,#N/A,FALSE,"Adj backup";#N/A,#N/A,FALSE,"t Accounts"}</definedName>
    <definedName name="wrn.All._.Pages." localSheetId="12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BUS._.RPT." localSheetId="1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12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11" hidden="1">{"YTD-Total",#N/A,TRUE,"Provision";"YTD-Utility",#N/A,TRUE,"Prov Utility";"YTD-NonUtility",#N/A,TRUE,"Prov NonUtility"}</definedName>
    <definedName name="wrn.Combined._.YTD." localSheetId="12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11" hidden="1">{"Conol gross povision grouped",#N/A,FALSE,"Consol Gross";"Consol Gross Grouped",#N/A,FALSE,"Consol Gross"}</definedName>
    <definedName name="wrn.ConsolGrossGrp." localSheetId="12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4" hidden="1">{#N/A,#N/A,TRUE,"Cover";#N/A,#N/A,TRUE,"Contents"}</definedName>
    <definedName name="wrn.Cover." localSheetId="6" hidden="1">{#N/A,#N/A,TRUE,"Cover";#N/A,#N/A,TRUE,"Contents"}</definedName>
    <definedName name="wrn.Cover." localSheetId="7" hidden="1">{#N/A,#N/A,TRUE,"Cover";#N/A,#N/A,TRUE,"Contents"}</definedName>
    <definedName name="wrn.Cover." localSheetId="8" hidden="1">{#N/A,#N/A,TRUE,"Cover";#N/A,#N/A,TRUE,"Contents"}</definedName>
    <definedName name="wrn.Cover." localSheetId="11" hidden="1">{#N/A,#N/A,TRUE,"Cover";#N/A,#N/A,TRUE,"Contents"}</definedName>
    <definedName name="wrn.Cover." hidden="1">{#N/A,#N/A,TRUE,"Cover";#N/A,#N/A,TRUE,"Contents"}</definedName>
    <definedName name="wrn.CoverContents." localSheetId="4" hidden="1">{#N/A,#N/A,FALSE,"Cover";#N/A,#N/A,FALSE,"Contents"}</definedName>
    <definedName name="wrn.CoverContents." localSheetId="6" hidden="1">{#N/A,#N/A,FALSE,"Cover";#N/A,#N/A,FALSE,"Contents"}</definedName>
    <definedName name="wrn.CoverContents." localSheetId="7" hidden="1">{#N/A,#N/A,FALSE,"Cover";#N/A,#N/A,FALSE,"Contents"}</definedName>
    <definedName name="wrn.CoverContents." localSheetId="8" hidden="1">{#N/A,#N/A,FALSE,"Cover";#N/A,#N/A,FALSE,"Contents"}</definedName>
    <definedName name="wrn.CoverContents." localSheetId="11" hidden="1">{#N/A,#N/A,FALSE,"Cover";#N/A,#N/A,FALSE,"Contents"}</definedName>
    <definedName name="wrn.CoverContents." hidden="1">{#N/A,#N/A,FALSE,"Cover";#N/A,#N/A,FALSE,"Contents"}</definedName>
    <definedName name="wrn.El._.Paso._.Offshore." localSheetId="4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6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7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8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11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localSheetId="11" hidden="1">{#N/A,#N/A,FALSE,"Output Ass";#N/A,#N/A,FALSE,"Sum Tot";#N/A,#N/A,FALSE,"Ex Sum Year";#N/A,#N/A,FALSE,"Sum Qtr"}</definedName>
    <definedName name="wrn.Exec._.Summary." localSheetId="12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1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2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1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12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11" hidden="1">{"FullView",#N/A,FALSE,"Consltd-For contngcy"}</definedName>
    <definedName name="wrn.Full._.View." localSheetId="12" hidden="1">{"FullView",#N/A,FALSE,"Consltd-For contngcy"}</definedName>
    <definedName name="wrn.Full._.View." hidden="1">{"FullView",#N/A,FALSE,"Consltd-For contngcy"}</definedName>
    <definedName name="wrn.GLReport." localSheetId="1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12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1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12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localSheetId="4" hidden="1">{#N/A,#N/A,TRUE,"Filing Back-Up Pages_4.8.4-7";#N/A,#N/A,TRUE,"GI Back-up Page_4.8.8"}</definedName>
    <definedName name="wrn.new." localSheetId="6" hidden="1">{#N/A,#N/A,TRUE,"Filing Back-Up Pages_4.8.4-7";#N/A,#N/A,TRUE,"GI Back-up Page_4.8.8"}</definedName>
    <definedName name="wrn.new." localSheetId="7" hidden="1">{#N/A,#N/A,TRUE,"Filing Back-Up Pages_4.8.4-7";#N/A,#N/A,TRUE,"GI Back-up Page_4.8.8"}</definedName>
    <definedName name="wrn.new." localSheetId="8" hidden="1">{#N/A,#N/A,TRUE,"Filing Back-Up Pages_4.8.4-7";#N/A,#N/A,TRUE,"GI Back-up Page_4.8.8"}</definedName>
    <definedName name="wrn.new." localSheetId="11" hidden="1">{#N/A,#N/A,TRUE,"Filing Back-Up Pages_4.8.4-7";#N/A,#N/A,TRUE,"GI Back-up Page_4.8.8"}</definedName>
    <definedName name="wrn.new." hidden="1">{#N/A,#N/A,TRUE,"Filing Back-Up Pages_4.8.4-7";#N/A,#N/A,TRUE,"GI Back-up Page_4.8.8"}</definedName>
    <definedName name="wrn.om." localSheetId="4" hidden="1">{#N/A,#N/A,TRUE,"Detail Lead Sheet_4.8.1-3";#N/A,#N/A,TRUE,"Filing Back-Up Pages_4.8.4-7";#N/A,#N/A,TRUE,"GI Back-up Page_4.8.8"}</definedName>
    <definedName name="wrn.om." localSheetId="6" hidden="1">{#N/A,#N/A,TRUE,"Detail Lead Sheet_4.8.1-3";#N/A,#N/A,TRUE,"Filing Back-Up Pages_4.8.4-7";#N/A,#N/A,TRUE,"GI Back-up Page_4.8.8"}</definedName>
    <definedName name="wrn.om." localSheetId="7" hidden="1">{#N/A,#N/A,TRUE,"Detail Lead Sheet_4.8.1-3";#N/A,#N/A,TRUE,"Filing Back-Up Pages_4.8.4-7";#N/A,#N/A,TRUE,"GI Back-up Page_4.8.8"}</definedName>
    <definedName name="wrn.om." localSheetId="8" hidden="1">{#N/A,#N/A,TRUE,"Detail Lead Sheet_4.8.1-3";#N/A,#N/A,TRUE,"Filing Back-Up Pages_4.8.4-7";#N/A,#N/A,TRUE,"GI Back-up Page_4.8.8"}</definedName>
    <definedName name="wrn.om." localSheetId="11" hidden="1">{#N/A,#N/A,TRUE,"Detail Lead Sheet_4.8.1-3";#N/A,#N/A,TRUE,"Filing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11" hidden="1">{"Open issues Only",#N/A,FALSE,"TIMELINE"}</definedName>
    <definedName name="wrn.Open._.Issues._.Only." localSheetId="12" hidden="1">{"Open issues Only",#N/A,FALSE,"TIMELINE"}</definedName>
    <definedName name="wrn.Open._.Issues._.Only." hidden="1">{"Open issues Only",#N/A,FALSE,"TIMELINE"}</definedName>
    <definedName name="wrn.OR._.Carrying._.Charge._.JV." localSheetId="11" hidden="1">{#N/A,#N/A,FALSE,"Loans";#N/A,#N/A,FALSE,"Program Costs";#N/A,#N/A,FALSE,"Measures";#N/A,#N/A,FALSE,"Net Lost Rev";#N/A,#N/A,FALSE,"Incentive"}</definedName>
    <definedName name="wrn.OR._.Carrying._.Charge._.JV." localSheetId="12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1" hidden="1">{#N/A,#N/A,FALSE,"Loans";#N/A,#N/A,FALSE,"Program Costs";#N/A,#N/A,FALSE,"Measures";#N/A,#N/A,FALSE,"Net Lost Rev";#N/A,#N/A,FALSE,"Incentive"}</definedName>
    <definedName name="wrn.OR._.Carrying._.Charge._.JV.1" localSheetId="12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1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1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1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12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11" hidden="1">{#N/A,#N/A,FALSE,"Consltd-For contngcy";"PaymentView",#N/A,FALSE,"Consltd-For contngcy"}</definedName>
    <definedName name="wrn.Payment._.View." localSheetId="12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11" hidden="1">{"PFS recon view",#N/A,FALSE,"Hyperion Proof"}</definedName>
    <definedName name="wrn.PFSreconview." localSheetId="12" hidden="1">{"PFS recon view",#N/A,FALSE,"Hyperion Proof"}</definedName>
    <definedName name="wrn.PFSreconview." hidden="1">{"PFS recon view",#N/A,FALSE,"Hyperion Proof"}</definedName>
    <definedName name="wrn.PGHCreconview." localSheetId="11" hidden="1">{"PGHC recon view",#N/A,FALSE,"Hyperion Proof"}</definedName>
    <definedName name="wrn.PGHCreconview." localSheetId="12" hidden="1">{"PGHC recon view",#N/A,FALSE,"Hyperion Proof"}</definedName>
    <definedName name="wrn.PGHCreconview." hidden="1">{"PGHC recon view",#N/A,FALSE,"Hyperion Proof"}</definedName>
    <definedName name="wrn.PHI._.all._.other._.months." localSheetId="11" hidden="1">{#N/A,#N/A,FALSE,"PHI MTD";#N/A,#N/A,FALSE,"PHI YTD"}</definedName>
    <definedName name="wrn.PHI._.all._.other._.months." localSheetId="12" hidden="1">{#N/A,#N/A,FALSE,"PHI MTD";#N/A,#N/A,FALSE,"PHI YTD"}</definedName>
    <definedName name="wrn.PHI._.all._.other._.months." hidden="1">{#N/A,#N/A,FALSE,"PHI MTD";#N/A,#N/A,FALSE,"PHI YTD"}</definedName>
    <definedName name="wrn.PHI._.only." localSheetId="11" hidden="1">{#N/A,#N/A,FALSE,"PHI"}</definedName>
    <definedName name="wrn.PHI._.only." localSheetId="12" hidden="1">{#N/A,#N/A,FALSE,"PHI"}</definedName>
    <definedName name="wrn.PHI._.only." hidden="1">{#N/A,#N/A,FALSE,"PHI"}</definedName>
    <definedName name="wrn.PHI._.Sept._.Dec._.March." localSheetId="11" hidden="1">{#N/A,#N/A,FALSE,"PHI MTD";#N/A,#N/A,FALSE,"PHI QTD";#N/A,#N/A,FALSE,"PHI YTD"}</definedName>
    <definedName name="wrn.PHI._.Sept._.Dec._.March." localSheetId="12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11" hidden="1">{"PPM Co Code View",#N/A,FALSE,"Comp Codes"}</definedName>
    <definedName name="wrn.PPMCoCodeView." localSheetId="12" hidden="1">{"PPM Co Code View",#N/A,FALSE,"Comp Codes"}</definedName>
    <definedName name="wrn.PPMCoCodeView." hidden="1">{"PPM Co Code View",#N/A,FALSE,"Comp Codes"}</definedName>
    <definedName name="wrn.PPMreconview." localSheetId="11" hidden="1">{"PPM Recon View",#N/A,FALSE,"Hyperion Proof"}</definedName>
    <definedName name="wrn.PPMreconview." localSheetId="12" hidden="1">{"PPM Recon View",#N/A,FALSE,"Hyperion Proof"}</definedName>
    <definedName name="wrn.PPMreconview." hidden="1">{"PPM Recon View",#N/A,FALSE,"Hyperion Proof"}</definedName>
    <definedName name="wrn.print._.reports.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6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7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8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11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4" hidden="1">{"DATA_SET",#N/A,FALSE,"HOURLY SPREAD"}</definedName>
    <definedName name="wrn.PRINT._.SOURCE._.DATA." localSheetId="6" hidden="1">{"DATA_SET",#N/A,FALSE,"HOURLY SPREAD"}</definedName>
    <definedName name="wrn.PRINT._.SOURCE._.DATA." localSheetId="7" hidden="1">{"DATA_SET",#N/A,FALSE,"HOURLY SPREAD"}</definedName>
    <definedName name="wrn.PRINT._.SOURCE._.DATA." localSheetId="8" hidden="1">{"DATA_SET",#N/A,FALSE,"HOURLY SPREAD"}</definedName>
    <definedName name="wrn.PRINT._.SOURCE._.DATA." localSheetId="11" hidden="1">{"DATA_SET",#N/A,FALSE,"HOURLY SPREAD"}</definedName>
    <definedName name="wrn.PRINT._.SOURCE._.DATA." hidden="1">{"DATA_SET",#N/A,FALSE,"HOURLY SPREAD"}</definedName>
    <definedName name="wrn.PrintHistory." localSheetId="4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6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7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8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11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4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6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7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8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11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11" hidden="1">{"Electric Only",#N/A,FALSE,"Hyperion Proof"}</definedName>
    <definedName name="wrn.ProofElectricOnly." localSheetId="12" hidden="1">{"Electric Only",#N/A,FALSE,"Hyperion Proof"}</definedName>
    <definedName name="wrn.ProofElectricOnly." hidden="1">{"Electric Only",#N/A,FALSE,"Hyperion Proof"}</definedName>
    <definedName name="wrn.ProofTotal." localSheetId="11" hidden="1">{"Proof Total",#N/A,FALSE,"Hyperion Proof"}</definedName>
    <definedName name="wrn.ProofTotal." localSheetId="12" hidden="1">{"Proof Total",#N/A,FALSE,"Hyperion Proof"}</definedName>
    <definedName name="wrn.ProofTotal." hidden="1">{"Proof Total",#N/A,FALSE,"Hyperion Proof"}</definedName>
    <definedName name="wrn.Reformat._.only." localSheetId="11" hidden="1">{#N/A,#N/A,FALSE,"Dec 1999 mapping"}</definedName>
    <definedName name="wrn.Reformat._.only." localSheetId="12" hidden="1">{#N/A,#N/A,FALSE,"Dec 1999 mapping"}</definedName>
    <definedName name="wrn.Reformat._.only." hidden="1">{#N/A,#N/A,FALSE,"Dec 1999 mapping"}</definedName>
    <definedName name="wrn.SALES._.VAR._.95._.BUDGET." localSheetId="1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4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6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7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8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11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4" hidden="1">{#N/A,#N/A,TRUE,"Section1";#N/A,#N/A,TRUE,"SumF";#N/A,#N/A,TRUE,"FigExchange";#N/A,#N/A,TRUE,"Escalation";#N/A,#N/A,TRUE,"GraphEscalate";#N/A,#N/A,TRUE,"Scenarios"}</definedName>
    <definedName name="wrn.Section1Summaries." localSheetId="6" hidden="1">{#N/A,#N/A,TRUE,"Section1";#N/A,#N/A,TRUE,"SumF";#N/A,#N/A,TRUE,"FigExchange";#N/A,#N/A,TRUE,"Escalation";#N/A,#N/A,TRUE,"GraphEscalate";#N/A,#N/A,TRUE,"Scenarios"}</definedName>
    <definedName name="wrn.Section1Summaries." localSheetId="7" hidden="1">{#N/A,#N/A,TRUE,"Section1";#N/A,#N/A,TRUE,"SumF";#N/A,#N/A,TRUE,"FigExchange";#N/A,#N/A,TRUE,"Escalation";#N/A,#N/A,TRUE,"GraphEscalate";#N/A,#N/A,TRUE,"Scenarios"}</definedName>
    <definedName name="wrn.Section1Summaries." localSheetId="8" hidden="1">{#N/A,#N/A,TRUE,"Section1";#N/A,#N/A,TRUE,"SumF";#N/A,#N/A,TRUE,"FigExchange";#N/A,#N/A,TRUE,"Escalation";#N/A,#N/A,TRUE,"GraphEscalate";#N/A,#N/A,TRUE,"Scenarios"}</definedName>
    <definedName name="wrn.Section1Summaries." localSheetId="11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4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6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7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8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11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4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6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7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8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11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4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6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7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8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11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4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6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7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8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11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4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6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7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8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11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4" hidden="1">{#N/A,#N/A,TRUE,"Section4";#N/A,#N/A,TRUE,"PPAtable";#N/A,#N/A,TRUE,"RFPtable";#N/A,#N/A,TRUE,"RevCap";#N/A,#N/A,TRUE,"RevOther";#N/A,#N/A,TRUE,"RevGas";#N/A,#N/A,TRUE,"GraphRev"}</definedName>
    <definedName name="wrn.Section4Revenue." localSheetId="6" hidden="1">{#N/A,#N/A,TRUE,"Section4";#N/A,#N/A,TRUE,"PPAtable";#N/A,#N/A,TRUE,"RFPtable";#N/A,#N/A,TRUE,"RevCap";#N/A,#N/A,TRUE,"RevOther";#N/A,#N/A,TRUE,"RevGas";#N/A,#N/A,TRUE,"GraphRev"}</definedName>
    <definedName name="wrn.Section4Revenue." localSheetId="7" hidden="1">{#N/A,#N/A,TRUE,"Section4";#N/A,#N/A,TRUE,"PPAtable";#N/A,#N/A,TRUE,"RFPtable";#N/A,#N/A,TRUE,"RevCap";#N/A,#N/A,TRUE,"RevOther";#N/A,#N/A,TRUE,"RevGas";#N/A,#N/A,TRUE,"GraphRev"}</definedName>
    <definedName name="wrn.Section4Revenue." localSheetId="8" hidden="1">{#N/A,#N/A,TRUE,"Section4";#N/A,#N/A,TRUE,"PPAtable";#N/A,#N/A,TRUE,"RFPtable";#N/A,#N/A,TRUE,"RevCap";#N/A,#N/A,TRUE,"RevOther";#N/A,#N/A,TRUE,"RevGas";#N/A,#N/A,TRUE,"GraphRev"}</definedName>
    <definedName name="wrn.Section4Revenue." localSheetId="11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4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6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7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8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11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4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6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7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8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11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4" hidden="1">{#N/A,#N/A,TRUE,"Section7";#N/A,#N/A,TRUE,"DebtService";#N/A,#N/A,TRUE,"LoanSchedules";#N/A,#N/A,TRUE,"GraphDebt"}</definedName>
    <definedName name="wrn.Section7DebtService." localSheetId="6" hidden="1">{#N/A,#N/A,TRUE,"Section7";#N/A,#N/A,TRUE,"DebtService";#N/A,#N/A,TRUE,"LoanSchedules";#N/A,#N/A,TRUE,"GraphDebt"}</definedName>
    <definedName name="wrn.Section7DebtService." localSheetId="7" hidden="1">{#N/A,#N/A,TRUE,"Section7";#N/A,#N/A,TRUE,"DebtService";#N/A,#N/A,TRUE,"LoanSchedules";#N/A,#N/A,TRUE,"GraphDebt"}</definedName>
    <definedName name="wrn.Section7DebtService." localSheetId="8" hidden="1">{#N/A,#N/A,TRUE,"Section7";#N/A,#N/A,TRUE,"DebtService";#N/A,#N/A,TRUE,"LoanSchedules";#N/A,#N/A,TRUE,"GraphDebt"}</definedName>
    <definedName name="wrn.Section7DebtService." localSheetId="11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1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1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4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6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7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8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11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11" hidden="1">{"YTD-Total",#N/A,FALSE,"Provision"}</definedName>
    <definedName name="wrn.Standard." localSheetId="12" hidden="1">{"YTD-Total",#N/A,FALSE,"Provision"}</definedName>
    <definedName name="wrn.Standard." hidden="1">{"YTD-Total",#N/A,FALSE,"Provision"}</definedName>
    <definedName name="wrn.Standard._.NonUtility._.Only." localSheetId="11" hidden="1">{"YTD-NonUtility",#N/A,FALSE,"Prov NonUtility"}</definedName>
    <definedName name="wrn.Standard._.NonUtility._.Only." localSheetId="12" hidden="1">{"YTD-NonUtility",#N/A,FALSE,"Prov NonUtility"}</definedName>
    <definedName name="wrn.Standard._.NonUtility._.Only." hidden="1">{"YTD-NonUtility",#N/A,FALSE,"Prov NonUtility"}</definedName>
    <definedName name="wrn.Standard._.Utility._.Only." localSheetId="11" hidden="1">{"YTD-Utility",#N/A,FALSE,"Prov Utility"}</definedName>
    <definedName name="wrn.Standard._.Utility._.Only." localSheetId="12" hidden="1">{"YTD-Utility",#N/A,FALSE,"Prov Utility"}</definedName>
    <definedName name="wrn.Standard._.Utility._.Only." hidden="1">{"YTD-Utility",#N/A,FALSE,"Prov Utility"}</definedName>
    <definedName name="wrn.Summary." localSheetId="11" hidden="1">{#N/A,#N/A,FALSE,"Sum Qtr";#N/A,#N/A,FALSE,"Oper Sum";#N/A,#N/A,FALSE,"Land Sales";#N/A,#N/A,FALSE,"Finance";#N/A,#N/A,FALSE,"Oper Ass"}</definedName>
    <definedName name="wrn.Summary." localSheetId="12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11" hidden="1">{#N/A,#N/A,FALSE,"Consltd-For contngcy"}</definedName>
    <definedName name="wrn.Summary._.View." localSheetId="12" hidden="1">{#N/A,#N/A,FALSE,"Consltd-For contngcy"}</definedName>
    <definedName name="wrn.Summary._.View." hidden="1">{#N/A,#N/A,FALSE,"Consltd-For contngcy"}</definedName>
    <definedName name="wrn.Total._.Summary." localSheetId="4" hidden="1">{"Total Summary",#N/A,FALSE,"Summary"}</definedName>
    <definedName name="wrn.Total._.Summary." localSheetId="6" hidden="1">{"Total Summary",#N/A,FALSE,"Summary"}</definedName>
    <definedName name="wrn.Total._.Summary." localSheetId="7" hidden="1">{"Total Summary",#N/A,FALSE,"Summary"}</definedName>
    <definedName name="wrn.Total._.Summary." localSheetId="8" hidden="1">{"Total Summary",#N/A,FALSE,"Summary"}</definedName>
    <definedName name="wrn.Total._.Summary." localSheetId="11" hidden="1">{"Total Summary",#N/A,FALSE,"Summary"}</definedName>
    <definedName name="wrn.Total._.Summary." hidden="1">{"Total Summary",#N/A,FALSE,"Summary"}</definedName>
    <definedName name="wrn.UK._.Conversion._.Only." localSheetId="11" hidden="1">{#N/A,#N/A,FALSE,"Dec 1999 UK Continuing Ops"}</definedName>
    <definedName name="wrn.UK._.Conversion._.Only." localSheetId="12" hidden="1">{#N/A,#N/A,FALSE,"Dec 1999 UK Continuing Ops"}</definedName>
    <definedName name="wrn.UK._.Conversion._.Only." hidden="1">{#N/A,#N/A,FALSE,"Dec 1999 UK Continuing Ops"}</definedName>
    <definedName name="wrn.YearEnd." localSheetId="1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2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11" hidden="1">#REF!</definedName>
    <definedName name="y" localSheetId="12" hidden="1">#REF!</definedName>
    <definedName name="y" hidden="1">'[31]DSM Output'!$B$21:$B$23</definedName>
    <definedName name="YearEndFactors">[8]UTCR!$G$22:$U$108</definedName>
    <definedName name="YearEndInput">[8]Inputs!$A$3:$D$1681</definedName>
    <definedName name="yesterdayscurves">'[10]Calcoutput (futures)'!$L$7:$T$128</definedName>
    <definedName name="z" localSheetId="10" hidden="1">'[31]DSM Output'!$G$21:$G$23</definedName>
    <definedName name="z" localSheetId="11" hidden="1">#REF!</definedName>
    <definedName name="z" localSheetId="12" hidden="1">#REF!</definedName>
    <definedName name="z" localSheetId="1" hidden="1">'[31]DSM Output'!$G$21:$G$23</definedName>
    <definedName name="z" hidden="1">'[5]DSM Output'!$G$21:$G$23</definedName>
    <definedName name="Z_01844156_6462_4A28_9785_1A86F4D0C834_.wvu.PrintTitles" localSheetId="11" hidden="1">#REF!</definedName>
    <definedName name="Z_01844156_6462_4A28_9785_1A86F4D0C834_.wvu.PrintTitles" localSheetId="12" hidden="1">#REF!</definedName>
    <definedName name="Z_01844156_6462_4A28_9785_1A86F4D0C834_.wvu.PrintTitles" hidden="1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6" i="1" l="1"/>
  <c r="N36" i="1"/>
  <c r="L36" i="1"/>
  <c r="K36" i="1"/>
  <c r="I36" i="1"/>
  <c r="H36" i="1"/>
  <c r="F36" i="1"/>
  <c r="E36" i="1"/>
  <c r="G229" i="10" l="1"/>
  <c r="H229" i="10"/>
  <c r="I229" i="10"/>
  <c r="J229" i="10"/>
  <c r="K229" i="10"/>
  <c r="L229" i="10"/>
  <c r="M229" i="10"/>
  <c r="N229" i="10"/>
  <c r="O229" i="10"/>
  <c r="P229" i="10"/>
  <c r="Q229" i="10"/>
  <c r="R229" i="10"/>
  <c r="F276" i="15"/>
  <c r="F277" i="15"/>
  <c r="F278" i="15"/>
  <c r="H276" i="10"/>
  <c r="I276" i="10"/>
  <c r="J276" i="10"/>
  <c r="K276" i="10"/>
  <c r="L276" i="10"/>
  <c r="M276" i="10"/>
  <c r="N276" i="10"/>
  <c r="O276" i="10"/>
  <c r="P276" i="10"/>
  <c r="Q276" i="10"/>
  <c r="R276" i="10"/>
  <c r="G277" i="10"/>
  <c r="I277" i="10"/>
  <c r="J277" i="10"/>
  <c r="K277" i="10"/>
  <c r="L277" i="10"/>
  <c r="M277" i="10"/>
  <c r="N277" i="10"/>
  <c r="O277" i="10"/>
  <c r="P277" i="10"/>
  <c r="Q277" i="10"/>
  <c r="R277" i="10"/>
  <c r="H278" i="10"/>
  <c r="I278" i="10"/>
  <c r="J278" i="10"/>
  <c r="K278" i="10"/>
  <c r="L278" i="10"/>
  <c r="M278" i="10"/>
  <c r="N278" i="10"/>
  <c r="O278" i="10"/>
  <c r="P278" i="10"/>
  <c r="Q278" i="10"/>
  <c r="R278" i="10"/>
  <c r="F361" i="15"/>
  <c r="F362" i="15"/>
  <c r="F363" i="15"/>
  <c r="F364" i="15"/>
  <c r="F365" i="15"/>
  <c r="F345" i="15"/>
  <c r="F346" i="15"/>
  <c r="F220" i="15"/>
  <c r="F221" i="15"/>
  <c r="F222" i="15"/>
  <c r="F223" i="15"/>
  <c r="F224" i="15"/>
  <c r="F277" i="13" l="1"/>
  <c r="H277" i="10"/>
  <c r="F278" i="13"/>
  <c r="G278" i="10"/>
  <c r="F278" i="10" s="1"/>
  <c r="F276" i="13"/>
  <c r="G276" i="10"/>
  <c r="F276" i="10"/>
  <c r="F277" i="10"/>
  <c r="F229" i="10"/>
  <c r="F169" i="15" l="1"/>
  <c r="F94" i="15"/>
  <c r="F95" i="15"/>
  <c r="F9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G5" i="15" l="1"/>
  <c r="A2" i="15"/>
  <c r="A1" i="15"/>
  <c r="A1" i="10"/>
  <c r="A2" i="10"/>
  <c r="G5" i="10"/>
  <c r="H5" i="15" l="1"/>
  <c r="F156" i="15"/>
  <c r="F188" i="15"/>
  <c r="I5" i="15" l="1"/>
  <c r="H178" i="15"/>
  <c r="H146" i="15"/>
  <c r="H29" i="10"/>
  <c r="H14" i="10"/>
  <c r="G16" i="15"/>
  <c r="H320" i="10"/>
  <c r="H210" i="10"/>
  <c r="H176" i="10"/>
  <c r="H138" i="10"/>
  <c r="G306" i="15"/>
  <c r="G294" i="15"/>
  <c r="G172" i="15"/>
  <c r="G136" i="15"/>
  <c r="G208" i="15"/>
  <c r="G354" i="15"/>
  <c r="G160" i="15"/>
  <c r="J5" i="15"/>
  <c r="G106" i="15"/>
  <c r="G62" i="15"/>
  <c r="G197" i="15"/>
  <c r="G288" i="15"/>
  <c r="G336" i="15"/>
  <c r="G27" i="15"/>
  <c r="G138" i="10"/>
  <c r="G178" i="15"/>
  <c r="G320" i="10"/>
  <c r="G378" i="15"/>
  <c r="G29" i="10"/>
  <c r="G244" i="15"/>
  <c r="G348" i="15"/>
  <c r="G14" i="10"/>
  <c r="G176" i="10"/>
  <c r="G124" i="15"/>
  <c r="G146" i="15"/>
  <c r="G112" i="15"/>
  <c r="G210" i="10"/>
  <c r="G318" i="15"/>
  <c r="I320" i="10" l="1"/>
  <c r="I294" i="15"/>
  <c r="I210" i="10"/>
  <c r="I176" i="10"/>
  <c r="I146" i="15"/>
  <c r="I138" i="10"/>
  <c r="I112" i="15"/>
  <c r="I29" i="10"/>
  <c r="I14" i="10"/>
  <c r="H306" i="15"/>
  <c r="H160" i="15"/>
  <c r="H112" i="15"/>
  <c r="H197" i="15"/>
  <c r="H208" i="15"/>
  <c r="H244" i="15"/>
  <c r="H294" i="15"/>
  <c r="H348" i="15"/>
  <c r="H378" i="15"/>
  <c r="H62" i="15"/>
  <c r="H16" i="15"/>
  <c r="H172" i="15"/>
  <c r="H354" i="15"/>
  <c r="H288" i="15"/>
  <c r="H336" i="15"/>
  <c r="H124" i="15"/>
  <c r="H27" i="15"/>
  <c r="H318" i="15"/>
  <c r="H136" i="15"/>
  <c r="H106" i="15"/>
  <c r="G114" i="15"/>
  <c r="G296" i="15"/>
  <c r="G31" i="15"/>
  <c r="G212" i="15"/>
  <c r="K5" i="15"/>
  <c r="J210" i="10"/>
  <c r="I172" i="15" l="1"/>
  <c r="I348" i="15"/>
  <c r="I354" i="15"/>
  <c r="I197" i="15"/>
  <c r="I124" i="15"/>
  <c r="H296" i="15"/>
  <c r="I318" i="15"/>
  <c r="I136" i="15"/>
  <c r="I160" i="15"/>
  <c r="I208" i="15"/>
  <c r="I244" i="15"/>
  <c r="I288" i="15"/>
  <c r="I306" i="15"/>
  <c r="I336" i="15"/>
  <c r="I378" i="15"/>
  <c r="I16" i="15"/>
  <c r="I62" i="15"/>
  <c r="I27" i="15"/>
  <c r="I106" i="15"/>
  <c r="I178" i="15"/>
  <c r="K320" i="10"/>
  <c r="K176" i="10"/>
  <c r="K138" i="10"/>
  <c r="K29" i="10"/>
  <c r="K14" i="10"/>
  <c r="H31" i="15"/>
  <c r="H322" i="15"/>
  <c r="H380" i="15" s="1"/>
  <c r="I296" i="15"/>
  <c r="H212" i="15"/>
  <c r="H214" i="15" s="1"/>
  <c r="H114" i="15"/>
  <c r="H140" i="15" s="1"/>
  <c r="J208" i="15"/>
  <c r="I114" i="15"/>
  <c r="J16" i="15"/>
  <c r="J138" i="10"/>
  <c r="J306" i="15"/>
  <c r="J176" i="10"/>
  <c r="G214" i="15"/>
  <c r="G140" i="15"/>
  <c r="J29" i="10"/>
  <c r="J62" i="15"/>
  <c r="J106" i="15"/>
  <c r="J112" i="15"/>
  <c r="J146" i="15"/>
  <c r="J244" i="15"/>
  <c r="J197" i="15"/>
  <c r="J27" i="15"/>
  <c r="J124" i="15"/>
  <c r="J320" i="10"/>
  <c r="J136" i="15"/>
  <c r="J172" i="15"/>
  <c r="J318" i="15"/>
  <c r="G322" i="15"/>
  <c r="J160" i="15"/>
  <c r="J378" i="15"/>
  <c r="J14" i="10"/>
  <c r="L5" i="15"/>
  <c r="J178" i="15"/>
  <c r="J294" i="15"/>
  <c r="J336" i="15"/>
  <c r="J288" i="15"/>
  <c r="J354" i="15"/>
  <c r="J348" i="15"/>
  <c r="I322" i="15" l="1"/>
  <c r="I380" i="15" s="1"/>
  <c r="G180" i="15"/>
  <c r="I31" i="15"/>
  <c r="I140" i="15"/>
  <c r="I212" i="15"/>
  <c r="I214" i="15" s="1"/>
  <c r="K348" i="15"/>
  <c r="L320" i="10"/>
  <c r="L210" i="10"/>
  <c r="L176" i="10"/>
  <c r="L138" i="10"/>
  <c r="L29" i="10"/>
  <c r="L14" i="10"/>
  <c r="H383" i="15"/>
  <c r="K336" i="15"/>
  <c r="H180" i="15"/>
  <c r="I180" i="15"/>
  <c r="J114" i="15"/>
  <c r="J140" i="15" s="1"/>
  <c r="K178" i="15"/>
  <c r="M5" i="15"/>
  <c r="K27" i="15"/>
  <c r="J296" i="15"/>
  <c r="K106" i="15"/>
  <c r="K62" i="15"/>
  <c r="K16" i="15"/>
  <c r="K172" i="15"/>
  <c r="K146" i="15"/>
  <c r="K136" i="15"/>
  <c r="K288" i="15"/>
  <c r="J212" i="15"/>
  <c r="K124" i="15"/>
  <c r="K160" i="15"/>
  <c r="K244" i="15"/>
  <c r="K210" i="10"/>
  <c r="K378" i="15"/>
  <c r="J31" i="15"/>
  <c r="K112" i="15"/>
  <c r="K197" i="15"/>
  <c r="K306" i="15"/>
  <c r="K354" i="15"/>
  <c r="K318" i="15"/>
  <c r="K294" i="15"/>
  <c r="K208" i="15"/>
  <c r="G380" i="15"/>
  <c r="I383" i="15" l="1"/>
  <c r="L112" i="15"/>
  <c r="K296" i="15"/>
  <c r="K322" i="15" s="1"/>
  <c r="K380" i="15" s="1"/>
  <c r="K212" i="15"/>
  <c r="K214" i="15" s="1"/>
  <c r="J180" i="15"/>
  <c r="J214" i="15"/>
  <c r="G383" i="15"/>
  <c r="K31" i="15"/>
  <c r="L27" i="15"/>
  <c r="L160" i="15"/>
  <c r="L172" i="15"/>
  <c r="L136" i="15"/>
  <c r="L318" i="15"/>
  <c r="L306" i="15"/>
  <c r="L336" i="15"/>
  <c r="L62" i="15"/>
  <c r="N5" i="15"/>
  <c r="L106" i="15"/>
  <c r="L244" i="15"/>
  <c r="L348" i="15"/>
  <c r="L354" i="15"/>
  <c r="J322" i="15"/>
  <c r="L16" i="15"/>
  <c r="L146" i="15"/>
  <c r="L178" i="15"/>
  <c r="L288" i="15"/>
  <c r="L294" i="15"/>
  <c r="L378" i="15"/>
  <c r="K114" i="15"/>
  <c r="L197" i="15"/>
  <c r="L124" i="15"/>
  <c r="L208" i="15"/>
  <c r="M336" i="15" l="1"/>
  <c r="N210" i="10"/>
  <c r="N138" i="10"/>
  <c r="N29" i="10"/>
  <c r="N14" i="10"/>
  <c r="M197" i="15"/>
  <c r="M288" i="15"/>
  <c r="L114" i="15"/>
  <c r="L140" i="15" s="1"/>
  <c r="N176" i="10"/>
  <c r="L31" i="15"/>
  <c r="M112" i="15"/>
  <c r="L212" i="15"/>
  <c r="M176" i="10"/>
  <c r="M29" i="10"/>
  <c r="M106" i="15"/>
  <c r="M306" i="15"/>
  <c r="M172" i="15"/>
  <c r="M378" i="15"/>
  <c r="N320" i="10"/>
  <c r="O5" i="15"/>
  <c r="L296" i="15"/>
  <c r="J380" i="15"/>
  <c r="M124" i="15"/>
  <c r="M136" i="15"/>
  <c r="M62" i="15"/>
  <c r="M138" i="10"/>
  <c r="M146" i="15"/>
  <c r="M160" i="15"/>
  <c r="M320" i="10"/>
  <c r="M318" i="15"/>
  <c r="K383" i="15"/>
  <c r="M14" i="10"/>
  <c r="M27" i="15"/>
  <c r="M210" i="10"/>
  <c r="M178" i="15"/>
  <c r="K140" i="15"/>
  <c r="M16" i="15"/>
  <c r="M208" i="15"/>
  <c r="M244" i="15"/>
  <c r="M294" i="15"/>
  <c r="M348" i="15"/>
  <c r="M354" i="15"/>
  <c r="M212" i="15" l="1"/>
  <c r="M214" i="15" s="1"/>
  <c r="N197" i="15"/>
  <c r="O354" i="15"/>
  <c r="O29" i="10"/>
  <c r="N208" i="15"/>
  <c r="N212" i="15" s="1"/>
  <c r="N214" i="15" s="1"/>
  <c r="N318" i="15"/>
  <c r="N112" i="15"/>
  <c r="N27" i="15"/>
  <c r="L180" i="15"/>
  <c r="M296" i="15"/>
  <c r="M322" i="15" s="1"/>
  <c r="L322" i="15"/>
  <c r="N62" i="15"/>
  <c r="M31" i="15"/>
  <c r="J383" i="15"/>
  <c r="N244" i="15"/>
  <c r="N124" i="15"/>
  <c r="N294" i="15"/>
  <c r="N288" i="15"/>
  <c r="N146" i="15"/>
  <c r="N136" i="15"/>
  <c r="N306" i="15"/>
  <c r="N378" i="15"/>
  <c r="N106" i="15"/>
  <c r="O176" i="10"/>
  <c r="P5" i="15"/>
  <c r="N178" i="15"/>
  <c r="N348" i="15"/>
  <c r="K180" i="15"/>
  <c r="M380" i="15"/>
  <c r="L214" i="15"/>
  <c r="M114" i="15"/>
  <c r="N16" i="15"/>
  <c r="N160" i="15"/>
  <c r="N172" i="15"/>
  <c r="N354" i="15"/>
  <c r="N336" i="15"/>
  <c r="P294" i="15" l="1"/>
  <c r="P210" i="10"/>
  <c r="P176" i="10"/>
  <c r="P29" i="10"/>
  <c r="P14" i="10"/>
  <c r="N31" i="15"/>
  <c r="N114" i="15"/>
  <c r="N140" i="15" s="1"/>
  <c r="M383" i="15"/>
  <c r="O16" i="15"/>
  <c r="M140" i="15"/>
  <c r="P320" i="10"/>
  <c r="P138" i="10"/>
  <c r="Q5" i="15"/>
  <c r="O106" i="15"/>
  <c r="O14" i="10"/>
  <c r="O124" i="15"/>
  <c r="O146" i="15"/>
  <c r="O136" i="15"/>
  <c r="O210" i="10"/>
  <c r="O294" i="15"/>
  <c r="M180" i="15"/>
  <c r="O27" i="15"/>
  <c r="O244" i="15"/>
  <c r="O178" i="15"/>
  <c r="O172" i="15"/>
  <c r="O197" i="15"/>
  <c r="O320" i="10"/>
  <c r="O348" i="15"/>
  <c r="O112" i="15"/>
  <c r="O208" i="15"/>
  <c r="O306" i="15"/>
  <c r="O318" i="15"/>
  <c r="L380" i="15"/>
  <c r="O62" i="15"/>
  <c r="O138" i="10"/>
  <c r="O160" i="15"/>
  <c r="O288" i="15"/>
  <c r="O336" i="15"/>
  <c r="O378" i="15"/>
  <c r="N296" i="15"/>
  <c r="Q29" i="10" l="1"/>
  <c r="Q14" i="10"/>
  <c r="P348" i="15"/>
  <c r="N180" i="15"/>
  <c r="Q176" i="10"/>
  <c r="L383" i="15"/>
  <c r="O296" i="15"/>
  <c r="O322" i="15" s="1"/>
  <c r="O380" i="15" s="1"/>
  <c r="P27" i="15"/>
  <c r="P106" i="15"/>
  <c r="P124" i="15"/>
  <c r="P208" i="15"/>
  <c r="P178" i="15"/>
  <c r="P244" i="15"/>
  <c r="P318" i="15"/>
  <c r="P354" i="15"/>
  <c r="P378" i="15"/>
  <c r="N322" i="15"/>
  <c r="O212" i="15"/>
  <c r="Q320" i="10"/>
  <c r="Q138" i="10"/>
  <c r="Q210" i="10"/>
  <c r="Q112" i="15"/>
  <c r="R5" i="15"/>
  <c r="P136" i="15"/>
  <c r="P146" i="15"/>
  <c r="P197" i="15"/>
  <c r="O114" i="15"/>
  <c r="P172" i="15"/>
  <c r="P16" i="15"/>
  <c r="P112" i="15"/>
  <c r="P160" i="15"/>
  <c r="P62" i="15"/>
  <c r="P288" i="15"/>
  <c r="P306" i="15"/>
  <c r="P336" i="15"/>
  <c r="O31" i="15"/>
  <c r="Q197" i="15" l="1"/>
  <c r="Q378" i="15"/>
  <c r="F358" i="15"/>
  <c r="F352" i="15"/>
  <c r="F343" i="15"/>
  <c r="F301" i="15"/>
  <c r="F291" i="15"/>
  <c r="F284" i="15"/>
  <c r="F333" i="15"/>
  <c r="F331" i="15"/>
  <c r="F332" i="15"/>
  <c r="F279" i="15"/>
  <c r="F272" i="15"/>
  <c r="F268" i="15"/>
  <c r="F262" i="15"/>
  <c r="F258" i="15"/>
  <c r="F257" i="15"/>
  <c r="F249" i="15"/>
  <c r="F241" i="15"/>
  <c r="F240" i="15"/>
  <c r="F237" i="15"/>
  <c r="F233" i="15"/>
  <c r="F232" i="15"/>
  <c r="F229" i="15"/>
  <c r="F228" i="15"/>
  <c r="F225" i="15"/>
  <c r="F202" i="15"/>
  <c r="F194" i="15"/>
  <c r="F255" i="15"/>
  <c r="F252" i="15"/>
  <c r="F251" i="15"/>
  <c r="F131" i="15"/>
  <c r="F129" i="15"/>
  <c r="F23" i="15"/>
  <c r="F20" i="15"/>
  <c r="F22" i="15"/>
  <c r="F21" i="15"/>
  <c r="F24" i="15"/>
  <c r="P31" i="15"/>
  <c r="P296" i="15"/>
  <c r="P322" i="15" s="1"/>
  <c r="P212" i="15"/>
  <c r="P214" i="15" s="1"/>
  <c r="F248" i="15"/>
  <c r="F204" i="15"/>
  <c r="P114" i="15"/>
  <c r="P140" i="15" s="1"/>
  <c r="O140" i="15"/>
  <c r="Q146" i="15"/>
  <c r="Q244" i="15"/>
  <c r="Q136" i="15"/>
  <c r="Q172" i="15"/>
  <c r="Q354" i="15"/>
  <c r="P380" i="15"/>
  <c r="F374" i="15"/>
  <c r="F370" i="15"/>
  <c r="F366" i="15"/>
  <c r="F342" i="15"/>
  <c r="F375" i="15"/>
  <c r="F368" i="15"/>
  <c r="F327" i="15"/>
  <c r="F314" i="15"/>
  <c r="F310" i="15"/>
  <c r="F303" i="15"/>
  <c r="F376" i="15"/>
  <c r="F360" i="15"/>
  <c r="F359" i="15"/>
  <c r="F340" i="15"/>
  <c r="F330" i="15"/>
  <c r="F328" i="15"/>
  <c r="F372" i="15"/>
  <c r="F371" i="15"/>
  <c r="F334" i="15"/>
  <c r="F373" i="15"/>
  <c r="F367" i="15"/>
  <c r="F344" i="15"/>
  <c r="F341" i="15"/>
  <c r="F329" i="15"/>
  <c r="F283" i="15"/>
  <c r="F254" i="15"/>
  <c r="F236" i="15"/>
  <c r="F313" i="15"/>
  <c r="F304" i="15"/>
  <c r="F282" i="15"/>
  <c r="F300" i="15"/>
  <c r="F286" i="15"/>
  <c r="F369" i="15"/>
  <c r="F302" i="15"/>
  <c r="F292" i="15"/>
  <c r="F281" i="15"/>
  <c r="F271" i="15"/>
  <c r="F269" i="15"/>
  <c r="F264" i="15"/>
  <c r="F239" i="15"/>
  <c r="F205" i="15"/>
  <c r="F201" i="15"/>
  <c r="F312" i="15"/>
  <c r="F273" i="15"/>
  <c r="F267" i="15"/>
  <c r="F263" i="15"/>
  <c r="F253" i="15"/>
  <c r="F238" i="15"/>
  <c r="F231" i="15"/>
  <c r="F285" i="15"/>
  <c r="F275" i="15"/>
  <c r="F274" i="15"/>
  <c r="F265" i="15"/>
  <c r="F259" i="15"/>
  <c r="F311" i="15"/>
  <c r="F270" i="15"/>
  <c r="F261" i="15"/>
  <c r="F260" i="15"/>
  <c r="F250" i="15"/>
  <c r="F235" i="15"/>
  <c r="F230" i="15"/>
  <c r="F132" i="15"/>
  <c r="F128" i="15"/>
  <c r="F234" i="15"/>
  <c r="F195" i="15"/>
  <c r="F280" i="15"/>
  <c r="F266" i="15"/>
  <c r="F242" i="15"/>
  <c r="F219" i="15"/>
  <c r="F227" i="15"/>
  <c r="F130" i="15"/>
  <c r="F203" i="15"/>
  <c r="F256" i="15"/>
  <c r="F226" i="15"/>
  <c r="Q160" i="15"/>
  <c r="Q306" i="15"/>
  <c r="Q27" i="15"/>
  <c r="Q208" i="15"/>
  <c r="Q212" i="15" s="1"/>
  <c r="Q178" i="15"/>
  <c r="Q348" i="15"/>
  <c r="N380" i="15"/>
  <c r="Q16" i="15"/>
  <c r="Q62" i="15"/>
  <c r="Q106" i="15"/>
  <c r="Q124" i="15"/>
  <c r="Q288" i="15"/>
  <c r="Q318" i="15"/>
  <c r="Q294" i="15"/>
  <c r="Q336" i="15"/>
  <c r="O214" i="15"/>
  <c r="P180" i="15" l="1"/>
  <c r="O383" i="15"/>
  <c r="Q114" i="15"/>
  <c r="Q140" i="15" s="1"/>
  <c r="Q31" i="15"/>
  <c r="O180" i="15"/>
  <c r="Q214" i="15"/>
  <c r="N383" i="15"/>
  <c r="F76" i="15"/>
  <c r="R29" i="10"/>
  <c r="F29" i="10" s="1"/>
  <c r="F29" i="15"/>
  <c r="Q296" i="15"/>
  <c r="Q322" i="15" s="1"/>
  <c r="Q380" i="15" s="1"/>
  <c r="F151" i="15"/>
  <c r="F69" i="15"/>
  <c r="F104" i="15"/>
  <c r="F81" i="15"/>
  <c r="R136" i="15"/>
  <c r="F136" i="15" s="1"/>
  <c r="F127" i="15"/>
  <c r="F102" i="15"/>
  <c r="F80" i="15"/>
  <c r="R112" i="15"/>
  <c r="F79" i="15"/>
  <c r="F93" i="15"/>
  <c r="R197" i="15"/>
  <c r="F193" i="15"/>
  <c r="F150" i="15"/>
  <c r="F206" i="15"/>
  <c r="F158" i="15"/>
  <c r="F99" i="15"/>
  <c r="F121" i="15"/>
  <c r="F152" i="15"/>
  <c r="R318" i="15"/>
  <c r="F318" i="15" s="1"/>
  <c r="F309" i="15"/>
  <c r="R288" i="15"/>
  <c r="F288" i="15" s="1"/>
  <c r="F247" i="15"/>
  <c r="R348" i="15"/>
  <c r="F348" i="15" s="1"/>
  <c r="F339" i="15"/>
  <c r="R354" i="15"/>
  <c r="F354" i="15" s="1"/>
  <c r="F351" i="15"/>
  <c r="R378" i="15"/>
  <c r="F357" i="15"/>
  <c r="P383" i="15"/>
  <c r="F92" i="15"/>
  <c r="F165" i="15"/>
  <c r="F66" i="15"/>
  <c r="F86" i="15"/>
  <c r="F84" i="15"/>
  <c r="F134" i="15"/>
  <c r="R106" i="15"/>
  <c r="F106" i="15" s="1"/>
  <c r="F65" i="15"/>
  <c r="F82" i="15"/>
  <c r="F110" i="15"/>
  <c r="F68" i="15"/>
  <c r="F83" i="15"/>
  <c r="F98" i="15"/>
  <c r="F144" i="15"/>
  <c r="R210" i="10"/>
  <c r="F210" i="10" s="1"/>
  <c r="F210" i="15"/>
  <c r="F167" i="15"/>
  <c r="R146" i="15"/>
  <c r="F143" i="15"/>
  <c r="R176" i="10"/>
  <c r="F176" i="15"/>
  <c r="F103" i="15"/>
  <c r="F164" i="15"/>
  <c r="R244" i="15"/>
  <c r="F244" i="15" s="1"/>
  <c r="F218" i="15"/>
  <c r="R336" i="15"/>
  <c r="F336" i="15" s="1"/>
  <c r="F325" i="15"/>
  <c r="R306" i="15"/>
  <c r="F306" i="15" s="1"/>
  <c r="F299" i="15"/>
  <c r="R320" i="10"/>
  <c r="F320" i="10" s="1"/>
  <c r="F320" i="15"/>
  <c r="R14" i="10"/>
  <c r="F14" i="10" s="1"/>
  <c r="F14" i="15"/>
  <c r="R27" i="15"/>
  <c r="F27" i="15" s="1"/>
  <c r="F19" i="15"/>
  <c r="R62" i="15"/>
  <c r="F62" i="15" s="1"/>
  <c r="F36" i="15"/>
  <c r="F122" i="15"/>
  <c r="F70" i="15"/>
  <c r="F13" i="15"/>
  <c r="F72" i="15"/>
  <c r="F88" i="15"/>
  <c r="F91" i="15"/>
  <c r="R16" i="15"/>
  <c r="F11" i="15"/>
  <c r="F67" i="15"/>
  <c r="F87" i="15"/>
  <c r="R160" i="15"/>
  <c r="F160" i="15" s="1"/>
  <c r="F149" i="15"/>
  <c r="F85" i="15"/>
  <c r="F118" i="15"/>
  <c r="R172" i="15"/>
  <c r="F172" i="15" s="1"/>
  <c r="F163" i="15"/>
  <c r="F168" i="15"/>
  <c r="F119" i="15"/>
  <c r="F153" i="15"/>
  <c r="F109" i="15"/>
  <c r="R178" i="15"/>
  <c r="F175" i="15"/>
  <c r="F155" i="15"/>
  <c r="F315" i="15"/>
  <c r="F71" i="15"/>
  <c r="F12" i="15"/>
  <c r="F25" i="15"/>
  <c r="F90" i="15"/>
  <c r="F78" i="15"/>
  <c r="F74" i="15"/>
  <c r="F97" i="15"/>
  <c r="F77" i="15"/>
  <c r="F101" i="15"/>
  <c r="F73" i="15"/>
  <c r="F100" i="15"/>
  <c r="F154" i="15"/>
  <c r="F75" i="15"/>
  <c r="F89" i="15"/>
  <c r="F120" i="15"/>
  <c r="F170" i="15"/>
  <c r="F133" i="15"/>
  <c r="R208" i="15"/>
  <c r="F208" i="15" s="1"/>
  <c r="F200" i="15"/>
  <c r="F157" i="15"/>
  <c r="R124" i="15"/>
  <c r="F124" i="15" s="1"/>
  <c r="F117" i="15"/>
  <c r="R138" i="10"/>
  <c r="F138" i="10" s="1"/>
  <c r="F138" i="15"/>
  <c r="F166" i="15"/>
  <c r="R294" i="15"/>
  <c r="F316" i="15"/>
  <c r="F326" i="15"/>
  <c r="Q180" i="15" l="1"/>
  <c r="F146" i="15"/>
  <c r="F178" i="15"/>
  <c r="R31" i="15"/>
  <c r="F16" i="15"/>
  <c r="F176" i="10"/>
  <c r="R212" i="15"/>
  <c r="F197" i="15"/>
  <c r="R114" i="15"/>
  <c r="F112" i="15"/>
  <c r="R296" i="15"/>
  <c r="F294" i="15"/>
  <c r="F378" i="15"/>
  <c r="Q383" i="15"/>
  <c r="R214" i="15" l="1"/>
  <c r="F212" i="15"/>
  <c r="R140" i="15"/>
  <c r="F114" i="15"/>
  <c r="F31" i="15"/>
  <c r="R322" i="15"/>
  <c r="F296" i="15"/>
  <c r="R180" i="15" l="1"/>
  <c r="F140" i="15"/>
  <c r="F214" i="15"/>
  <c r="F322" i="15"/>
  <c r="R380" i="15"/>
  <c r="F180" i="15" l="1"/>
  <c r="F182" i="15"/>
  <c r="R383" i="15"/>
  <c r="F380" i="15"/>
  <c r="F383" i="15" l="1"/>
  <c r="D9" i="6" l="1"/>
  <c r="G5" i="13"/>
  <c r="K5" i="14"/>
  <c r="I9" i="8"/>
  <c r="K36" i="14" l="1"/>
  <c r="G362" i="10"/>
  <c r="G365" i="10"/>
  <c r="G363" i="10"/>
  <c r="G364" i="10"/>
  <c r="G361" i="10"/>
  <c r="G370" i="10"/>
  <c r="G368" i="10"/>
  <c r="G373" i="10"/>
  <c r="G359" i="10"/>
  <c r="G366" i="10"/>
  <c r="G369" i="10"/>
  <c r="G375" i="10"/>
  <c r="G371" i="10"/>
  <c r="G376" i="10"/>
  <c r="G372" i="10"/>
  <c r="G374" i="10"/>
  <c r="G367" i="10"/>
  <c r="G360" i="10"/>
  <c r="G358" i="10"/>
  <c r="G346" i="10"/>
  <c r="G345" i="10"/>
  <c r="G316" i="10"/>
  <c r="G315" i="10"/>
  <c r="G238" i="10"/>
  <c r="G223" i="10"/>
  <c r="G222" i="10"/>
  <c r="G220" i="10"/>
  <c r="G219" i="10"/>
  <c r="G169" i="10"/>
  <c r="G157" i="10"/>
  <c r="G156" i="10"/>
  <c r="G134" i="10"/>
  <c r="G47" i="10"/>
  <c r="G40" i="10"/>
  <c r="K38" i="14" s="1"/>
  <c r="G41" i="10"/>
  <c r="K39" i="14" s="1"/>
  <c r="G37" i="10"/>
  <c r="K35" i="14" s="1"/>
  <c r="G38" i="10"/>
  <c r="G344" i="10"/>
  <c r="G343" i="10"/>
  <c r="G342" i="10"/>
  <c r="G341" i="10"/>
  <c r="G340" i="10"/>
  <c r="G326" i="10"/>
  <c r="G285" i="10"/>
  <c r="G284" i="10"/>
  <c r="G283" i="10"/>
  <c r="G282" i="10"/>
  <c r="G281" i="10"/>
  <c r="G280" i="10"/>
  <c r="G279" i="10"/>
  <c r="G275" i="10"/>
  <c r="G274" i="10"/>
  <c r="G273" i="10"/>
  <c r="G272" i="10"/>
  <c r="G271" i="10"/>
  <c r="G270" i="10"/>
  <c r="G269" i="10"/>
  <c r="G268" i="10"/>
  <c r="G267" i="10"/>
  <c r="G266" i="10"/>
  <c r="G265" i="10"/>
  <c r="G264" i="10"/>
  <c r="G263" i="10"/>
  <c r="G262" i="10"/>
  <c r="G261" i="10"/>
  <c r="G260" i="10"/>
  <c r="G259" i="10"/>
  <c r="G258" i="10"/>
  <c r="G257" i="10"/>
  <c r="G256" i="10"/>
  <c r="G255" i="10"/>
  <c r="G254" i="10"/>
  <c r="G253" i="10"/>
  <c r="G252" i="10"/>
  <c r="G251" i="10"/>
  <c r="G250" i="10"/>
  <c r="G249" i="10"/>
  <c r="G248" i="10"/>
  <c r="G242" i="10"/>
  <c r="G241" i="10"/>
  <c r="G240" i="10"/>
  <c r="G239" i="10"/>
  <c r="G237" i="10"/>
  <c r="G236" i="10"/>
  <c r="G235" i="10"/>
  <c r="G234" i="10"/>
  <c r="G233" i="10"/>
  <c r="G232" i="10"/>
  <c r="G231" i="10"/>
  <c r="G230" i="10"/>
  <c r="G228" i="10"/>
  <c r="G227" i="10"/>
  <c r="G226" i="10"/>
  <c r="G225" i="10"/>
  <c r="G224" i="10"/>
  <c r="G221" i="10"/>
  <c r="G206" i="10"/>
  <c r="G188" i="10"/>
  <c r="G175" i="10"/>
  <c r="G178" i="10" s="1"/>
  <c r="G170" i="10"/>
  <c r="G168" i="10"/>
  <c r="G167" i="10"/>
  <c r="G166" i="10"/>
  <c r="G165" i="10"/>
  <c r="G164" i="10"/>
  <c r="G163" i="10"/>
  <c r="G155" i="10"/>
  <c r="G154" i="10"/>
  <c r="G152" i="10"/>
  <c r="G151" i="10"/>
  <c r="G150" i="10"/>
  <c r="G144" i="10"/>
  <c r="G143" i="10"/>
  <c r="G122" i="10"/>
  <c r="G121" i="10"/>
  <c r="G120" i="10"/>
  <c r="G119" i="10"/>
  <c r="G118" i="10"/>
  <c r="G117" i="10"/>
  <c r="G110" i="10"/>
  <c r="G109" i="10"/>
  <c r="G104" i="10"/>
  <c r="G103" i="10"/>
  <c r="G102" i="10"/>
  <c r="G101" i="10"/>
  <c r="G100" i="10"/>
  <c r="G99" i="10"/>
  <c r="G98" i="10"/>
  <c r="G97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6" i="10"/>
  <c r="G45" i="10"/>
  <c r="G44" i="10"/>
  <c r="G43" i="10"/>
  <c r="G42" i="10"/>
  <c r="G39" i="10"/>
  <c r="G36" i="10"/>
  <c r="G25" i="10"/>
  <c r="G13" i="10"/>
  <c r="G12" i="10"/>
  <c r="G11" i="10"/>
  <c r="K92" i="14"/>
  <c r="G158" i="10"/>
  <c r="G153" i="10"/>
  <c r="G149" i="10"/>
  <c r="G133" i="10"/>
  <c r="K170" i="14" l="1"/>
  <c r="G96" i="10"/>
  <c r="K94" i="14" s="1"/>
  <c r="K93" i="14"/>
  <c r="G160" i="10"/>
  <c r="K52" i="14"/>
  <c r="G16" i="10"/>
  <c r="G112" i="10"/>
  <c r="G172" i="10"/>
  <c r="G124" i="10"/>
  <c r="G146" i="10"/>
  <c r="B29" i="17"/>
  <c r="B26" i="17"/>
  <c r="B23" i="17"/>
  <c r="B19" i="17"/>
  <c r="B12" i="17"/>
  <c r="G106" i="10" l="1"/>
  <c r="G62" i="10"/>
  <c r="G114" i="10" s="1"/>
  <c r="L5" i="14" l="1"/>
  <c r="M5" i="14" l="1"/>
  <c r="F210" i="13"/>
  <c r="N5" i="14" l="1"/>
  <c r="E13" i="1"/>
  <c r="F13" i="1"/>
  <c r="G13" i="1"/>
  <c r="H13" i="1"/>
  <c r="I13" i="1"/>
  <c r="J13" i="1"/>
  <c r="K13" i="1"/>
  <c r="L13" i="1"/>
  <c r="M13" i="1"/>
  <c r="N13" i="1"/>
  <c r="O13" i="1"/>
  <c r="D13" i="1"/>
  <c r="O5" i="14" l="1"/>
  <c r="E11" i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5" i="14" l="1"/>
  <c r="F33" i="7"/>
  <c r="E33" i="7"/>
  <c r="E51" i="7"/>
  <c r="F51" i="7"/>
  <c r="G51" i="7"/>
  <c r="G33" i="7"/>
  <c r="I40" i="7"/>
  <c r="I41" i="7"/>
  <c r="B40" i="7"/>
  <c r="B41" i="7"/>
  <c r="B42" i="7"/>
  <c r="B43" i="7"/>
  <c r="B44" i="7"/>
  <c r="B45" i="7"/>
  <c r="B46" i="7"/>
  <c r="B47" i="7"/>
  <c r="B48" i="7"/>
  <c r="B49" i="7"/>
  <c r="B50" i="7"/>
  <c r="B39" i="7"/>
  <c r="Q5" i="14" l="1"/>
  <c r="I22" i="7"/>
  <c r="I39" i="7"/>
  <c r="I21" i="7"/>
  <c r="I23" i="7"/>
  <c r="R5" i="14" l="1"/>
  <c r="A3" i="20"/>
  <c r="S5" i="14" l="1"/>
  <c r="C17" i="1"/>
  <c r="T5" i="14" l="1"/>
  <c r="A2" i="20"/>
  <c r="A1" i="20"/>
  <c r="F16" i="20"/>
  <c r="U5" i="14" l="1"/>
  <c r="C14" i="20"/>
  <c r="C17" i="20" s="1"/>
  <c r="C21" i="20" s="1"/>
  <c r="C23" i="20" s="1"/>
  <c r="F14" i="20"/>
  <c r="F17" i="20" s="1"/>
  <c r="F21" i="20" s="1"/>
  <c r="F23" i="20" s="1"/>
  <c r="V5" i="14" l="1"/>
  <c r="O17" i="1"/>
  <c r="K17" i="1"/>
  <c r="G17" i="1"/>
  <c r="E17" i="1"/>
  <c r="D17" i="1"/>
  <c r="N17" i="1"/>
  <c r="J17" i="1"/>
  <c r="F17" i="1"/>
  <c r="I17" i="1"/>
  <c r="L17" i="1"/>
  <c r="H17" i="1"/>
  <c r="M17" i="1"/>
  <c r="A3" i="6"/>
  <c r="A2" i="6"/>
  <c r="A1" i="6"/>
  <c r="A3" i="7"/>
  <c r="C8" i="1"/>
  <c r="C13" i="1"/>
  <c r="C12" i="1"/>
  <c r="C9" i="1"/>
  <c r="G4" i="19"/>
  <c r="H4" i="19" s="1"/>
  <c r="J6" i="19"/>
  <c r="P17" i="1" l="1"/>
  <c r="I4" i="19"/>
  <c r="J4" i="19" l="1"/>
  <c r="K4" i="19" l="1"/>
  <c r="L4" i="19" l="1"/>
  <c r="M4" i="19" l="1"/>
  <c r="N4" i="19" l="1"/>
  <c r="O4" i="19" l="1"/>
  <c r="P4" i="19" l="1"/>
  <c r="Q4" i="19" l="1"/>
  <c r="A4" i="19" l="1"/>
  <c r="E4" i="19"/>
  <c r="A2" i="7" l="1"/>
  <c r="A1" i="7"/>
  <c r="A1" i="18"/>
  <c r="A2" i="18"/>
  <c r="F7" i="18"/>
  <c r="F8" i="18"/>
  <c r="F9" i="18"/>
  <c r="F10" i="18"/>
  <c r="F11" i="18"/>
  <c r="F12" i="18"/>
  <c r="F13" i="18"/>
  <c r="F14" i="18"/>
  <c r="D8" i="1"/>
  <c r="A3" i="18"/>
  <c r="A2" i="13"/>
  <c r="A1" i="13"/>
  <c r="A2" i="14"/>
  <c r="A1" i="14"/>
  <c r="A2" i="8"/>
  <c r="A1" i="8"/>
  <c r="A3" i="1"/>
  <c r="A1" i="1"/>
  <c r="A2" i="1"/>
  <c r="A3" i="8"/>
  <c r="F15" i="18" l="1"/>
  <c r="B13" i="17"/>
  <c r="C16" i="1"/>
  <c r="C7" i="1"/>
  <c r="B20" i="17"/>
  <c r="D15" i="18"/>
  <c r="B14" i="17" l="1"/>
  <c r="A3" i="10" s="1"/>
  <c r="A3" i="14"/>
  <c r="D7" i="1"/>
  <c r="B15" i="17" l="1"/>
  <c r="A3" i="15" s="1"/>
  <c r="B16" i="17" l="1"/>
  <c r="A3" i="13" s="1"/>
  <c r="F14" i="13" l="1"/>
  <c r="F29" i="13"/>
  <c r="F138" i="13"/>
  <c r="F320" i="13"/>
  <c r="F55" i="7" l="1"/>
  <c r="I43" i="7" l="1"/>
  <c r="I25" i="7"/>
  <c r="I29" i="7"/>
  <c r="I44" i="7"/>
  <c r="I48" i="7"/>
  <c r="I50" i="7"/>
  <c r="I27" i="7"/>
  <c r="I31" i="7"/>
  <c r="I46" i="7"/>
  <c r="I24" i="7"/>
  <c r="I28" i="7"/>
  <c r="I32" i="7"/>
  <c r="I45" i="7"/>
  <c r="I49" i="7"/>
  <c r="I26" i="7"/>
  <c r="I30" i="7"/>
  <c r="I42" i="7"/>
  <c r="I47" i="7"/>
  <c r="I33" i="7" l="1"/>
  <c r="I51" i="7"/>
  <c r="G12" i="7" l="1"/>
  <c r="G13" i="7" s="1"/>
  <c r="E12" i="7"/>
  <c r="E13" i="7" s="1"/>
  <c r="F12" i="7"/>
  <c r="F13" i="7" s="1"/>
  <c r="I12" i="7" l="1"/>
  <c r="N49" i="8"/>
  <c r="P49" i="8"/>
  <c r="I49" i="8"/>
  <c r="T49" i="8"/>
  <c r="J49" i="8"/>
  <c r="S49" i="8"/>
  <c r="Q49" i="8"/>
  <c r="L49" i="8"/>
  <c r="R49" i="8"/>
  <c r="O49" i="8"/>
  <c r="M49" i="8"/>
  <c r="K49" i="8"/>
  <c r="J50" i="8"/>
  <c r="K50" i="8"/>
  <c r="I50" i="8"/>
  <c r="I13" i="7"/>
  <c r="M50" i="8"/>
  <c r="Q50" i="8"/>
  <c r="N50" i="8"/>
  <c r="R50" i="8"/>
  <c r="O50" i="8"/>
  <c r="S50" i="8"/>
  <c r="L50" i="8"/>
  <c r="P50" i="8"/>
  <c r="T50" i="8"/>
  <c r="C9" i="22" l="1"/>
  <c r="E9" i="6"/>
  <c r="F9" i="6" s="1"/>
  <c r="G9" i="6" s="1"/>
  <c r="H9" i="6" s="1"/>
  <c r="I9" i="6" s="1"/>
  <c r="J9" i="6" s="1"/>
  <c r="K9" i="6" s="1"/>
  <c r="L9" i="6" s="1"/>
  <c r="M9" i="6" s="1"/>
  <c r="N9" i="6" s="1"/>
  <c r="O9" i="6" s="1"/>
  <c r="P11" i="6" l="1"/>
  <c r="D9" i="1" l="1"/>
  <c r="O12" i="1" l="1"/>
  <c r="O14" i="1" s="1"/>
  <c r="K12" i="1"/>
  <c r="K14" i="1" s="1"/>
  <c r="G12" i="1"/>
  <c r="G14" i="1" s="1"/>
  <c r="D12" i="1"/>
  <c r="D14" i="1" s="1"/>
  <c r="N12" i="1"/>
  <c r="N14" i="1" s="1"/>
  <c r="J12" i="1"/>
  <c r="J14" i="1" s="1"/>
  <c r="F12" i="1"/>
  <c r="F14" i="1" s="1"/>
  <c r="H12" i="1"/>
  <c r="H14" i="1" s="1"/>
  <c r="M12" i="1"/>
  <c r="M14" i="1" s="1"/>
  <c r="I12" i="1"/>
  <c r="I14" i="1" s="1"/>
  <c r="E12" i="1"/>
  <c r="E14" i="1" s="1"/>
  <c r="L12" i="1"/>
  <c r="L14" i="1" s="1"/>
  <c r="C6" i="22"/>
  <c r="P14" i="1" l="1"/>
  <c r="A16" i="1" l="1"/>
  <c r="A17" i="1" l="1"/>
  <c r="C20" i="1"/>
  <c r="A18" i="1" l="1"/>
  <c r="C18" i="1"/>
  <c r="A20" i="1" l="1"/>
  <c r="A21" i="1" l="1"/>
  <c r="A24" i="1" s="1"/>
  <c r="A25" i="1" s="1"/>
  <c r="A26" i="1" s="1"/>
  <c r="A29" i="1" s="1"/>
  <c r="C21" i="1" l="1"/>
  <c r="A30" i="1" l="1"/>
  <c r="A31" i="1" s="1"/>
  <c r="A32" i="1" l="1"/>
  <c r="A33" i="1" s="1"/>
  <c r="A36" i="1" l="1"/>
  <c r="A37" i="1" s="1"/>
  <c r="A38" i="1" l="1"/>
  <c r="A39" i="1" s="1"/>
  <c r="C38" i="1"/>
  <c r="I47" i="8"/>
  <c r="J9" i="8"/>
  <c r="C39" i="1" l="1"/>
  <c r="A40" i="1"/>
  <c r="H5" i="13"/>
  <c r="J47" i="8"/>
  <c r="K9" i="8"/>
  <c r="H361" i="10" l="1"/>
  <c r="H365" i="10"/>
  <c r="H362" i="10"/>
  <c r="H363" i="10"/>
  <c r="H364" i="10"/>
  <c r="H374" i="10"/>
  <c r="H370" i="10"/>
  <c r="H366" i="10"/>
  <c r="H360" i="10"/>
  <c r="H376" i="10"/>
  <c r="H372" i="10"/>
  <c r="H368" i="10"/>
  <c r="H359" i="10"/>
  <c r="H375" i="10"/>
  <c r="H371" i="10"/>
  <c r="H358" i="10"/>
  <c r="H373" i="10"/>
  <c r="H367" i="10"/>
  <c r="H369" i="10"/>
  <c r="H346" i="10"/>
  <c r="H345" i="10"/>
  <c r="H315" i="10"/>
  <c r="H238" i="10"/>
  <c r="H222" i="10"/>
  <c r="H223" i="10"/>
  <c r="H220" i="10"/>
  <c r="H219" i="10"/>
  <c r="H169" i="10"/>
  <c r="H170" i="10"/>
  <c r="H134" i="10"/>
  <c r="H47" i="10"/>
  <c r="H40" i="10"/>
  <c r="L38" i="14" s="1"/>
  <c r="H41" i="10"/>
  <c r="L39" i="14" s="1"/>
  <c r="H37" i="10"/>
  <c r="L35" i="14" s="1"/>
  <c r="H38" i="10"/>
  <c r="L36" i="14" s="1"/>
  <c r="H5" i="10"/>
  <c r="H344" i="10"/>
  <c r="H343" i="10"/>
  <c r="H342" i="10"/>
  <c r="H341" i="10"/>
  <c r="H340" i="10"/>
  <c r="H326" i="10"/>
  <c r="H285" i="10"/>
  <c r="H284" i="10"/>
  <c r="H283" i="10"/>
  <c r="H282" i="10"/>
  <c r="H281" i="10"/>
  <c r="H280" i="10"/>
  <c r="H279" i="10"/>
  <c r="H275" i="10"/>
  <c r="H274" i="10"/>
  <c r="H273" i="10"/>
  <c r="H272" i="10"/>
  <c r="H271" i="10"/>
  <c r="H270" i="10"/>
  <c r="H269" i="10"/>
  <c r="H268" i="10"/>
  <c r="H267" i="10"/>
  <c r="H266" i="10"/>
  <c r="H265" i="10"/>
  <c r="H264" i="10"/>
  <c r="H263" i="10"/>
  <c r="H262" i="10"/>
  <c r="H261" i="10"/>
  <c r="H260" i="10"/>
  <c r="H259" i="10"/>
  <c r="H258" i="10"/>
  <c r="H257" i="10"/>
  <c r="H256" i="10"/>
  <c r="H255" i="10"/>
  <c r="H254" i="10"/>
  <c r="H253" i="10"/>
  <c r="H252" i="10"/>
  <c r="H251" i="10"/>
  <c r="H250" i="10"/>
  <c r="H249" i="10"/>
  <c r="H248" i="10"/>
  <c r="H242" i="10"/>
  <c r="H241" i="10"/>
  <c r="H240" i="10"/>
  <c r="H239" i="10"/>
  <c r="H237" i="10"/>
  <c r="H236" i="10"/>
  <c r="H235" i="10"/>
  <c r="H234" i="10"/>
  <c r="H233" i="10"/>
  <c r="H232" i="10"/>
  <c r="H231" i="10"/>
  <c r="H230" i="10"/>
  <c r="H228" i="10"/>
  <c r="H227" i="10"/>
  <c r="H226" i="10"/>
  <c r="H225" i="10"/>
  <c r="H224" i="10"/>
  <c r="H221" i="10"/>
  <c r="H206" i="10"/>
  <c r="H188" i="10"/>
  <c r="H175" i="10"/>
  <c r="H178" i="10" s="1"/>
  <c r="H168" i="10"/>
  <c r="H167" i="10"/>
  <c r="H166" i="10"/>
  <c r="H165" i="10"/>
  <c r="H164" i="10"/>
  <c r="H163" i="10"/>
  <c r="H157" i="10"/>
  <c r="H155" i="10"/>
  <c r="H154" i="10"/>
  <c r="H153" i="10"/>
  <c r="H152" i="10"/>
  <c r="H151" i="10"/>
  <c r="H150" i="10"/>
  <c r="H143" i="10"/>
  <c r="H122" i="10"/>
  <c r="H121" i="10"/>
  <c r="H120" i="10"/>
  <c r="H119" i="10"/>
  <c r="H118" i="10"/>
  <c r="H117" i="10"/>
  <c r="H110" i="10"/>
  <c r="H109" i="10"/>
  <c r="H104" i="10"/>
  <c r="H103" i="10"/>
  <c r="H102" i="10"/>
  <c r="H101" i="10"/>
  <c r="H100" i="10"/>
  <c r="H99" i="10"/>
  <c r="H98" i="10"/>
  <c r="H97" i="10"/>
  <c r="H96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0" i="10"/>
  <c r="H59" i="10"/>
  <c r="H58" i="10"/>
  <c r="H57" i="10"/>
  <c r="H55" i="10"/>
  <c r="H54" i="10"/>
  <c r="H53" i="10"/>
  <c r="H52" i="10"/>
  <c r="H51" i="10"/>
  <c r="H50" i="10"/>
  <c r="H49" i="10"/>
  <c r="H48" i="10"/>
  <c r="H46" i="10"/>
  <c r="H45" i="10"/>
  <c r="H44" i="10"/>
  <c r="H43" i="10"/>
  <c r="H42" i="10"/>
  <c r="H39" i="10"/>
  <c r="H36" i="10"/>
  <c r="H25" i="10"/>
  <c r="H13" i="10"/>
  <c r="H12" i="10"/>
  <c r="H11" i="10"/>
  <c r="H316" i="10"/>
  <c r="H158" i="10"/>
  <c r="H149" i="10"/>
  <c r="H144" i="10"/>
  <c r="H133" i="10"/>
  <c r="K134" i="14"/>
  <c r="K47" i="8"/>
  <c r="L9" i="8"/>
  <c r="K139" i="14"/>
  <c r="I24" i="8" s="1"/>
  <c r="I65" i="8" s="1"/>
  <c r="K145" i="14"/>
  <c r="G62" i="13"/>
  <c r="G112" i="13"/>
  <c r="K54" i="14"/>
  <c r="G160" i="13"/>
  <c r="G16" i="13"/>
  <c r="G106" i="13"/>
  <c r="I13" i="8"/>
  <c r="I54" i="8" s="1"/>
  <c r="I5" i="13"/>
  <c r="G124" i="13"/>
  <c r="G178" i="13"/>
  <c r="G146" i="13"/>
  <c r="G172" i="13"/>
  <c r="L170" i="14" l="1"/>
  <c r="I364" i="10"/>
  <c r="I362" i="10"/>
  <c r="I361" i="10"/>
  <c r="I365" i="10"/>
  <c r="I363" i="10"/>
  <c r="I374" i="10"/>
  <c r="I358" i="10"/>
  <c r="I370" i="10"/>
  <c r="I369" i="10"/>
  <c r="I375" i="10"/>
  <c r="I371" i="10"/>
  <c r="I376" i="10"/>
  <c r="I372" i="10"/>
  <c r="I368" i="10"/>
  <c r="I366" i="10"/>
  <c r="I360" i="10"/>
  <c r="I367" i="10"/>
  <c r="I359" i="10"/>
  <c r="I373" i="10"/>
  <c r="H56" i="10"/>
  <c r="H95" i="10"/>
  <c r="L93" i="14" s="1"/>
  <c r="L92" i="14"/>
  <c r="H94" i="10"/>
  <c r="L94" i="14"/>
  <c r="I345" i="10"/>
  <c r="I346" i="10"/>
  <c r="I238" i="10"/>
  <c r="I223" i="10"/>
  <c r="I222" i="10"/>
  <c r="I219" i="10"/>
  <c r="I220" i="10"/>
  <c r="I169" i="10"/>
  <c r="M170" i="14" s="1"/>
  <c r="I170" i="10"/>
  <c r="I157" i="10"/>
  <c r="I158" i="10"/>
  <c r="I156" i="10"/>
  <c r="I133" i="10"/>
  <c r="I47" i="10"/>
  <c r="H156" i="10"/>
  <c r="H160" i="10" s="1"/>
  <c r="I40" i="10"/>
  <c r="M38" i="14" s="1"/>
  <c r="I41" i="10"/>
  <c r="M39" i="14" s="1"/>
  <c r="I37" i="10"/>
  <c r="M35" i="14" s="1"/>
  <c r="I38" i="10"/>
  <c r="M36" i="14" s="1"/>
  <c r="I5" i="10"/>
  <c r="I344" i="10"/>
  <c r="I343" i="10"/>
  <c r="I342" i="10"/>
  <c r="I341" i="10"/>
  <c r="I340" i="10"/>
  <c r="I316" i="10"/>
  <c r="I285" i="10"/>
  <c r="I284" i="10"/>
  <c r="I283" i="10"/>
  <c r="I282" i="10"/>
  <c r="I281" i="10"/>
  <c r="I280" i="10"/>
  <c r="I279" i="10"/>
  <c r="I275" i="10"/>
  <c r="I274" i="10"/>
  <c r="I273" i="10"/>
  <c r="I272" i="10"/>
  <c r="I271" i="10"/>
  <c r="I270" i="10"/>
  <c r="I269" i="10"/>
  <c r="I268" i="10"/>
  <c r="I267" i="10"/>
  <c r="I266" i="10"/>
  <c r="I265" i="10"/>
  <c r="I264" i="10"/>
  <c r="I263" i="10"/>
  <c r="I262" i="10"/>
  <c r="I261" i="10"/>
  <c r="I260" i="10"/>
  <c r="I259" i="10"/>
  <c r="I258" i="10"/>
  <c r="I257" i="10"/>
  <c r="I256" i="10"/>
  <c r="I255" i="10"/>
  <c r="I254" i="10"/>
  <c r="I253" i="10"/>
  <c r="I252" i="10"/>
  <c r="I251" i="10"/>
  <c r="I250" i="10"/>
  <c r="I249" i="10"/>
  <c r="I248" i="10"/>
  <c r="I242" i="10"/>
  <c r="I241" i="10"/>
  <c r="I240" i="10"/>
  <c r="I239" i="10"/>
  <c r="I237" i="10"/>
  <c r="I236" i="10"/>
  <c r="I235" i="10"/>
  <c r="I234" i="10"/>
  <c r="I233" i="10"/>
  <c r="I232" i="10"/>
  <c r="I231" i="10"/>
  <c r="I230" i="10"/>
  <c r="I228" i="10"/>
  <c r="I227" i="10"/>
  <c r="I226" i="10"/>
  <c r="I225" i="10"/>
  <c r="I224" i="10"/>
  <c r="I221" i="10"/>
  <c r="I206" i="10"/>
  <c r="I175" i="10"/>
  <c r="I178" i="10" s="1"/>
  <c r="I168" i="10"/>
  <c r="I167" i="10"/>
  <c r="I166" i="10"/>
  <c r="I165" i="10"/>
  <c r="I164" i="10"/>
  <c r="I163" i="10"/>
  <c r="I155" i="10"/>
  <c r="I154" i="10"/>
  <c r="I153" i="10"/>
  <c r="I152" i="10"/>
  <c r="I151" i="10"/>
  <c r="I150" i="10"/>
  <c r="I149" i="10"/>
  <c r="I144" i="10"/>
  <c r="I143" i="10"/>
  <c r="I122" i="10"/>
  <c r="I121" i="10"/>
  <c r="I120" i="10"/>
  <c r="I119" i="10"/>
  <c r="I118" i="10"/>
  <c r="I117" i="10"/>
  <c r="I110" i="10"/>
  <c r="I109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6" i="10"/>
  <c r="I45" i="10"/>
  <c r="I44" i="10"/>
  <c r="I43" i="10"/>
  <c r="I42" i="10"/>
  <c r="I39" i="10"/>
  <c r="I36" i="10"/>
  <c r="I25" i="10"/>
  <c r="I13" i="10"/>
  <c r="I12" i="10"/>
  <c r="I11" i="10"/>
  <c r="H16" i="10"/>
  <c r="H112" i="10"/>
  <c r="H172" i="10"/>
  <c r="H124" i="10"/>
  <c r="H146" i="10"/>
  <c r="I326" i="10"/>
  <c r="I315" i="10"/>
  <c r="I188" i="10"/>
  <c r="I134" i="10"/>
  <c r="K98" i="14"/>
  <c r="I29" i="8"/>
  <c r="I70" i="8" s="1"/>
  <c r="K95" i="14"/>
  <c r="K44" i="14"/>
  <c r="K83" i="14"/>
  <c r="K75" i="14"/>
  <c r="K67" i="14"/>
  <c r="I23" i="8" s="1"/>
  <c r="I64" i="8" s="1"/>
  <c r="K37" i="14"/>
  <c r="K91" i="14"/>
  <c r="K88" i="14"/>
  <c r="K87" i="14"/>
  <c r="K90" i="14"/>
  <c r="K58" i="14"/>
  <c r="K34" i="14"/>
  <c r="K27" i="14"/>
  <c r="I15" i="8" s="1"/>
  <c r="I56" i="8" s="1"/>
  <c r="K48" i="14"/>
  <c r="K80" i="14"/>
  <c r="K89" i="14"/>
  <c r="K99" i="14"/>
  <c r="K57" i="14"/>
  <c r="K63" i="14"/>
  <c r="K77" i="14"/>
  <c r="K65" i="14"/>
  <c r="K73" i="14"/>
  <c r="K46" i="14"/>
  <c r="K56" i="14"/>
  <c r="K76" i="14"/>
  <c r="K43" i="14"/>
  <c r="K78" i="14"/>
  <c r="K68" i="14"/>
  <c r="K70" i="14"/>
  <c r="K10" i="14"/>
  <c r="K71" i="14"/>
  <c r="K66" i="14"/>
  <c r="K101" i="14"/>
  <c r="K11" i="14"/>
  <c r="K51" i="14"/>
  <c r="K86" i="14"/>
  <c r="K74" i="14"/>
  <c r="K100" i="14"/>
  <c r="K40" i="14"/>
  <c r="K55" i="14"/>
  <c r="K64" i="14"/>
  <c r="K69" i="14"/>
  <c r="K81" i="14"/>
  <c r="K84" i="14"/>
  <c r="K72" i="14"/>
  <c r="K42" i="14"/>
  <c r="K79" i="14"/>
  <c r="K53" i="14"/>
  <c r="K103" i="14"/>
  <c r="K9" i="14"/>
  <c r="K85" i="14"/>
  <c r="K82" i="14"/>
  <c r="K41" i="14"/>
  <c r="K45" i="14"/>
  <c r="K102" i="14"/>
  <c r="M9" i="8"/>
  <c r="L47" i="8"/>
  <c r="L134" i="14"/>
  <c r="L27" i="14"/>
  <c r="J15" i="8" s="1"/>
  <c r="J56" i="8" s="1"/>
  <c r="K168" i="14"/>
  <c r="K119" i="14"/>
  <c r="K164" i="14"/>
  <c r="K169" i="14"/>
  <c r="K118" i="14"/>
  <c r="K166" i="14"/>
  <c r="I34" i="8" s="1"/>
  <c r="I75" i="8" s="1"/>
  <c r="K176" i="14"/>
  <c r="I36" i="8" s="1"/>
  <c r="I77" i="8" s="1"/>
  <c r="K121" i="14"/>
  <c r="K123" i="14"/>
  <c r="K120" i="14"/>
  <c r="L177" i="14"/>
  <c r="K122" i="14"/>
  <c r="K177" i="14"/>
  <c r="K165" i="14"/>
  <c r="K171" i="14"/>
  <c r="K167" i="14"/>
  <c r="L139" i="14"/>
  <c r="J24" i="8" s="1"/>
  <c r="J65" i="8" s="1"/>
  <c r="K50" i="14"/>
  <c r="K49" i="14"/>
  <c r="K110" i="14"/>
  <c r="K111" i="14"/>
  <c r="K109" i="14"/>
  <c r="K108" i="14"/>
  <c r="K96" i="14"/>
  <c r="K97" i="14"/>
  <c r="H62" i="13"/>
  <c r="H146" i="13"/>
  <c r="J13" i="8"/>
  <c r="J54" i="8" s="1"/>
  <c r="H172" i="13"/>
  <c r="H112" i="13"/>
  <c r="H160" i="13"/>
  <c r="L145" i="14"/>
  <c r="J5" i="13"/>
  <c r="H178" i="13"/>
  <c r="H16" i="13"/>
  <c r="L54" i="14"/>
  <c r="G114" i="13"/>
  <c r="H106" i="13"/>
  <c r="H124" i="13"/>
  <c r="L52" i="14" l="1"/>
  <c r="J363" i="10"/>
  <c r="J365" i="10"/>
  <c r="J362" i="10"/>
  <c r="J364" i="10"/>
  <c r="J361" i="10"/>
  <c r="J366" i="10"/>
  <c r="J373" i="10"/>
  <c r="J369" i="10"/>
  <c r="J360" i="10"/>
  <c r="J375" i="10"/>
  <c r="J371" i="10"/>
  <c r="J367" i="10"/>
  <c r="J372" i="10"/>
  <c r="J368" i="10"/>
  <c r="J359" i="10"/>
  <c r="J374" i="10"/>
  <c r="J370" i="10"/>
  <c r="J358" i="10"/>
  <c r="J376" i="10"/>
  <c r="H106" i="10"/>
  <c r="I124" i="10"/>
  <c r="H62" i="10"/>
  <c r="I146" i="10"/>
  <c r="I172" i="10"/>
  <c r="J345" i="10"/>
  <c r="J346" i="10"/>
  <c r="M94" i="14"/>
  <c r="M92" i="14"/>
  <c r="M93" i="14"/>
  <c r="J238" i="10"/>
  <c r="M52" i="14"/>
  <c r="J223" i="10"/>
  <c r="J222" i="10"/>
  <c r="J220" i="10"/>
  <c r="J219" i="10"/>
  <c r="J169" i="10"/>
  <c r="N170" i="14" s="1"/>
  <c r="J170" i="10"/>
  <c r="J157" i="10"/>
  <c r="J158" i="10"/>
  <c r="J133" i="10"/>
  <c r="J47" i="10"/>
  <c r="J41" i="10"/>
  <c r="N39" i="14" s="1"/>
  <c r="J40" i="10"/>
  <c r="N38" i="14" s="1"/>
  <c r="J37" i="10"/>
  <c r="N35" i="14" s="1"/>
  <c r="J38" i="10"/>
  <c r="N36" i="14" s="1"/>
  <c r="J5" i="10"/>
  <c r="J344" i="10"/>
  <c r="J343" i="10"/>
  <c r="J342" i="10"/>
  <c r="J341" i="10"/>
  <c r="J340" i="10"/>
  <c r="J285" i="10"/>
  <c r="J284" i="10"/>
  <c r="J283" i="10"/>
  <c r="J282" i="10"/>
  <c r="J281" i="10"/>
  <c r="J280" i="10"/>
  <c r="J279" i="10"/>
  <c r="J275" i="10"/>
  <c r="J274" i="10"/>
  <c r="J273" i="10"/>
  <c r="J272" i="10"/>
  <c r="J271" i="10"/>
  <c r="J270" i="10"/>
  <c r="J269" i="10"/>
  <c r="J268" i="10"/>
  <c r="J267" i="10"/>
  <c r="J266" i="10"/>
  <c r="J265" i="10"/>
  <c r="J264" i="10"/>
  <c r="J263" i="10"/>
  <c r="J262" i="10"/>
  <c r="J261" i="10"/>
  <c r="J260" i="10"/>
  <c r="J259" i="10"/>
  <c r="J258" i="10"/>
  <c r="J257" i="10"/>
  <c r="J256" i="10"/>
  <c r="J255" i="10"/>
  <c r="J254" i="10"/>
  <c r="J253" i="10"/>
  <c r="J252" i="10"/>
  <c r="J251" i="10"/>
  <c r="J250" i="10"/>
  <c r="J242" i="10"/>
  <c r="J241" i="10"/>
  <c r="J240" i="10"/>
  <c r="J239" i="10"/>
  <c r="J237" i="10"/>
  <c r="J236" i="10"/>
  <c r="J235" i="10"/>
  <c r="J234" i="10"/>
  <c r="J233" i="10"/>
  <c r="J232" i="10"/>
  <c r="J231" i="10"/>
  <c r="J230" i="10"/>
  <c r="J228" i="10"/>
  <c r="J227" i="10"/>
  <c r="J226" i="10"/>
  <c r="J225" i="10"/>
  <c r="J224" i="10"/>
  <c r="J221" i="10"/>
  <c r="J248" i="10"/>
  <c r="J249" i="10"/>
  <c r="J168" i="10"/>
  <c r="J167" i="10"/>
  <c r="J166" i="10"/>
  <c r="J165" i="10"/>
  <c r="J164" i="10"/>
  <c r="J163" i="10"/>
  <c r="J153" i="10"/>
  <c r="J152" i="10"/>
  <c r="J144" i="10"/>
  <c r="J120" i="10"/>
  <c r="J119" i="10"/>
  <c r="J117" i="10"/>
  <c r="J110" i="10"/>
  <c r="J109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6" i="10"/>
  <c r="J45" i="10"/>
  <c r="J44" i="10"/>
  <c r="J43" i="10"/>
  <c r="J42" i="10"/>
  <c r="J39" i="10"/>
  <c r="J36" i="10"/>
  <c r="J25" i="10"/>
  <c r="J13" i="10"/>
  <c r="J12" i="10"/>
  <c r="I16" i="10"/>
  <c r="I62" i="10"/>
  <c r="I106" i="10"/>
  <c r="I112" i="10"/>
  <c r="I160" i="10"/>
  <c r="N52" i="14"/>
  <c r="N93" i="14"/>
  <c r="J326" i="10"/>
  <c r="J316" i="10"/>
  <c r="J315" i="10"/>
  <c r="J206" i="10"/>
  <c r="J188" i="10"/>
  <c r="J175" i="10"/>
  <c r="J178" i="10" s="1"/>
  <c r="J155" i="10"/>
  <c r="J154" i="10"/>
  <c r="J151" i="10"/>
  <c r="J150" i="10"/>
  <c r="J149" i="10"/>
  <c r="J143" i="10"/>
  <c r="J134" i="10"/>
  <c r="J122" i="10"/>
  <c r="J121" i="10"/>
  <c r="J118" i="10"/>
  <c r="J11" i="10"/>
  <c r="I20" i="8"/>
  <c r="I61" i="8" s="1"/>
  <c r="J29" i="8"/>
  <c r="J70" i="8" s="1"/>
  <c r="L98" i="14"/>
  <c r="L65" i="14"/>
  <c r="L53" i="14"/>
  <c r="L43" i="14"/>
  <c r="L86" i="14"/>
  <c r="L42" i="14"/>
  <c r="L58" i="14"/>
  <c r="L75" i="14"/>
  <c r="L101" i="14"/>
  <c r="L40" i="14"/>
  <c r="L83" i="14"/>
  <c r="L89" i="14"/>
  <c r="L80" i="14"/>
  <c r="L56" i="14"/>
  <c r="L82" i="14"/>
  <c r="L57" i="14"/>
  <c r="L79" i="14"/>
  <c r="L10" i="14"/>
  <c r="L87" i="14"/>
  <c r="L95" i="14"/>
  <c r="L99" i="14"/>
  <c r="L84" i="14"/>
  <c r="L78" i="14"/>
  <c r="L91" i="14"/>
  <c r="L76" i="14"/>
  <c r="L55" i="14"/>
  <c r="L72" i="14"/>
  <c r="L73" i="14"/>
  <c r="L70" i="14"/>
  <c r="L9" i="14"/>
  <c r="L90" i="14"/>
  <c r="L68" i="14"/>
  <c r="L37" i="14"/>
  <c r="L100" i="14"/>
  <c r="L11" i="14"/>
  <c r="L67" i="14"/>
  <c r="J23" i="8" s="1"/>
  <c r="J64" i="8" s="1"/>
  <c r="L46" i="14"/>
  <c r="L34" i="14"/>
  <c r="L81" i="14"/>
  <c r="L88" i="14"/>
  <c r="L74" i="14"/>
  <c r="L77" i="14"/>
  <c r="L66" i="14"/>
  <c r="L44" i="14"/>
  <c r="L41" i="14"/>
  <c r="L48" i="14"/>
  <c r="L64" i="14"/>
  <c r="L71" i="14"/>
  <c r="L85" i="14"/>
  <c r="L69" i="14"/>
  <c r="L51" i="14"/>
  <c r="L102" i="14"/>
  <c r="L45" i="14"/>
  <c r="L103" i="14"/>
  <c r="N9" i="8"/>
  <c r="M47" i="8"/>
  <c r="M134" i="14"/>
  <c r="M139" i="14"/>
  <c r="K24" i="8" s="1"/>
  <c r="K65" i="8" s="1"/>
  <c r="M27" i="14"/>
  <c r="K15" i="8" s="1"/>
  <c r="K56" i="8" s="1"/>
  <c r="K173" i="14"/>
  <c r="I35" i="8"/>
  <c r="I76" i="8" s="1"/>
  <c r="K125" i="14"/>
  <c r="K179" i="14"/>
  <c r="L166" i="14"/>
  <c r="J34" i="8" s="1"/>
  <c r="J75" i="8" s="1"/>
  <c r="L118" i="14"/>
  <c r="L120" i="14"/>
  <c r="L165" i="14"/>
  <c r="M177" i="14"/>
  <c r="L168" i="14"/>
  <c r="L171" i="14"/>
  <c r="L164" i="14"/>
  <c r="L119" i="14"/>
  <c r="L122" i="14"/>
  <c r="L121" i="14"/>
  <c r="L167" i="14"/>
  <c r="L169" i="14"/>
  <c r="L123" i="14"/>
  <c r="L63" i="14"/>
  <c r="L176" i="14"/>
  <c r="L110" i="14"/>
  <c r="L111" i="14"/>
  <c r="L96" i="14"/>
  <c r="L97" i="14"/>
  <c r="J20" i="8" s="1"/>
  <c r="J61" i="8" s="1"/>
  <c r="L109" i="14"/>
  <c r="L108" i="14"/>
  <c r="L50" i="14"/>
  <c r="L49" i="14"/>
  <c r="I178" i="13"/>
  <c r="I172" i="13"/>
  <c r="I106" i="13"/>
  <c r="H114" i="13"/>
  <c r="I160" i="13"/>
  <c r="K13" i="8"/>
  <c r="K54" i="8" s="1"/>
  <c r="K5" i="13"/>
  <c r="I146" i="13"/>
  <c r="I62" i="13"/>
  <c r="I112" i="13"/>
  <c r="I16" i="13"/>
  <c r="M54" i="14"/>
  <c r="I124" i="13"/>
  <c r="H114" i="10" l="1"/>
  <c r="K362" i="10"/>
  <c r="K364" i="10"/>
  <c r="K361" i="10"/>
  <c r="K363" i="10"/>
  <c r="K365" i="10"/>
  <c r="K374" i="10"/>
  <c r="K373" i="10"/>
  <c r="K376" i="10"/>
  <c r="K369" i="10"/>
  <c r="K371" i="10"/>
  <c r="K372" i="10"/>
  <c r="K370" i="10"/>
  <c r="K366" i="10"/>
  <c r="K360" i="10"/>
  <c r="K367" i="10"/>
  <c r="K368" i="10"/>
  <c r="K375" i="10"/>
  <c r="K359" i="10"/>
  <c r="K358" i="10"/>
  <c r="N94" i="14"/>
  <c r="N92" i="14"/>
  <c r="J146" i="10"/>
  <c r="K345" i="10"/>
  <c r="K346" i="10"/>
  <c r="K238" i="10"/>
  <c r="K223" i="10"/>
  <c r="K222" i="10"/>
  <c r="K220" i="10"/>
  <c r="K219" i="10"/>
  <c r="K169" i="10"/>
  <c r="O170" i="14" s="1"/>
  <c r="K156" i="10"/>
  <c r="K47" i="10"/>
  <c r="J156" i="10"/>
  <c r="J160" i="10" s="1"/>
  <c r="K41" i="10"/>
  <c r="O39" i="14" s="1"/>
  <c r="K40" i="10"/>
  <c r="O38" i="14" s="1"/>
  <c r="K37" i="10"/>
  <c r="O35" i="14" s="1"/>
  <c r="K38" i="10"/>
  <c r="O36" i="14" s="1"/>
  <c r="K5" i="10"/>
  <c r="K344" i="10"/>
  <c r="K343" i="10"/>
  <c r="K342" i="10"/>
  <c r="K341" i="10"/>
  <c r="K340" i="10"/>
  <c r="K326" i="10"/>
  <c r="K285" i="10"/>
  <c r="K284" i="10"/>
  <c r="K283" i="10"/>
  <c r="K282" i="10"/>
  <c r="K281" i="10"/>
  <c r="K280" i="10"/>
  <c r="K279" i="10"/>
  <c r="K275" i="10"/>
  <c r="K274" i="10"/>
  <c r="K273" i="10"/>
  <c r="K272" i="10"/>
  <c r="K271" i="10"/>
  <c r="K270" i="10"/>
  <c r="K269" i="10"/>
  <c r="K268" i="10"/>
  <c r="K267" i="10"/>
  <c r="K266" i="10"/>
  <c r="K265" i="10"/>
  <c r="K264" i="10"/>
  <c r="K263" i="10"/>
  <c r="K262" i="10"/>
  <c r="K261" i="10"/>
  <c r="K260" i="10"/>
  <c r="K259" i="10"/>
  <c r="K258" i="10"/>
  <c r="K257" i="10"/>
  <c r="K256" i="10"/>
  <c r="K255" i="10"/>
  <c r="K254" i="10"/>
  <c r="K253" i="10"/>
  <c r="K252" i="10"/>
  <c r="K251" i="10"/>
  <c r="K250" i="10"/>
  <c r="K249" i="10"/>
  <c r="K248" i="10"/>
  <c r="K242" i="10"/>
  <c r="K241" i="10"/>
  <c r="K240" i="10"/>
  <c r="K239" i="10"/>
  <c r="K237" i="10"/>
  <c r="K236" i="10"/>
  <c r="K235" i="10"/>
  <c r="K234" i="10"/>
  <c r="K233" i="10"/>
  <c r="K232" i="10"/>
  <c r="K231" i="10"/>
  <c r="K230" i="10"/>
  <c r="K228" i="10"/>
  <c r="K227" i="10"/>
  <c r="K226" i="10"/>
  <c r="K225" i="10"/>
  <c r="K224" i="10"/>
  <c r="K221" i="10"/>
  <c r="K188" i="10"/>
  <c r="K175" i="10"/>
  <c r="K178" i="10" s="1"/>
  <c r="K168" i="10"/>
  <c r="K167" i="10"/>
  <c r="K166" i="10"/>
  <c r="K165" i="10"/>
  <c r="K164" i="10"/>
  <c r="K163" i="10"/>
  <c r="K155" i="10"/>
  <c r="K154" i="10"/>
  <c r="K151" i="10"/>
  <c r="K150" i="10"/>
  <c r="K149" i="10"/>
  <c r="K144" i="10"/>
  <c r="K143" i="10"/>
  <c r="K134" i="10"/>
  <c r="K122" i="10"/>
  <c r="K118" i="10"/>
  <c r="K117" i="10"/>
  <c r="K110" i="10"/>
  <c r="K109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6" i="10"/>
  <c r="K45" i="10"/>
  <c r="K44" i="10"/>
  <c r="K43" i="10"/>
  <c r="K42" i="10"/>
  <c r="K39" i="10"/>
  <c r="K36" i="10"/>
  <c r="K25" i="10"/>
  <c r="K13" i="10"/>
  <c r="K12" i="10"/>
  <c r="K11" i="10"/>
  <c r="I114" i="10"/>
  <c r="J124" i="10"/>
  <c r="J16" i="10"/>
  <c r="J62" i="10"/>
  <c r="J106" i="10"/>
  <c r="J112" i="10"/>
  <c r="J172" i="10"/>
  <c r="K316" i="10"/>
  <c r="K315" i="10"/>
  <c r="K206" i="10"/>
  <c r="K170" i="10"/>
  <c r="K158" i="10"/>
  <c r="K157" i="10"/>
  <c r="K153" i="10"/>
  <c r="K152" i="10"/>
  <c r="K133" i="10"/>
  <c r="K121" i="10"/>
  <c r="K120" i="10"/>
  <c r="K119" i="10"/>
  <c r="M98" i="14"/>
  <c r="N98" i="14"/>
  <c r="M87" i="14"/>
  <c r="M86" i="14"/>
  <c r="M55" i="14"/>
  <c r="M63" i="14"/>
  <c r="M42" i="14"/>
  <c r="M95" i="14"/>
  <c r="M43" i="14"/>
  <c r="M81" i="14"/>
  <c r="M10" i="14"/>
  <c r="M72" i="14"/>
  <c r="M58" i="14"/>
  <c r="M67" i="14"/>
  <c r="K23" i="8" s="1"/>
  <c r="K64" i="8" s="1"/>
  <c r="M11" i="14"/>
  <c r="M48" i="14"/>
  <c r="M66" i="14"/>
  <c r="M100" i="14"/>
  <c r="M99" i="14"/>
  <c r="M44" i="14"/>
  <c r="M77" i="14"/>
  <c r="M75" i="14"/>
  <c r="M51" i="14"/>
  <c r="M34" i="14"/>
  <c r="M73" i="14"/>
  <c r="M83" i="14"/>
  <c r="M65" i="14"/>
  <c r="M79" i="14"/>
  <c r="M82" i="14"/>
  <c r="M90" i="14"/>
  <c r="M57" i="14"/>
  <c r="M56" i="14"/>
  <c r="M69" i="14"/>
  <c r="M64" i="14"/>
  <c r="M85" i="14"/>
  <c r="M74" i="14"/>
  <c r="M9" i="14"/>
  <c r="M37" i="14"/>
  <c r="M53" i="14"/>
  <c r="M101" i="14"/>
  <c r="M70" i="14"/>
  <c r="M40" i="14"/>
  <c r="M88" i="14"/>
  <c r="M91" i="14"/>
  <c r="M46" i="14"/>
  <c r="M71" i="14"/>
  <c r="M68" i="14"/>
  <c r="M41" i="14"/>
  <c r="M78" i="14"/>
  <c r="M84" i="14"/>
  <c r="M76" i="14"/>
  <c r="M89" i="14"/>
  <c r="M80" i="14"/>
  <c r="M45" i="14"/>
  <c r="M103" i="14"/>
  <c r="M102" i="14"/>
  <c r="N134" i="14"/>
  <c r="O9" i="8"/>
  <c r="N47" i="8"/>
  <c r="J35" i="8"/>
  <c r="J76" i="8" s="1"/>
  <c r="L125" i="14"/>
  <c r="L173" i="14"/>
  <c r="M167" i="14"/>
  <c r="M164" i="14"/>
  <c r="M119" i="14"/>
  <c r="M123" i="14"/>
  <c r="M120" i="14"/>
  <c r="M118" i="14"/>
  <c r="M171" i="14"/>
  <c r="M165" i="14"/>
  <c r="M122" i="14"/>
  <c r="M108" i="14"/>
  <c r="M168" i="14"/>
  <c r="M121" i="14"/>
  <c r="M169" i="14"/>
  <c r="M166" i="14"/>
  <c r="K34" i="8" s="1"/>
  <c r="K75" i="8" s="1"/>
  <c r="M109" i="14"/>
  <c r="M176" i="14"/>
  <c r="L179" i="14"/>
  <c r="J36" i="8"/>
  <c r="J77" i="8" s="1"/>
  <c r="M96" i="14"/>
  <c r="M97" i="14"/>
  <c r="K20" i="8" s="1"/>
  <c r="K61" i="8" s="1"/>
  <c r="M49" i="14"/>
  <c r="M50" i="14"/>
  <c r="M111" i="14"/>
  <c r="M110" i="14"/>
  <c r="I114" i="13"/>
  <c r="J172" i="13"/>
  <c r="J146" i="13"/>
  <c r="L5" i="13"/>
  <c r="J124" i="13"/>
  <c r="J16" i="13"/>
  <c r="J112" i="13"/>
  <c r="J62" i="13"/>
  <c r="J178" i="13"/>
  <c r="J106" i="13"/>
  <c r="J160" i="13"/>
  <c r="L361" i="10" l="1"/>
  <c r="L365" i="10"/>
  <c r="L363" i="10"/>
  <c r="L362" i="10"/>
  <c r="L364" i="10"/>
  <c r="L369" i="10"/>
  <c r="L375" i="10"/>
  <c r="L371" i="10"/>
  <c r="L370" i="10"/>
  <c r="L366" i="10"/>
  <c r="L360" i="10"/>
  <c r="L376" i="10"/>
  <c r="L373" i="10"/>
  <c r="L367" i="10"/>
  <c r="L359" i="10"/>
  <c r="L358" i="10"/>
  <c r="L374" i="10"/>
  <c r="L372" i="10"/>
  <c r="L368" i="10"/>
  <c r="O52" i="14"/>
  <c r="K146" i="10"/>
  <c r="K124" i="10"/>
  <c r="L346" i="10"/>
  <c r="L345" i="10"/>
  <c r="L238" i="10"/>
  <c r="L223" i="10"/>
  <c r="L222" i="10"/>
  <c r="L220" i="10"/>
  <c r="L219" i="10"/>
  <c r="L169" i="10"/>
  <c r="P170" i="14" s="1"/>
  <c r="L157" i="10"/>
  <c r="L47" i="10"/>
  <c r="L40" i="10"/>
  <c r="P38" i="14" s="1"/>
  <c r="L41" i="10"/>
  <c r="P39" i="14" s="1"/>
  <c r="L37" i="10"/>
  <c r="P35" i="14" s="1"/>
  <c r="L38" i="10"/>
  <c r="P36" i="14" s="1"/>
  <c r="L5" i="10"/>
  <c r="L344" i="10"/>
  <c r="L343" i="10"/>
  <c r="L342" i="10"/>
  <c r="L341" i="10"/>
  <c r="L340" i="10"/>
  <c r="L285" i="10"/>
  <c r="L284" i="10"/>
  <c r="L283" i="10"/>
  <c r="L282" i="10"/>
  <c r="L281" i="10"/>
  <c r="L280" i="10"/>
  <c r="L279" i="10"/>
  <c r="L275" i="10"/>
  <c r="L274" i="10"/>
  <c r="L273" i="10"/>
  <c r="L272" i="10"/>
  <c r="L271" i="10"/>
  <c r="L270" i="10"/>
  <c r="L269" i="10"/>
  <c r="L268" i="10"/>
  <c r="L267" i="10"/>
  <c r="L266" i="10"/>
  <c r="L265" i="10"/>
  <c r="L264" i="10"/>
  <c r="L263" i="10"/>
  <c r="L262" i="10"/>
  <c r="L261" i="10"/>
  <c r="L260" i="10"/>
  <c r="L259" i="10"/>
  <c r="L258" i="10"/>
  <c r="L257" i="10"/>
  <c r="L256" i="10"/>
  <c r="L255" i="10"/>
  <c r="L254" i="10"/>
  <c r="L253" i="10"/>
  <c r="L252" i="10"/>
  <c r="L251" i="10"/>
  <c r="L250" i="10"/>
  <c r="L249" i="10"/>
  <c r="L248" i="10"/>
  <c r="L242" i="10"/>
  <c r="L241" i="10"/>
  <c r="L240" i="10"/>
  <c r="L239" i="10"/>
  <c r="L237" i="10"/>
  <c r="L236" i="10"/>
  <c r="L235" i="10"/>
  <c r="L234" i="10"/>
  <c r="L233" i="10"/>
  <c r="L232" i="10"/>
  <c r="L231" i="10"/>
  <c r="L230" i="10"/>
  <c r="L228" i="10"/>
  <c r="L227" i="10"/>
  <c r="L226" i="10"/>
  <c r="L225" i="10"/>
  <c r="L224" i="10"/>
  <c r="L221" i="10"/>
  <c r="L206" i="10"/>
  <c r="L168" i="10"/>
  <c r="L167" i="10"/>
  <c r="L166" i="10"/>
  <c r="L165" i="10"/>
  <c r="L164" i="10"/>
  <c r="L155" i="10"/>
  <c r="L154" i="10"/>
  <c r="L153" i="10"/>
  <c r="L151" i="10"/>
  <c r="L150" i="10"/>
  <c r="L149" i="10"/>
  <c r="L143" i="10"/>
  <c r="L121" i="10"/>
  <c r="L119" i="10"/>
  <c r="L117" i="10"/>
  <c r="L110" i="10"/>
  <c r="L109" i="10"/>
  <c r="L104" i="10"/>
  <c r="L103" i="10"/>
  <c r="L102" i="10"/>
  <c r="L101" i="10"/>
  <c r="L100" i="10"/>
  <c r="L99" i="10"/>
  <c r="L98" i="10"/>
  <c r="L97" i="10"/>
  <c r="L96" i="10"/>
  <c r="L95" i="10"/>
  <c r="L94" i="10"/>
  <c r="L93" i="10"/>
  <c r="L92" i="10"/>
  <c r="L91" i="10"/>
  <c r="L90" i="10"/>
  <c r="L89" i="10"/>
  <c r="L88" i="10"/>
  <c r="L87" i="10"/>
  <c r="L86" i="10"/>
  <c r="L85" i="10"/>
  <c r="L84" i="10"/>
  <c r="L83" i="10"/>
  <c r="L82" i="10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0" i="10"/>
  <c r="L59" i="10"/>
  <c r="L58" i="10"/>
  <c r="L57" i="10"/>
  <c r="L56" i="10"/>
  <c r="L55" i="10"/>
  <c r="L54" i="10"/>
  <c r="L53" i="10"/>
  <c r="L52" i="10"/>
  <c r="L51" i="10"/>
  <c r="L50" i="10"/>
  <c r="L49" i="10"/>
  <c r="L48" i="10"/>
  <c r="L46" i="10"/>
  <c r="L45" i="10"/>
  <c r="L44" i="10"/>
  <c r="L43" i="10"/>
  <c r="L42" i="10"/>
  <c r="L39" i="10"/>
  <c r="L36" i="10"/>
  <c r="L25" i="10"/>
  <c r="L13" i="10"/>
  <c r="L12" i="10"/>
  <c r="L11" i="10"/>
  <c r="K106" i="10"/>
  <c r="J114" i="10"/>
  <c r="K16" i="10"/>
  <c r="K62" i="10"/>
  <c r="K112" i="10"/>
  <c r="K160" i="10"/>
  <c r="K172" i="10"/>
  <c r="L326" i="10"/>
  <c r="L316" i="10"/>
  <c r="L315" i="10"/>
  <c r="L188" i="10"/>
  <c r="L175" i="10"/>
  <c r="L178" i="10" s="1"/>
  <c r="L170" i="10"/>
  <c r="L163" i="10"/>
  <c r="L158" i="10"/>
  <c r="L152" i="10"/>
  <c r="L144" i="10"/>
  <c r="L134" i="10"/>
  <c r="L133" i="10"/>
  <c r="L122" i="10"/>
  <c r="L120" i="10"/>
  <c r="L118" i="10"/>
  <c r="O98" i="14"/>
  <c r="N67" i="14"/>
  <c r="N101" i="14"/>
  <c r="N78" i="14"/>
  <c r="N77" i="14"/>
  <c r="N84" i="14"/>
  <c r="N86" i="14"/>
  <c r="N71" i="14"/>
  <c r="N100" i="14"/>
  <c r="N80" i="14"/>
  <c r="N68" i="14"/>
  <c r="N81" i="14"/>
  <c r="N46" i="14"/>
  <c r="N95" i="14"/>
  <c r="N69" i="14"/>
  <c r="N48" i="14"/>
  <c r="N70" i="14"/>
  <c r="N90" i="14"/>
  <c r="N91" i="14"/>
  <c r="N76" i="14"/>
  <c r="N85" i="14"/>
  <c r="N82" i="14"/>
  <c r="N79" i="14"/>
  <c r="N73" i="14"/>
  <c r="N88" i="14"/>
  <c r="N74" i="14"/>
  <c r="N83" i="14"/>
  <c r="N87" i="14"/>
  <c r="N89" i="14"/>
  <c r="N64" i="14"/>
  <c r="N65" i="14"/>
  <c r="N72" i="14"/>
  <c r="N66" i="14"/>
  <c r="N99" i="14"/>
  <c r="N75" i="14"/>
  <c r="N103" i="14"/>
  <c r="N102" i="14"/>
  <c r="N45" i="14"/>
  <c r="O134" i="14"/>
  <c r="P9" i="8"/>
  <c r="O47" i="8"/>
  <c r="M173" i="14"/>
  <c r="M125" i="14"/>
  <c r="K35" i="8"/>
  <c r="K76" i="8" s="1"/>
  <c r="K36" i="8"/>
  <c r="K77" i="8" s="1"/>
  <c r="M179" i="14"/>
  <c r="N96" i="14"/>
  <c r="N97" i="14"/>
  <c r="K160" i="13"/>
  <c r="K172" i="13"/>
  <c r="J114" i="13"/>
  <c r="K106" i="13"/>
  <c r="K112" i="13"/>
  <c r="K16" i="13"/>
  <c r="K124" i="13"/>
  <c r="M5" i="13"/>
  <c r="K62" i="13"/>
  <c r="K178" i="13"/>
  <c r="K146" i="13"/>
  <c r="M364" i="10" l="1"/>
  <c r="M365" i="10"/>
  <c r="M362" i="10"/>
  <c r="M363" i="10"/>
  <c r="M361" i="10"/>
  <c r="M374" i="10"/>
  <c r="M360" i="10"/>
  <c r="M367" i="10"/>
  <c r="M358" i="10"/>
  <c r="M370" i="10"/>
  <c r="M369" i="10"/>
  <c r="M368" i="10"/>
  <c r="M359" i="10"/>
  <c r="M366" i="10"/>
  <c r="M373" i="10"/>
  <c r="M371" i="10"/>
  <c r="M376" i="10"/>
  <c r="M372" i="10"/>
  <c r="M375" i="10"/>
  <c r="L172" i="10"/>
  <c r="L124" i="10"/>
  <c r="L146" i="10"/>
  <c r="M345" i="10"/>
  <c r="M346" i="10"/>
  <c r="M238" i="10"/>
  <c r="M223" i="10"/>
  <c r="M222" i="10"/>
  <c r="M220" i="10"/>
  <c r="M219" i="10"/>
  <c r="M169" i="10"/>
  <c r="Q170" i="14" s="1"/>
  <c r="L156" i="10"/>
  <c r="M157" i="10"/>
  <c r="M156" i="10"/>
  <c r="M47" i="10"/>
  <c r="M40" i="10"/>
  <c r="Q38" i="14" s="1"/>
  <c r="M41" i="10"/>
  <c r="Q39" i="14" s="1"/>
  <c r="M37" i="10"/>
  <c r="Q35" i="14" s="1"/>
  <c r="M38" i="10"/>
  <c r="Q36" i="14" s="1"/>
  <c r="M5" i="10"/>
  <c r="M344" i="10"/>
  <c r="M343" i="10"/>
  <c r="M342" i="10"/>
  <c r="M341" i="10"/>
  <c r="M340" i="10"/>
  <c r="M326" i="10"/>
  <c r="M285" i="10"/>
  <c r="M284" i="10"/>
  <c r="M283" i="10"/>
  <c r="M282" i="10"/>
  <c r="M281" i="10"/>
  <c r="M280" i="10"/>
  <c r="M279" i="10"/>
  <c r="M275" i="10"/>
  <c r="M274" i="10"/>
  <c r="M273" i="10"/>
  <c r="M272" i="10"/>
  <c r="M271" i="10"/>
  <c r="M270" i="10"/>
  <c r="M269" i="10"/>
  <c r="M268" i="10"/>
  <c r="M267" i="10"/>
  <c r="M266" i="10"/>
  <c r="M265" i="10"/>
  <c r="M264" i="10"/>
  <c r="M263" i="10"/>
  <c r="M262" i="10"/>
  <c r="M261" i="10"/>
  <c r="M260" i="10"/>
  <c r="M259" i="10"/>
  <c r="M258" i="10"/>
  <c r="M257" i="10"/>
  <c r="M256" i="10"/>
  <c r="M255" i="10"/>
  <c r="M254" i="10"/>
  <c r="M253" i="10"/>
  <c r="M252" i="10"/>
  <c r="M251" i="10"/>
  <c r="M250" i="10"/>
  <c r="M249" i="10"/>
  <c r="M248" i="10"/>
  <c r="M242" i="10"/>
  <c r="M241" i="10"/>
  <c r="M240" i="10"/>
  <c r="M239" i="10"/>
  <c r="M237" i="10"/>
  <c r="M236" i="10"/>
  <c r="M235" i="10"/>
  <c r="M234" i="10"/>
  <c r="M233" i="10"/>
  <c r="M232" i="10"/>
  <c r="M231" i="10"/>
  <c r="M230" i="10"/>
  <c r="M228" i="10"/>
  <c r="M227" i="10"/>
  <c r="M226" i="10"/>
  <c r="M225" i="10"/>
  <c r="M224" i="10"/>
  <c r="M221" i="10"/>
  <c r="M175" i="10"/>
  <c r="M178" i="10" s="1"/>
  <c r="M168" i="10"/>
  <c r="M167" i="10"/>
  <c r="M166" i="10"/>
  <c r="M165" i="10"/>
  <c r="M164" i="10"/>
  <c r="M154" i="10"/>
  <c r="M150" i="10"/>
  <c r="M149" i="10"/>
  <c r="M122" i="10"/>
  <c r="M121" i="10"/>
  <c r="M119" i="10"/>
  <c r="M118" i="10"/>
  <c r="M109" i="10"/>
  <c r="M104" i="10"/>
  <c r="M103" i="10"/>
  <c r="M102" i="10"/>
  <c r="M101" i="10"/>
  <c r="M100" i="10"/>
  <c r="M99" i="10"/>
  <c r="M98" i="10"/>
  <c r="M97" i="10"/>
  <c r="M96" i="10"/>
  <c r="M95" i="10"/>
  <c r="M94" i="10"/>
  <c r="M93" i="10"/>
  <c r="M92" i="10"/>
  <c r="M91" i="10"/>
  <c r="M90" i="10"/>
  <c r="M89" i="10"/>
  <c r="M88" i="10"/>
  <c r="M87" i="10"/>
  <c r="M86" i="10"/>
  <c r="M85" i="10"/>
  <c r="M84" i="10"/>
  <c r="M83" i="10"/>
  <c r="M82" i="10"/>
  <c r="M81" i="10"/>
  <c r="M80" i="10"/>
  <c r="M79" i="10"/>
  <c r="M78" i="10"/>
  <c r="M77" i="10"/>
  <c r="M76" i="10"/>
  <c r="M75" i="10"/>
  <c r="M74" i="10"/>
  <c r="M73" i="10"/>
  <c r="M72" i="10"/>
  <c r="M71" i="10"/>
  <c r="M70" i="10"/>
  <c r="M69" i="10"/>
  <c r="M68" i="10"/>
  <c r="M67" i="10"/>
  <c r="M66" i="10"/>
  <c r="M65" i="10"/>
  <c r="M60" i="10"/>
  <c r="M59" i="10"/>
  <c r="M58" i="10"/>
  <c r="M57" i="10"/>
  <c r="M56" i="10"/>
  <c r="M55" i="10"/>
  <c r="M54" i="10"/>
  <c r="M53" i="10"/>
  <c r="M52" i="10"/>
  <c r="M51" i="10"/>
  <c r="M50" i="10"/>
  <c r="M49" i="10"/>
  <c r="M48" i="10"/>
  <c r="M46" i="10"/>
  <c r="M45" i="10"/>
  <c r="M44" i="10"/>
  <c r="M43" i="10"/>
  <c r="M42" i="10"/>
  <c r="M39" i="10"/>
  <c r="M36" i="10"/>
  <c r="M25" i="10"/>
  <c r="M13" i="10"/>
  <c r="M12" i="10"/>
  <c r="M11" i="10"/>
  <c r="K114" i="10"/>
  <c r="L106" i="10"/>
  <c r="L16" i="10"/>
  <c r="L62" i="10"/>
  <c r="L112" i="10"/>
  <c r="L160" i="10"/>
  <c r="M316" i="10"/>
  <c r="M315" i="10"/>
  <c r="M206" i="10"/>
  <c r="M188" i="10"/>
  <c r="M170" i="10"/>
  <c r="M163" i="10"/>
  <c r="M158" i="10"/>
  <c r="M155" i="10"/>
  <c r="M153" i="10"/>
  <c r="M152" i="10"/>
  <c r="M151" i="10"/>
  <c r="M144" i="10"/>
  <c r="M143" i="10"/>
  <c r="M133" i="10"/>
  <c r="M120" i="10"/>
  <c r="M117" i="10"/>
  <c r="M110" i="10"/>
  <c r="M134" i="10"/>
  <c r="P98" i="14"/>
  <c r="O83" i="14"/>
  <c r="O95" i="14"/>
  <c r="O101" i="14"/>
  <c r="O84" i="14"/>
  <c r="O77" i="14"/>
  <c r="O88" i="14"/>
  <c r="O78" i="14"/>
  <c r="O91" i="14"/>
  <c r="O71" i="14"/>
  <c r="O75" i="14"/>
  <c r="O80" i="14"/>
  <c r="O65" i="14"/>
  <c r="O46" i="14"/>
  <c r="O85" i="14"/>
  <c r="O72" i="14"/>
  <c r="O66" i="14"/>
  <c r="O79" i="14"/>
  <c r="O67" i="14"/>
  <c r="O74" i="14"/>
  <c r="O73" i="14"/>
  <c r="O70" i="14"/>
  <c r="O99" i="14"/>
  <c r="O86" i="14"/>
  <c r="O89" i="14"/>
  <c r="O68" i="14"/>
  <c r="O100" i="14"/>
  <c r="O64" i="14"/>
  <c r="O69" i="14"/>
  <c r="O81" i="14"/>
  <c r="O87" i="14"/>
  <c r="O90" i="14"/>
  <c r="O82" i="14"/>
  <c r="O76" i="14"/>
  <c r="O48" i="14"/>
  <c r="O102" i="14"/>
  <c r="O103" i="14"/>
  <c r="O45" i="14"/>
  <c r="P134" i="14"/>
  <c r="Q9" i="8"/>
  <c r="P47" i="8"/>
  <c r="O96" i="14"/>
  <c r="O97" i="14"/>
  <c r="L62" i="13"/>
  <c r="L16" i="13"/>
  <c r="L172" i="13"/>
  <c r="L146" i="13"/>
  <c r="L106" i="13"/>
  <c r="L178" i="13"/>
  <c r="N5" i="13"/>
  <c r="L112" i="13"/>
  <c r="L160" i="13"/>
  <c r="L124" i="13"/>
  <c r="K114" i="13"/>
  <c r="N363" i="10" l="1"/>
  <c r="N361" i="10"/>
  <c r="N362" i="10"/>
  <c r="N364" i="10"/>
  <c r="N365" i="10"/>
  <c r="N358" i="10"/>
  <c r="N370" i="10"/>
  <c r="N369" i="10"/>
  <c r="N375" i="10"/>
  <c r="N367" i="10"/>
  <c r="N368" i="10"/>
  <c r="N374" i="10"/>
  <c r="N360" i="10"/>
  <c r="N371" i="10"/>
  <c r="N373" i="10"/>
  <c r="N376" i="10"/>
  <c r="N372" i="10"/>
  <c r="N366" i="10"/>
  <c r="N359" i="10"/>
  <c r="M146" i="10"/>
  <c r="M172" i="10"/>
  <c r="N346" i="10"/>
  <c r="N345" i="10"/>
  <c r="N238" i="10"/>
  <c r="N223" i="10"/>
  <c r="N222" i="10"/>
  <c r="N220" i="10"/>
  <c r="N219" i="10"/>
  <c r="N169" i="10"/>
  <c r="R170" i="14" s="1"/>
  <c r="N156" i="10"/>
  <c r="N157" i="10"/>
  <c r="N47" i="10"/>
  <c r="N40" i="10"/>
  <c r="R38" i="14" s="1"/>
  <c r="N41" i="10"/>
  <c r="R39" i="14" s="1"/>
  <c r="N37" i="10"/>
  <c r="R35" i="14" s="1"/>
  <c r="N38" i="10"/>
  <c r="R36" i="14" s="1"/>
  <c r="N5" i="10"/>
  <c r="N344" i="10"/>
  <c r="N343" i="10"/>
  <c r="N342" i="10"/>
  <c r="N341" i="10"/>
  <c r="N340" i="10"/>
  <c r="N285" i="10"/>
  <c r="N284" i="10"/>
  <c r="N283" i="10"/>
  <c r="N282" i="10"/>
  <c r="N281" i="10"/>
  <c r="N280" i="10"/>
  <c r="N279" i="10"/>
  <c r="N275" i="10"/>
  <c r="N274" i="10"/>
  <c r="N273" i="10"/>
  <c r="N272" i="10"/>
  <c r="N271" i="10"/>
  <c r="N270" i="10"/>
  <c r="N269" i="10"/>
  <c r="N268" i="10"/>
  <c r="N267" i="10"/>
  <c r="N266" i="10"/>
  <c r="N265" i="10"/>
  <c r="N264" i="10"/>
  <c r="N263" i="10"/>
  <c r="N262" i="10"/>
  <c r="N261" i="10"/>
  <c r="N260" i="10"/>
  <c r="N259" i="10"/>
  <c r="N258" i="10"/>
  <c r="N257" i="10"/>
  <c r="N256" i="10"/>
  <c r="N255" i="10"/>
  <c r="N254" i="10"/>
  <c r="N253" i="10"/>
  <c r="N252" i="10"/>
  <c r="N251" i="10"/>
  <c r="N248" i="10"/>
  <c r="N242" i="10"/>
  <c r="N241" i="10"/>
  <c r="N240" i="10"/>
  <c r="N239" i="10"/>
  <c r="N237" i="10"/>
  <c r="N236" i="10"/>
  <c r="N235" i="10"/>
  <c r="N234" i="10"/>
  <c r="N233" i="10"/>
  <c r="N232" i="10"/>
  <c r="N231" i="10"/>
  <c r="N230" i="10"/>
  <c r="N228" i="10"/>
  <c r="N227" i="10"/>
  <c r="N226" i="10"/>
  <c r="N225" i="10"/>
  <c r="N224" i="10"/>
  <c r="N221" i="10"/>
  <c r="N249" i="10"/>
  <c r="N250" i="10"/>
  <c r="N168" i="10"/>
  <c r="N167" i="10"/>
  <c r="N166" i="10"/>
  <c r="N165" i="10"/>
  <c r="N164" i="10"/>
  <c r="N163" i="10"/>
  <c r="N153" i="10"/>
  <c r="N152" i="10"/>
  <c r="N150" i="10"/>
  <c r="N149" i="10"/>
  <c r="N144" i="10"/>
  <c r="N122" i="10"/>
  <c r="N118" i="10"/>
  <c r="N104" i="10"/>
  <c r="N103" i="10"/>
  <c r="N102" i="10"/>
  <c r="N101" i="10"/>
  <c r="N100" i="10"/>
  <c r="N99" i="10"/>
  <c r="N98" i="10"/>
  <c r="N97" i="10"/>
  <c r="N96" i="10"/>
  <c r="N95" i="10"/>
  <c r="N94" i="10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72" i="10"/>
  <c r="N71" i="10"/>
  <c r="N70" i="10"/>
  <c r="N69" i="10"/>
  <c r="N68" i="10"/>
  <c r="N67" i="10"/>
  <c r="N66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6" i="10"/>
  <c r="N45" i="10"/>
  <c r="N44" i="10"/>
  <c r="N43" i="10"/>
  <c r="N42" i="10"/>
  <c r="N39" i="10"/>
  <c r="N25" i="10"/>
  <c r="N11" i="10"/>
  <c r="N12" i="10"/>
  <c r="M112" i="10"/>
  <c r="M124" i="10"/>
  <c r="M16" i="10"/>
  <c r="M62" i="10"/>
  <c r="M106" i="10"/>
  <c r="M160" i="10"/>
  <c r="L114" i="10"/>
  <c r="N326" i="10"/>
  <c r="N316" i="10"/>
  <c r="N315" i="10"/>
  <c r="N206" i="10"/>
  <c r="N188" i="10"/>
  <c r="N175" i="10"/>
  <c r="N178" i="10" s="1"/>
  <c r="N170" i="10"/>
  <c r="N158" i="10"/>
  <c r="N155" i="10"/>
  <c r="N154" i="10"/>
  <c r="N151" i="10"/>
  <c r="N143" i="10"/>
  <c r="N134" i="10"/>
  <c r="N133" i="10"/>
  <c r="N121" i="10"/>
  <c r="N120" i="10"/>
  <c r="N119" i="10"/>
  <c r="N117" i="10"/>
  <c r="N110" i="10"/>
  <c r="N109" i="10"/>
  <c r="N65" i="10"/>
  <c r="N36" i="10"/>
  <c r="N13" i="10"/>
  <c r="Q98" i="14"/>
  <c r="P84" i="14"/>
  <c r="P101" i="14"/>
  <c r="P76" i="14"/>
  <c r="P86" i="14"/>
  <c r="P67" i="14"/>
  <c r="P89" i="14"/>
  <c r="P74" i="14"/>
  <c r="P97" i="14"/>
  <c r="P70" i="14"/>
  <c r="P77" i="14"/>
  <c r="P95" i="14"/>
  <c r="P90" i="14"/>
  <c r="P73" i="14"/>
  <c r="P99" i="14"/>
  <c r="P87" i="14"/>
  <c r="P68" i="14"/>
  <c r="P46" i="14"/>
  <c r="P85" i="14"/>
  <c r="P71" i="14"/>
  <c r="P79" i="14"/>
  <c r="P72" i="14"/>
  <c r="P88" i="14"/>
  <c r="P75" i="14"/>
  <c r="P65" i="14"/>
  <c r="P91" i="14"/>
  <c r="P69" i="14"/>
  <c r="P64" i="14"/>
  <c r="P81" i="14"/>
  <c r="P66" i="14"/>
  <c r="P48" i="14"/>
  <c r="P78" i="14"/>
  <c r="P82" i="14"/>
  <c r="P80" i="14"/>
  <c r="P83" i="14"/>
  <c r="P100" i="14"/>
  <c r="P103" i="14"/>
  <c r="P45" i="14"/>
  <c r="P102" i="14"/>
  <c r="R9" i="8"/>
  <c r="Q47" i="8"/>
  <c r="L114" i="13"/>
  <c r="P96" i="14"/>
  <c r="M16" i="13"/>
  <c r="M62" i="13"/>
  <c r="M178" i="13"/>
  <c r="M172" i="13"/>
  <c r="M160" i="13"/>
  <c r="M124" i="13"/>
  <c r="O5" i="13"/>
  <c r="M112" i="13"/>
  <c r="M106" i="13"/>
  <c r="M146" i="13"/>
  <c r="O362" i="10" l="1"/>
  <c r="O365" i="10"/>
  <c r="O363" i="10"/>
  <c r="O364" i="10"/>
  <c r="O361" i="10"/>
  <c r="O366" i="10"/>
  <c r="O373" i="10"/>
  <c r="O372" i="10"/>
  <c r="O359" i="10"/>
  <c r="O360" i="10"/>
  <c r="O376" i="10"/>
  <c r="O368" i="10"/>
  <c r="O369" i="10"/>
  <c r="O358" i="10"/>
  <c r="O374" i="10"/>
  <c r="O370" i="10"/>
  <c r="O375" i="10"/>
  <c r="O371" i="10"/>
  <c r="O367" i="10"/>
  <c r="N146" i="10"/>
  <c r="N112" i="10"/>
  <c r="N124" i="10"/>
  <c r="O346" i="10"/>
  <c r="O345" i="10"/>
  <c r="O238" i="10"/>
  <c r="O223" i="10"/>
  <c r="O222" i="10"/>
  <c r="O220" i="10"/>
  <c r="O219" i="10"/>
  <c r="O169" i="10"/>
  <c r="S170" i="14" s="1"/>
  <c r="O47" i="10"/>
  <c r="O40" i="10"/>
  <c r="S38" i="14" s="1"/>
  <c r="O41" i="10"/>
  <c r="S39" i="14" s="1"/>
  <c r="O37" i="10"/>
  <c r="S35" i="14" s="1"/>
  <c r="O38" i="10"/>
  <c r="S36" i="14" s="1"/>
  <c r="O5" i="10"/>
  <c r="O344" i="10"/>
  <c r="O343" i="10"/>
  <c r="O342" i="10"/>
  <c r="O341" i="10"/>
  <c r="O340" i="10"/>
  <c r="O285" i="10"/>
  <c r="O284" i="10"/>
  <c r="O283" i="10"/>
  <c r="O282" i="10"/>
  <c r="O281" i="10"/>
  <c r="O280" i="10"/>
  <c r="O279" i="10"/>
  <c r="O275" i="10"/>
  <c r="O274" i="10"/>
  <c r="O273" i="10"/>
  <c r="O272" i="10"/>
  <c r="O271" i="10"/>
  <c r="O270" i="10"/>
  <c r="O269" i="10"/>
  <c r="O268" i="10"/>
  <c r="O267" i="10"/>
  <c r="O266" i="10"/>
  <c r="O265" i="10"/>
  <c r="O264" i="10"/>
  <c r="O263" i="10"/>
  <c r="O262" i="10"/>
  <c r="O261" i="10"/>
  <c r="O260" i="10"/>
  <c r="O259" i="10"/>
  <c r="O258" i="10"/>
  <c r="O257" i="10"/>
  <c r="O256" i="10"/>
  <c r="O255" i="10"/>
  <c r="O254" i="10"/>
  <c r="O253" i="10"/>
  <c r="O252" i="10"/>
  <c r="O251" i="10"/>
  <c r="O250" i="10"/>
  <c r="O249" i="10"/>
  <c r="O248" i="10"/>
  <c r="O242" i="10"/>
  <c r="O241" i="10"/>
  <c r="O240" i="10"/>
  <c r="O239" i="10"/>
  <c r="O237" i="10"/>
  <c r="O236" i="10"/>
  <c r="O235" i="10"/>
  <c r="O234" i="10"/>
  <c r="O233" i="10"/>
  <c r="O232" i="10"/>
  <c r="O231" i="10"/>
  <c r="O230" i="10"/>
  <c r="O228" i="10"/>
  <c r="O227" i="10"/>
  <c r="O226" i="10"/>
  <c r="O225" i="10"/>
  <c r="O224" i="10"/>
  <c r="O221" i="10"/>
  <c r="O206" i="10"/>
  <c r="O168" i="10"/>
  <c r="O167" i="10"/>
  <c r="O166" i="10"/>
  <c r="O165" i="10"/>
  <c r="O164" i="10"/>
  <c r="O163" i="10"/>
  <c r="O154" i="10"/>
  <c r="O152" i="10"/>
  <c r="O144" i="10"/>
  <c r="O122" i="10"/>
  <c r="O120" i="10"/>
  <c r="O117" i="10"/>
  <c r="O110" i="10"/>
  <c r="O109" i="10"/>
  <c r="O104" i="10"/>
  <c r="O103" i="10"/>
  <c r="O102" i="10"/>
  <c r="O101" i="10"/>
  <c r="O100" i="10"/>
  <c r="O99" i="10"/>
  <c r="O98" i="10"/>
  <c r="O97" i="10"/>
  <c r="O96" i="10"/>
  <c r="O95" i="10"/>
  <c r="O94" i="10"/>
  <c r="O93" i="10"/>
  <c r="O92" i="10"/>
  <c r="O91" i="10"/>
  <c r="O90" i="10"/>
  <c r="O89" i="10"/>
  <c r="O88" i="10"/>
  <c r="O87" i="10"/>
  <c r="O86" i="10"/>
  <c r="O85" i="10"/>
  <c r="O84" i="10"/>
  <c r="O83" i="10"/>
  <c r="O82" i="10"/>
  <c r="O81" i="10"/>
  <c r="O80" i="10"/>
  <c r="O79" i="10"/>
  <c r="O78" i="10"/>
  <c r="O77" i="10"/>
  <c r="O76" i="10"/>
  <c r="O75" i="10"/>
  <c r="O74" i="10"/>
  <c r="O73" i="10"/>
  <c r="O72" i="10"/>
  <c r="O71" i="10"/>
  <c r="O70" i="10"/>
  <c r="O69" i="10"/>
  <c r="O68" i="10"/>
  <c r="O67" i="10"/>
  <c r="O66" i="10"/>
  <c r="O65" i="10"/>
  <c r="O60" i="10"/>
  <c r="O59" i="10"/>
  <c r="O58" i="10"/>
  <c r="O57" i="10"/>
  <c r="O56" i="10"/>
  <c r="O55" i="10"/>
  <c r="O54" i="10"/>
  <c r="O53" i="10"/>
  <c r="O52" i="10"/>
  <c r="O51" i="10"/>
  <c r="O50" i="10"/>
  <c r="O49" i="10"/>
  <c r="O48" i="10"/>
  <c r="O46" i="10"/>
  <c r="O45" i="10"/>
  <c r="O44" i="10"/>
  <c r="O43" i="10"/>
  <c r="O42" i="10"/>
  <c r="O39" i="10"/>
  <c r="O36" i="10"/>
  <c r="O25" i="10"/>
  <c r="O13" i="10"/>
  <c r="O12" i="10"/>
  <c r="O11" i="10"/>
  <c r="N106" i="10"/>
  <c r="N16" i="10"/>
  <c r="N62" i="10"/>
  <c r="N160" i="10"/>
  <c r="N172" i="10"/>
  <c r="M114" i="10"/>
  <c r="O326" i="10"/>
  <c r="O316" i="10"/>
  <c r="O315" i="10"/>
  <c r="O188" i="10"/>
  <c r="O175" i="10"/>
  <c r="O178" i="10" s="1"/>
  <c r="O170" i="10"/>
  <c r="O158" i="10"/>
  <c r="O157" i="10"/>
  <c r="O155" i="10"/>
  <c r="O153" i="10"/>
  <c r="O151" i="10"/>
  <c r="O150" i="10"/>
  <c r="O149" i="10"/>
  <c r="O143" i="10"/>
  <c r="O134" i="10"/>
  <c r="O133" i="10"/>
  <c r="O121" i="10"/>
  <c r="O119" i="10"/>
  <c r="O118" i="10"/>
  <c r="R98" i="14"/>
  <c r="Q74" i="14"/>
  <c r="Q77" i="14"/>
  <c r="Q101" i="14"/>
  <c r="Q72" i="14"/>
  <c r="Q69" i="14"/>
  <c r="Q82" i="14"/>
  <c r="Q80" i="14"/>
  <c r="Q84" i="14"/>
  <c r="Q76" i="14"/>
  <c r="Q78" i="14"/>
  <c r="Q86" i="14"/>
  <c r="Q71" i="14"/>
  <c r="Q99" i="14"/>
  <c r="Q68" i="14"/>
  <c r="Q46" i="14"/>
  <c r="Q48" i="14"/>
  <c r="Q70" i="14"/>
  <c r="Q88" i="14"/>
  <c r="Q83" i="14"/>
  <c r="Q67" i="14"/>
  <c r="Q100" i="14"/>
  <c r="Q65" i="14"/>
  <c r="Q89" i="14"/>
  <c r="Q81" i="14"/>
  <c r="Q87" i="14"/>
  <c r="Q96" i="14"/>
  <c r="Q95" i="14"/>
  <c r="Q64" i="14"/>
  <c r="Q73" i="14"/>
  <c r="Q79" i="14"/>
  <c r="Q91" i="14"/>
  <c r="Q66" i="14"/>
  <c r="Q85" i="14"/>
  <c r="Q90" i="14"/>
  <c r="Q75" i="14"/>
  <c r="Q103" i="14"/>
  <c r="Q102" i="14"/>
  <c r="Q45" i="14"/>
  <c r="S9" i="8"/>
  <c r="R47" i="8"/>
  <c r="Q97" i="14"/>
  <c r="N124" i="13"/>
  <c r="M114" i="13"/>
  <c r="N112" i="13"/>
  <c r="N146" i="13"/>
  <c r="N62" i="13"/>
  <c r="N160" i="13"/>
  <c r="N178" i="13"/>
  <c r="P5" i="13"/>
  <c r="N16" i="13"/>
  <c r="N106" i="13"/>
  <c r="N172" i="13"/>
  <c r="P361" i="10" l="1"/>
  <c r="P365" i="10"/>
  <c r="P363" i="10"/>
  <c r="P362" i="10"/>
  <c r="P364" i="10"/>
  <c r="P375" i="10"/>
  <c r="P367" i="10"/>
  <c r="P359" i="10"/>
  <c r="P373" i="10"/>
  <c r="P374" i="10"/>
  <c r="P370" i="10"/>
  <c r="P366" i="10"/>
  <c r="P369" i="10"/>
  <c r="P360" i="10"/>
  <c r="P371" i="10"/>
  <c r="P376" i="10"/>
  <c r="P372" i="10"/>
  <c r="P368" i="10"/>
  <c r="P358" i="10"/>
  <c r="O146" i="10"/>
  <c r="O16" i="10"/>
  <c r="O112" i="10"/>
  <c r="O172" i="10"/>
  <c r="P346" i="10"/>
  <c r="P345" i="10"/>
  <c r="P315" i="10"/>
  <c r="P238" i="10"/>
  <c r="P223" i="10"/>
  <c r="P222" i="10"/>
  <c r="P220" i="10"/>
  <c r="P219" i="10"/>
  <c r="P169" i="10"/>
  <c r="T170" i="14" s="1"/>
  <c r="P158" i="10"/>
  <c r="P156" i="10"/>
  <c r="P47" i="10"/>
  <c r="O156" i="10"/>
  <c r="O160" i="10" s="1"/>
  <c r="P40" i="10"/>
  <c r="T38" i="14" s="1"/>
  <c r="P41" i="10"/>
  <c r="T39" i="14" s="1"/>
  <c r="P37" i="10"/>
  <c r="T35" i="14" s="1"/>
  <c r="P38" i="10"/>
  <c r="T36" i="14" s="1"/>
  <c r="P5" i="10"/>
  <c r="P344" i="10"/>
  <c r="P343" i="10"/>
  <c r="P342" i="10"/>
  <c r="P341" i="10"/>
  <c r="P340" i="10"/>
  <c r="P326" i="10"/>
  <c r="P285" i="10"/>
  <c r="P284" i="10"/>
  <c r="P283" i="10"/>
  <c r="P282" i="10"/>
  <c r="P281" i="10"/>
  <c r="P280" i="10"/>
  <c r="P279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P258" i="10"/>
  <c r="P257" i="10"/>
  <c r="P256" i="10"/>
  <c r="P255" i="10"/>
  <c r="P254" i="10"/>
  <c r="P253" i="10"/>
  <c r="P252" i="10"/>
  <c r="P251" i="10"/>
  <c r="P250" i="10"/>
  <c r="P249" i="10"/>
  <c r="P248" i="10"/>
  <c r="P242" i="10"/>
  <c r="P241" i="10"/>
  <c r="P240" i="10"/>
  <c r="P239" i="10"/>
  <c r="P237" i="10"/>
  <c r="P236" i="10"/>
  <c r="P235" i="10"/>
  <c r="P234" i="10"/>
  <c r="P233" i="10"/>
  <c r="P232" i="10"/>
  <c r="P231" i="10"/>
  <c r="P230" i="10"/>
  <c r="P228" i="10"/>
  <c r="P227" i="10"/>
  <c r="P226" i="10"/>
  <c r="P225" i="10"/>
  <c r="P224" i="10"/>
  <c r="P221" i="10"/>
  <c r="P175" i="10"/>
  <c r="P178" i="10" s="1"/>
  <c r="P168" i="10"/>
  <c r="P167" i="10"/>
  <c r="P166" i="10"/>
  <c r="P165" i="10"/>
  <c r="P164" i="10"/>
  <c r="P155" i="10"/>
  <c r="P154" i="10"/>
  <c r="P150" i="10"/>
  <c r="P144" i="10"/>
  <c r="P143" i="10"/>
  <c r="P122" i="10"/>
  <c r="P120" i="10"/>
  <c r="P119" i="10"/>
  <c r="P118" i="10"/>
  <c r="P109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6" i="10"/>
  <c r="P45" i="10"/>
  <c r="P44" i="10"/>
  <c r="P43" i="10"/>
  <c r="P42" i="10"/>
  <c r="P39" i="10"/>
  <c r="P36" i="10"/>
  <c r="P25" i="10"/>
  <c r="P13" i="10"/>
  <c r="P12" i="10"/>
  <c r="P11" i="10"/>
  <c r="N114" i="10"/>
  <c r="O62" i="10"/>
  <c r="O124" i="10"/>
  <c r="O106" i="10"/>
  <c r="P316" i="10"/>
  <c r="P206" i="10"/>
  <c r="P188" i="10"/>
  <c r="P170" i="10"/>
  <c r="P163" i="10"/>
  <c r="P157" i="10"/>
  <c r="P153" i="10"/>
  <c r="P152" i="10"/>
  <c r="P151" i="10"/>
  <c r="P149" i="10"/>
  <c r="P134" i="10"/>
  <c r="P133" i="10"/>
  <c r="P121" i="10"/>
  <c r="P117" i="10"/>
  <c r="P110" i="10"/>
  <c r="S98" i="14"/>
  <c r="R69" i="14"/>
  <c r="R88" i="14"/>
  <c r="R90" i="14"/>
  <c r="R87" i="14"/>
  <c r="R77" i="14"/>
  <c r="R99" i="14"/>
  <c r="R95" i="14"/>
  <c r="R91" i="14"/>
  <c r="R66" i="14"/>
  <c r="R83" i="14"/>
  <c r="R65" i="14"/>
  <c r="R80" i="14"/>
  <c r="R74" i="14"/>
  <c r="R70" i="14"/>
  <c r="R68" i="14"/>
  <c r="R71" i="14"/>
  <c r="R64" i="14"/>
  <c r="R86" i="14"/>
  <c r="R75" i="14"/>
  <c r="R101" i="14"/>
  <c r="R73" i="14"/>
  <c r="R76" i="14"/>
  <c r="R67" i="14"/>
  <c r="R46" i="14"/>
  <c r="R72" i="14"/>
  <c r="R48" i="14"/>
  <c r="R79" i="14"/>
  <c r="R81" i="14"/>
  <c r="R82" i="14"/>
  <c r="R85" i="14"/>
  <c r="R100" i="14"/>
  <c r="R84" i="14"/>
  <c r="R78" i="14"/>
  <c r="R89" i="14"/>
  <c r="R103" i="14"/>
  <c r="R102" i="14"/>
  <c r="R45" i="14"/>
  <c r="T9" i="8"/>
  <c r="T47" i="8" s="1"/>
  <c r="S47" i="8"/>
  <c r="R96" i="14"/>
  <c r="R97" i="14"/>
  <c r="O160" i="13"/>
  <c r="O124" i="13"/>
  <c r="N114" i="13"/>
  <c r="O112" i="13"/>
  <c r="O106" i="13"/>
  <c r="O16" i="13"/>
  <c r="O62" i="13"/>
  <c r="Q5" i="13"/>
  <c r="O178" i="13"/>
  <c r="O146" i="13"/>
  <c r="O172" i="13"/>
  <c r="Q362" i="10" l="1"/>
  <c r="Q361" i="10"/>
  <c r="Q365" i="10"/>
  <c r="Q364" i="10"/>
  <c r="Q363" i="10"/>
  <c r="Q376" i="10"/>
  <c r="Q358" i="10"/>
  <c r="Q374" i="10"/>
  <c r="Q366" i="10"/>
  <c r="Q373" i="10"/>
  <c r="Q372" i="10"/>
  <c r="Q370" i="10"/>
  <c r="Q369" i="10"/>
  <c r="Q360" i="10"/>
  <c r="Q375" i="10"/>
  <c r="Q368" i="10"/>
  <c r="Q359" i="10"/>
  <c r="Q371" i="10"/>
  <c r="Q367" i="10"/>
  <c r="P160" i="10"/>
  <c r="P16" i="10"/>
  <c r="P146" i="10"/>
  <c r="P62" i="10"/>
  <c r="P112" i="10"/>
  <c r="Q346" i="10"/>
  <c r="Q345" i="10"/>
  <c r="Q238" i="10"/>
  <c r="Q223" i="10"/>
  <c r="Q222" i="10"/>
  <c r="Q220" i="10"/>
  <c r="Q219" i="10"/>
  <c r="Q169" i="10"/>
  <c r="U170" i="14" s="1"/>
  <c r="Q170" i="10"/>
  <c r="Q156" i="10"/>
  <c r="Q133" i="10"/>
  <c r="Q47" i="10"/>
  <c r="Q40" i="10"/>
  <c r="U38" i="14" s="1"/>
  <c r="Q41" i="10"/>
  <c r="U39" i="14" s="1"/>
  <c r="Q37" i="10"/>
  <c r="U35" i="14" s="1"/>
  <c r="Q38" i="10"/>
  <c r="U36" i="14" s="1"/>
  <c r="Q5" i="10"/>
  <c r="Q344" i="10"/>
  <c r="Q343" i="10"/>
  <c r="Q342" i="10"/>
  <c r="Q341" i="10"/>
  <c r="Q340" i="10"/>
  <c r="Q285" i="10"/>
  <c r="Q284" i="10"/>
  <c r="Q283" i="10"/>
  <c r="Q282" i="10"/>
  <c r="Q281" i="10"/>
  <c r="Q280" i="10"/>
  <c r="Q279" i="10"/>
  <c r="Q275" i="10"/>
  <c r="Q274" i="10"/>
  <c r="Q273" i="10"/>
  <c r="Q272" i="10"/>
  <c r="Q271" i="10"/>
  <c r="Q270" i="10"/>
  <c r="Q269" i="10"/>
  <c r="Q268" i="10"/>
  <c r="Q267" i="10"/>
  <c r="Q266" i="10"/>
  <c r="Q265" i="10"/>
  <c r="Q264" i="10"/>
  <c r="Q263" i="10"/>
  <c r="Q262" i="10"/>
  <c r="Q261" i="10"/>
  <c r="Q260" i="10"/>
  <c r="Q259" i="10"/>
  <c r="Q258" i="10"/>
  <c r="Q257" i="10"/>
  <c r="Q256" i="10"/>
  <c r="Q255" i="10"/>
  <c r="Q254" i="10"/>
  <c r="Q253" i="10"/>
  <c r="Q252" i="10"/>
  <c r="Q251" i="10"/>
  <c r="Q250" i="10"/>
  <c r="Q249" i="10"/>
  <c r="Q248" i="10"/>
  <c r="Q242" i="10"/>
  <c r="Q241" i="10"/>
  <c r="Q240" i="10"/>
  <c r="Q239" i="10"/>
  <c r="Q237" i="10"/>
  <c r="Q236" i="10"/>
  <c r="Q235" i="10"/>
  <c r="Q234" i="10"/>
  <c r="Q233" i="10"/>
  <c r="Q232" i="10"/>
  <c r="Q231" i="10"/>
  <c r="Q230" i="10"/>
  <c r="Q228" i="10"/>
  <c r="Q227" i="10"/>
  <c r="Q226" i="10"/>
  <c r="Q225" i="10"/>
  <c r="Q224" i="10"/>
  <c r="Q221" i="10"/>
  <c r="Q206" i="10"/>
  <c r="Q188" i="10"/>
  <c r="Q168" i="10"/>
  <c r="Q167" i="10"/>
  <c r="Q166" i="10"/>
  <c r="Q165" i="10"/>
  <c r="Q164" i="10"/>
  <c r="Q163" i="10"/>
  <c r="Q157" i="10"/>
  <c r="Q154" i="10"/>
  <c r="Q153" i="10"/>
  <c r="Q151" i="10"/>
  <c r="Q149" i="10"/>
  <c r="Q143" i="10"/>
  <c r="Q122" i="10"/>
  <c r="Q121" i="10"/>
  <c r="Q118" i="10"/>
  <c r="Q117" i="10"/>
  <c r="Q104" i="10"/>
  <c r="Q103" i="10"/>
  <c r="Q102" i="10"/>
  <c r="Q101" i="10"/>
  <c r="Q100" i="10"/>
  <c r="Q99" i="10"/>
  <c r="Q98" i="10"/>
  <c r="Q97" i="10"/>
  <c r="Q96" i="10"/>
  <c r="Q95" i="10"/>
  <c r="Q94" i="10"/>
  <c r="Q93" i="10"/>
  <c r="Q92" i="10"/>
  <c r="Q91" i="10"/>
  <c r="Q90" i="10"/>
  <c r="Q89" i="10"/>
  <c r="Q88" i="10"/>
  <c r="Q87" i="10"/>
  <c r="Q86" i="10"/>
  <c r="Q85" i="10"/>
  <c r="Q84" i="10"/>
  <c r="Q83" i="10"/>
  <c r="Q82" i="10"/>
  <c r="Q81" i="10"/>
  <c r="Q80" i="10"/>
  <c r="Q79" i="10"/>
  <c r="Q78" i="10"/>
  <c r="Q77" i="10"/>
  <c r="Q76" i="10"/>
  <c r="Q75" i="10"/>
  <c r="Q74" i="10"/>
  <c r="Q73" i="10"/>
  <c r="Q72" i="10"/>
  <c r="Q71" i="10"/>
  <c r="Q70" i="10"/>
  <c r="Q69" i="10"/>
  <c r="Q68" i="10"/>
  <c r="Q67" i="10"/>
  <c r="Q66" i="10"/>
  <c r="Q65" i="10"/>
  <c r="Q60" i="10"/>
  <c r="Q59" i="10"/>
  <c r="Q58" i="10"/>
  <c r="Q57" i="10"/>
  <c r="Q56" i="10"/>
  <c r="Q55" i="10"/>
  <c r="Q54" i="10"/>
  <c r="Q53" i="10"/>
  <c r="Q52" i="10"/>
  <c r="Q51" i="10"/>
  <c r="Q50" i="10"/>
  <c r="Q49" i="10"/>
  <c r="Q48" i="10"/>
  <c r="Q46" i="10"/>
  <c r="Q45" i="10"/>
  <c r="Q44" i="10"/>
  <c r="Q43" i="10"/>
  <c r="Q42" i="10"/>
  <c r="Q39" i="10"/>
  <c r="Q36" i="10"/>
  <c r="Q25" i="10"/>
  <c r="Q13" i="10"/>
  <c r="Q12" i="10"/>
  <c r="Q11" i="10"/>
  <c r="O114" i="10"/>
  <c r="P172" i="10"/>
  <c r="P124" i="10"/>
  <c r="P106" i="10"/>
  <c r="Q326" i="10"/>
  <c r="Q316" i="10"/>
  <c r="Q315" i="10"/>
  <c r="Q175" i="10"/>
  <c r="Q178" i="10" s="1"/>
  <c r="Q158" i="10"/>
  <c r="Q155" i="10"/>
  <c r="Q152" i="10"/>
  <c r="Q150" i="10"/>
  <c r="Q144" i="10"/>
  <c r="Q134" i="10"/>
  <c r="Q120" i="10"/>
  <c r="Q119" i="10"/>
  <c r="Q110" i="10"/>
  <c r="Q109" i="10"/>
  <c r="T98" i="14"/>
  <c r="S95" i="14"/>
  <c r="S101" i="14"/>
  <c r="S72" i="14"/>
  <c r="S90" i="14"/>
  <c r="S79" i="14"/>
  <c r="S82" i="14"/>
  <c r="S100" i="14"/>
  <c r="S91" i="14"/>
  <c r="S48" i="14"/>
  <c r="S87" i="14"/>
  <c r="S64" i="14"/>
  <c r="S66" i="14"/>
  <c r="S97" i="14"/>
  <c r="S75" i="14"/>
  <c r="S65" i="14"/>
  <c r="S74" i="14"/>
  <c r="S81" i="14"/>
  <c r="S84" i="14"/>
  <c r="S78" i="14"/>
  <c r="S88" i="14"/>
  <c r="S46" i="14"/>
  <c r="S99" i="14"/>
  <c r="S89" i="14"/>
  <c r="S83" i="14"/>
  <c r="S69" i="14"/>
  <c r="S85" i="14"/>
  <c r="S73" i="14"/>
  <c r="S68" i="14"/>
  <c r="S80" i="14"/>
  <c r="S76" i="14"/>
  <c r="S67" i="14"/>
  <c r="S86" i="14"/>
  <c r="S70" i="14"/>
  <c r="S77" i="14"/>
  <c r="S71" i="14"/>
  <c r="S103" i="14"/>
  <c r="S102" i="14"/>
  <c r="S45" i="14"/>
  <c r="S96" i="14"/>
  <c r="P178" i="13"/>
  <c r="P146" i="13"/>
  <c r="P160" i="13"/>
  <c r="P106" i="13"/>
  <c r="P62" i="13"/>
  <c r="P16" i="13"/>
  <c r="R5" i="13"/>
  <c r="O114" i="13"/>
  <c r="P172" i="13"/>
  <c r="P124" i="13"/>
  <c r="P112" i="13"/>
  <c r="P114" i="10" l="1"/>
  <c r="Q112" i="10"/>
  <c r="F170" i="13"/>
  <c r="R133" i="10"/>
  <c r="F133" i="10" s="1"/>
  <c r="R5" i="10"/>
  <c r="R344" i="10"/>
  <c r="F344" i="10" s="1"/>
  <c r="R343" i="10"/>
  <c r="F343" i="10" s="1"/>
  <c r="R342" i="10"/>
  <c r="F342" i="10" s="1"/>
  <c r="R341" i="10"/>
  <c r="F341" i="10" s="1"/>
  <c r="R340" i="10"/>
  <c r="F340" i="10" s="1"/>
  <c r="R285" i="10"/>
  <c r="F285" i="10" s="1"/>
  <c r="R284" i="10"/>
  <c r="F284" i="10" s="1"/>
  <c r="R283" i="10"/>
  <c r="F283" i="10" s="1"/>
  <c r="R282" i="10"/>
  <c r="F282" i="10" s="1"/>
  <c r="R281" i="10"/>
  <c r="F281" i="10" s="1"/>
  <c r="R280" i="10"/>
  <c r="F280" i="10" s="1"/>
  <c r="R279" i="10"/>
  <c r="F279" i="10" s="1"/>
  <c r="R275" i="10"/>
  <c r="F275" i="10" s="1"/>
  <c r="R274" i="10"/>
  <c r="F274" i="10" s="1"/>
  <c r="R273" i="10"/>
  <c r="F273" i="10" s="1"/>
  <c r="R272" i="10"/>
  <c r="F272" i="10" s="1"/>
  <c r="R271" i="10"/>
  <c r="F271" i="10" s="1"/>
  <c r="R270" i="10"/>
  <c r="F270" i="10" s="1"/>
  <c r="R269" i="10"/>
  <c r="F269" i="10" s="1"/>
  <c r="R268" i="10"/>
  <c r="F268" i="10" s="1"/>
  <c r="R267" i="10"/>
  <c r="F267" i="10" s="1"/>
  <c r="R266" i="10"/>
  <c r="F266" i="10" s="1"/>
  <c r="R265" i="10"/>
  <c r="F265" i="10" s="1"/>
  <c r="R264" i="10"/>
  <c r="F264" i="10" s="1"/>
  <c r="R263" i="10"/>
  <c r="F263" i="10" s="1"/>
  <c r="R262" i="10"/>
  <c r="F262" i="10" s="1"/>
  <c r="R261" i="10"/>
  <c r="F261" i="10" s="1"/>
  <c r="R260" i="10"/>
  <c r="F260" i="10" s="1"/>
  <c r="R259" i="10"/>
  <c r="F259" i="10" s="1"/>
  <c r="R258" i="10"/>
  <c r="F258" i="10" s="1"/>
  <c r="R257" i="10"/>
  <c r="F257" i="10" s="1"/>
  <c r="R256" i="10"/>
  <c r="F256" i="10" s="1"/>
  <c r="R255" i="10"/>
  <c r="F255" i="10" s="1"/>
  <c r="R254" i="10"/>
  <c r="F254" i="10" s="1"/>
  <c r="R253" i="10"/>
  <c r="F253" i="10" s="1"/>
  <c r="R252" i="10"/>
  <c r="F252" i="10" s="1"/>
  <c r="R251" i="10"/>
  <c r="F251" i="10" s="1"/>
  <c r="R250" i="10"/>
  <c r="F250" i="10" s="1"/>
  <c r="R248" i="10"/>
  <c r="F248" i="10" s="1"/>
  <c r="R249" i="10"/>
  <c r="F249" i="10" s="1"/>
  <c r="R242" i="10"/>
  <c r="F242" i="10" s="1"/>
  <c r="R241" i="10"/>
  <c r="F241" i="10" s="1"/>
  <c r="R240" i="10"/>
  <c r="F240" i="10" s="1"/>
  <c r="R239" i="10"/>
  <c r="F239" i="10" s="1"/>
  <c r="R237" i="10"/>
  <c r="F237" i="10" s="1"/>
  <c r="R236" i="10"/>
  <c r="F236" i="10" s="1"/>
  <c r="R235" i="10"/>
  <c r="F235" i="10" s="1"/>
  <c r="R234" i="10"/>
  <c r="F234" i="10" s="1"/>
  <c r="R233" i="10"/>
  <c r="F233" i="10" s="1"/>
  <c r="R232" i="10"/>
  <c r="F232" i="10" s="1"/>
  <c r="R231" i="10"/>
  <c r="F231" i="10" s="1"/>
  <c r="R230" i="10"/>
  <c r="F230" i="10" s="1"/>
  <c r="R228" i="10"/>
  <c r="F228" i="10" s="1"/>
  <c r="R227" i="10"/>
  <c r="F227" i="10" s="1"/>
  <c r="R226" i="10"/>
  <c r="F226" i="10" s="1"/>
  <c r="R225" i="10"/>
  <c r="F225" i="10" s="1"/>
  <c r="R224" i="10"/>
  <c r="F224" i="10" s="1"/>
  <c r="R221" i="10"/>
  <c r="F221" i="10" s="1"/>
  <c r="R168" i="10"/>
  <c r="F168" i="10" s="1"/>
  <c r="R167" i="10"/>
  <c r="F167" i="10" s="1"/>
  <c r="R166" i="10"/>
  <c r="F166" i="10" s="1"/>
  <c r="R165" i="10"/>
  <c r="F165" i="10" s="1"/>
  <c r="R164" i="10"/>
  <c r="F164" i="10" s="1"/>
  <c r="R155" i="10"/>
  <c r="F155" i="10" s="1"/>
  <c r="R151" i="10"/>
  <c r="F151" i="10" s="1"/>
  <c r="R143" i="10"/>
  <c r="R119" i="10"/>
  <c r="F119" i="10" s="1"/>
  <c r="R109" i="10"/>
  <c r="R104" i="10"/>
  <c r="F104" i="10" s="1"/>
  <c r="R103" i="10"/>
  <c r="F103" i="10" s="1"/>
  <c r="R102" i="10"/>
  <c r="F102" i="10" s="1"/>
  <c r="R101" i="10"/>
  <c r="F101" i="10" s="1"/>
  <c r="R100" i="10"/>
  <c r="F100" i="10" s="1"/>
  <c r="R99" i="10"/>
  <c r="F99" i="10" s="1"/>
  <c r="R98" i="10"/>
  <c r="F98" i="10" s="1"/>
  <c r="R97" i="10"/>
  <c r="F97" i="10" s="1"/>
  <c r="R96" i="10"/>
  <c r="F96" i="10" s="1"/>
  <c r="R95" i="10"/>
  <c r="F95" i="10" s="1"/>
  <c r="R94" i="10"/>
  <c r="F94" i="10" s="1"/>
  <c r="R93" i="10"/>
  <c r="F93" i="10" s="1"/>
  <c r="R92" i="10"/>
  <c r="F92" i="10" s="1"/>
  <c r="R91" i="10"/>
  <c r="F91" i="10" s="1"/>
  <c r="R90" i="10"/>
  <c r="F90" i="10" s="1"/>
  <c r="R89" i="10"/>
  <c r="F89" i="10" s="1"/>
  <c r="R88" i="10"/>
  <c r="F88" i="10" s="1"/>
  <c r="R87" i="10"/>
  <c r="F87" i="10" s="1"/>
  <c r="R86" i="10"/>
  <c r="F86" i="10" s="1"/>
  <c r="R85" i="10"/>
  <c r="F85" i="10" s="1"/>
  <c r="R84" i="10"/>
  <c r="F84" i="10" s="1"/>
  <c r="R83" i="10"/>
  <c r="F83" i="10" s="1"/>
  <c r="R82" i="10"/>
  <c r="F82" i="10" s="1"/>
  <c r="R81" i="10"/>
  <c r="F81" i="10" s="1"/>
  <c r="R80" i="10"/>
  <c r="F80" i="10" s="1"/>
  <c r="R79" i="10"/>
  <c r="F79" i="10" s="1"/>
  <c r="R78" i="10"/>
  <c r="F78" i="10" s="1"/>
  <c r="R77" i="10"/>
  <c r="F77" i="10" s="1"/>
  <c r="R76" i="10"/>
  <c r="F76" i="10" s="1"/>
  <c r="R75" i="10"/>
  <c r="F75" i="10" s="1"/>
  <c r="R74" i="10"/>
  <c r="F74" i="10" s="1"/>
  <c r="R73" i="10"/>
  <c r="F73" i="10" s="1"/>
  <c r="R72" i="10"/>
  <c r="F72" i="10" s="1"/>
  <c r="R71" i="10"/>
  <c r="F71" i="10" s="1"/>
  <c r="R70" i="10"/>
  <c r="F70" i="10" s="1"/>
  <c r="R69" i="10"/>
  <c r="F69" i="10" s="1"/>
  <c r="R68" i="10"/>
  <c r="F68" i="10" s="1"/>
  <c r="R67" i="10"/>
  <c r="F67" i="10" s="1"/>
  <c r="R66" i="10"/>
  <c r="F66" i="10" s="1"/>
  <c r="R65" i="10"/>
  <c r="R59" i="10"/>
  <c r="F59" i="10" s="1"/>
  <c r="R55" i="10"/>
  <c r="F55" i="10" s="1"/>
  <c r="R54" i="10"/>
  <c r="F54" i="10" s="1"/>
  <c r="R53" i="10"/>
  <c r="F53" i="10" s="1"/>
  <c r="R52" i="10"/>
  <c r="F52" i="10" s="1"/>
  <c r="R51" i="10"/>
  <c r="F51" i="10" s="1"/>
  <c r="R50" i="10"/>
  <c r="F50" i="10" s="1"/>
  <c r="R49" i="10"/>
  <c r="F49" i="10" s="1"/>
  <c r="R48" i="10"/>
  <c r="F48" i="10" s="1"/>
  <c r="R46" i="10"/>
  <c r="F46" i="10" s="1"/>
  <c r="R45" i="10"/>
  <c r="F45" i="10" s="1"/>
  <c r="R44" i="10"/>
  <c r="F44" i="10" s="1"/>
  <c r="R43" i="10"/>
  <c r="F43" i="10" s="1"/>
  <c r="R42" i="10"/>
  <c r="F42" i="10" s="1"/>
  <c r="R39" i="10"/>
  <c r="F39" i="10" s="1"/>
  <c r="R36" i="10"/>
  <c r="R13" i="10"/>
  <c r="F13" i="10" s="1"/>
  <c r="R12" i="10"/>
  <c r="F12" i="10" s="1"/>
  <c r="Q160" i="10"/>
  <c r="Q106" i="10"/>
  <c r="R94" i="14"/>
  <c r="R93" i="14"/>
  <c r="R92" i="14"/>
  <c r="U92" i="14"/>
  <c r="T94" i="14"/>
  <c r="T93" i="14"/>
  <c r="T92" i="14"/>
  <c r="P93" i="14"/>
  <c r="S93" i="14"/>
  <c r="P92" i="14"/>
  <c r="S92" i="14"/>
  <c r="P94" i="14"/>
  <c r="U93" i="14"/>
  <c r="Q94" i="14"/>
  <c r="S94" i="14"/>
  <c r="Q93" i="14"/>
  <c r="U94" i="14"/>
  <c r="Q92" i="14"/>
  <c r="U52" i="14"/>
  <c r="Q52" i="14"/>
  <c r="R52" i="14"/>
  <c r="S52" i="14"/>
  <c r="T52" i="14"/>
  <c r="Q16" i="10"/>
  <c r="Q62" i="10"/>
  <c r="Q172" i="10"/>
  <c r="Q124" i="10"/>
  <c r="Q146" i="10"/>
  <c r="R326" i="10"/>
  <c r="F326" i="10" s="1"/>
  <c r="R316" i="10"/>
  <c r="F316" i="10" s="1"/>
  <c r="R315" i="10"/>
  <c r="F315" i="10" s="1"/>
  <c r="R206" i="10"/>
  <c r="F206" i="10" s="1"/>
  <c r="R188" i="10"/>
  <c r="F188" i="10" s="1"/>
  <c r="R175" i="10"/>
  <c r="R170" i="10"/>
  <c r="F170" i="10" s="1"/>
  <c r="R163" i="10"/>
  <c r="R158" i="10"/>
  <c r="F158" i="10" s="1"/>
  <c r="R157" i="10"/>
  <c r="F157" i="10" s="1"/>
  <c r="R154" i="10"/>
  <c r="F154" i="10" s="1"/>
  <c r="R153" i="10"/>
  <c r="F153" i="10" s="1"/>
  <c r="R152" i="10"/>
  <c r="F152" i="10" s="1"/>
  <c r="R150" i="10"/>
  <c r="F150" i="10" s="1"/>
  <c r="R149" i="10"/>
  <c r="R144" i="10"/>
  <c r="F144" i="10" s="1"/>
  <c r="R134" i="10"/>
  <c r="F134" i="10" s="1"/>
  <c r="R122" i="10"/>
  <c r="F122" i="10" s="1"/>
  <c r="R121" i="10"/>
  <c r="F121" i="10" s="1"/>
  <c r="R120" i="10"/>
  <c r="F120" i="10" s="1"/>
  <c r="R118" i="10"/>
  <c r="F118" i="10" s="1"/>
  <c r="R117" i="10"/>
  <c r="R110" i="10"/>
  <c r="F110" i="10" s="1"/>
  <c r="R25" i="10"/>
  <c r="F25" i="10" s="1"/>
  <c r="R11" i="10"/>
  <c r="F98" i="13"/>
  <c r="U98" i="14"/>
  <c r="T80" i="14"/>
  <c r="T84" i="14"/>
  <c r="T64" i="14"/>
  <c r="T71" i="14"/>
  <c r="T79" i="14"/>
  <c r="T101" i="14"/>
  <c r="T81" i="14"/>
  <c r="T82" i="14"/>
  <c r="T100" i="14"/>
  <c r="T77" i="14"/>
  <c r="T87" i="14"/>
  <c r="T65" i="14"/>
  <c r="T68" i="14"/>
  <c r="T88" i="14"/>
  <c r="T78" i="14"/>
  <c r="T96" i="14"/>
  <c r="T73" i="14"/>
  <c r="T74" i="14"/>
  <c r="T75" i="14"/>
  <c r="T69" i="14"/>
  <c r="T90" i="14"/>
  <c r="T72" i="14"/>
  <c r="T89" i="14"/>
  <c r="T85" i="14"/>
  <c r="T83" i="14"/>
  <c r="T99" i="14"/>
  <c r="T86" i="14"/>
  <c r="T48" i="14"/>
  <c r="T67" i="14"/>
  <c r="T91" i="14"/>
  <c r="T95" i="14"/>
  <c r="T66" i="14"/>
  <c r="T76" i="14"/>
  <c r="T46" i="14"/>
  <c r="T70" i="14"/>
  <c r="T102" i="14"/>
  <c r="T45" i="14"/>
  <c r="T103" i="14"/>
  <c r="T97" i="14"/>
  <c r="P114" i="13"/>
  <c r="Q62" i="13"/>
  <c r="Q172" i="13"/>
  <c r="Q124" i="13"/>
  <c r="Q106" i="13"/>
  <c r="Q178" i="13"/>
  <c r="Q112" i="13"/>
  <c r="Q16" i="13"/>
  <c r="Q146" i="13"/>
  <c r="Q160" i="13"/>
  <c r="F223" i="13" l="1"/>
  <c r="R223" i="10"/>
  <c r="F223" i="10" s="1"/>
  <c r="F238" i="13"/>
  <c r="R238" i="10"/>
  <c r="F238" i="10" s="1"/>
  <c r="F346" i="13"/>
  <c r="R346" i="10"/>
  <c r="F346" i="10" s="1"/>
  <c r="F368" i="13"/>
  <c r="R368" i="10"/>
  <c r="F368" i="10" s="1"/>
  <c r="F372" i="13"/>
  <c r="R372" i="10"/>
  <c r="F372" i="10" s="1"/>
  <c r="F359" i="13"/>
  <c r="R359" i="10"/>
  <c r="F359" i="10" s="1"/>
  <c r="F367" i="13"/>
  <c r="R367" i="10"/>
  <c r="F367" i="10" s="1"/>
  <c r="F364" i="13"/>
  <c r="R364" i="10"/>
  <c r="F364" i="10" s="1"/>
  <c r="F219" i="13"/>
  <c r="R219" i="10"/>
  <c r="F219" i="10" s="1"/>
  <c r="F375" i="13"/>
  <c r="R375" i="10"/>
  <c r="F375" i="10" s="1"/>
  <c r="F376" i="13"/>
  <c r="R376" i="10"/>
  <c r="F376" i="10" s="1"/>
  <c r="F360" i="13"/>
  <c r="R360" i="10"/>
  <c r="F360" i="10" s="1"/>
  <c r="F371" i="13"/>
  <c r="R371" i="10"/>
  <c r="F371" i="10" s="1"/>
  <c r="F365" i="13"/>
  <c r="R365" i="10"/>
  <c r="F365" i="10" s="1"/>
  <c r="F220" i="13"/>
  <c r="R220" i="10"/>
  <c r="F220" i="10" s="1"/>
  <c r="F369" i="13"/>
  <c r="R369" i="10"/>
  <c r="F369" i="10" s="1"/>
  <c r="F366" i="13"/>
  <c r="R366" i="10"/>
  <c r="F366" i="10" s="1"/>
  <c r="F373" i="13"/>
  <c r="R373" i="10"/>
  <c r="F373" i="10" s="1"/>
  <c r="F361" i="13"/>
  <c r="R361" i="10"/>
  <c r="F361" i="10" s="1"/>
  <c r="F363" i="13"/>
  <c r="R363" i="10"/>
  <c r="F363" i="10" s="1"/>
  <c r="F169" i="13"/>
  <c r="R169" i="10"/>
  <c r="F222" i="13"/>
  <c r="R222" i="10"/>
  <c r="F222" i="10" s="1"/>
  <c r="F345" i="13"/>
  <c r="R345" i="10"/>
  <c r="F345" i="10" s="1"/>
  <c r="F374" i="13"/>
  <c r="R374" i="10"/>
  <c r="F374" i="10" s="1"/>
  <c r="F370" i="13"/>
  <c r="R370" i="10"/>
  <c r="F370" i="10" s="1"/>
  <c r="F358" i="13"/>
  <c r="R358" i="10"/>
  <c r="F358" i="10" s="1"/>
  <c r="F362" i="13"/>
  <c r="R362" i="10"/>
  <c r="F362" i="10" s="1"/>
  <c r="F58" i="13"/>
  <c r="R58" i="10"/>
  <c r="F58" i="10" s="1"/>
  <c r="F37" i="13"/>
  <c r="R37" i="10"/>
  <c r="F40" i="13"/>
  <c r="R40" i="10"/>
  <c r="F47" i="13"/>
  <c r="R47" i="10"/>
  <c r="F47" i="10" s="1"/>
  <c r="F56" i="13"/>
  <c r="R56" i="10"/>
  <c r="F56" i="10" s="1"/>
  <c r="F60" i="13"/>
  <c r="R60" i="10"/>
  <c r="F60" i="10" s="1"/>
  <c r="F41" i="13"/>
  <c r="R41" i="10"/>
  <c r="F57" i="13"/>
  <c r="R57" i="10"/>
  <c r="F57" i="10" s="1"/>
  <c r="F38" i="13"/>
  <c r="R38" i="10"/>
  <c r="R156" i="10"/>
  <c r="F156" i="10" s="1"/>
  <c r="F156" i="13"/>
  <c r="F59" i="13"/>
  <c r="Q114" i="10"/>
  <c r="F117" i="10"/>
  <c r="R124" i="10"/>
  <c r="F124" i="10" s="1"/>
  <c r="F65" i="10"/>
  <c r="F100" i="13"/>
  <c r="F94" i="13"/>
  <c r="F99" i="13"/>
  <c r="R146" i="10"/>
  <c r="F146" i="10" s="1"/>
  <c r="F143" i="10"/>
  <c r="F175" i="10"/>
  <c r="R178" i="10"/>
  <c r="F178" i="10" s="1"/>
  <c r="F96" i="13"/>
  <c r="R16" i="10"/>
  <c r="F16" i="10" s="1"/>
  <c r="F11" i="10"/>
  <c r="F36" i="10"/>
  <c r="R112" i="10"/>
  <c r="F109" i="10"/>
  <c r="F149" i="10"/>
  <c r="R172" i="10"/>
  <c r="F172" i="10" s="1"/>
  <c r="F163" i="10"/>
  <c r="F95" i="13"/>
  <c r="O145" i="14"/>
  <c r="M29" i="8" s="1"/>
  <c r="M70" i="8" s="1"/>
  <c r="R145" i="14"/>
  <c r="P29" i="8" s="1"/>
  <c r="P70" i="8" s="1"/>
  <c r="U145" i="14"/>
  <c r="S29" i="8" s="1"/>
  <c r="S70" i="8" s="1"/>
  <c r="Q145" i="14"/>
  <c r="O29" i="8" s="1"/>
  <c r="O70" i="8" s="1"/>
  <c r="S145" i="14"/>
  <c r="Q29" i="8" s="1"/>
  <c r="Q70" i="8" s="1"/>
  <c r="T145" i="14"/>
  <c r="R29" i="8" s="1"/>
  <c r="R70" i="8" s="1"/>
  <c r="U85" i="14"/>
  <c r="U91" i="14"/>
  <c r="U101" i="14"/>
  <c r="U75" i="14"/>
  <c r="U90" i="14"/>
  <c r="U46" i="14"/>
  <c r="U95" i="14"/>
  <c r="U64" i="14"/>
  <c r="U66" i="14"/>
  <c r="U81" i="14"/>
  <c r="U76" i="14"/>
  <c r="U74" i="14"/>
  <c r="U84" i="14"/>
  <c r="U82" i="14"/>
  <c r="U89" i="14"/>
  <c r="U65" i="14"/>
  <c r="U83" i="14"/>
  <c r="U67" i="14"/>
  <c r="S23" i="8" s="1"/>
  <c r="S64" i="8" s="1"/>
  <c r="U48" i="14"/>
  <c r="U86" i="14"/>
  <c r="U77" i="14"/>
  <c r="U45" i="14"/>
  <c r="U71" i="14"/>
  <c r="U80" i="14"/>
  <c r="U68" i="14"/>
  <c r="U69" i="14"/>
  <c r="U100" i="14"/>
  <c r="U73" i="14"/>
  <c r="U78" i="14"/>
  <c r="U79" i="14"/>
  <c r="U99" i="14"/>
  <c r="U72" i="14"/>
  <c r="U88" i="14"/>
  <c r="U70" i="14"/>
  <c r="U87" i="14"/>
  <c r="U103" i="14"/>
  <c r="U102" i="14"/>
  <c r="Q134" i="14"/>
  <c r="U134" i="14"/>
  <c r="S134" i="14"/>
  <c r="R134" i="14"/>
  <c r="T134" i="14"/>
  <c r="F133" i="13"/>
  <c r="F315" i="13"/>
  <c r="F134" i="13"/>
  <c r="F316" i="13"/>
  <c r="F206" i="13"/>
  <c r="F25" i="13"/>
  <c r="U96" i="14"/>
  <c r="U97" i="14"/>
  <c r="R16" i="13"/>
  <c r="F11" i="13"/>
  <c r="F151" i="13"/>
  <c r="R146" i="13"/>
  <c r="F143" i="13"/>
  <c r="R178" i="13"/>
  <c r="F175" i="13"/>
  <c r="F122" i="13"/>
  <c r="R160" i="13"/>
  <c r="F160" i="13" s="1"/>
  <c r="F149" i="13"/>
  <c r="F80" i="13"/>
  <c r="F76" i="13"/>
  <c r="F91" i="13"/>
  <c r="F86" i="13"/>
  <c r="F93" i="13"/>
  <c r="R106" i="13"/>
  <c r="F106" i="13" s="1"/>
  <c r="F65" i="13"/>
  <c r="F168" i="13"/>
  <c r="R172" i="13"/>
  <c r="F172" i="13" s="1"/>
  <c r="F163" i="13"/>
  <c r="F109" i="13"/>
  <c r="F154" i="13"/>
  <c r="F153" i="13"/>
  <c r="F110" i="13"/>
  <c r="F77" i="13"/>
  <c r="F42" i="13"/>
  <c r="F165" i="13"/>
  <c r="F55" i="13"/>
  <c r="F157" i="13"/>
  <c r="F155" i="13"/>
  <c r="F120" i="13"/>
  <c r="R124" i="13"/>
  <c r="F124" i="13" s="1"/>
  <c r="F54" i="13"/>
  <c r="F119" i="13"/>
  <c r="F66" i="13"/>
  <c r="F12" i="13"/>
  <c r="F83" i="13"/>
  <c r="V145" i="14"/>
  <c r="T29" i="8" s="1"/>
  <c r="T70" i="8" s="1"/>
  <c r="F144" i="13"/>
  <c r="F152" i="13"/>
  <c r="F166" i="13"/>
  <c r="F13" i="13"/>
  <c r="F69" i="13"/>
  <c r="F43" i="13"/>
  <c r="F103" i="13"/>
  <c r="F68" i="13"/>
  <c r="F49" i="13"/>
  <c r="F72" i="13"/>
  <c r="F87" i="13"/>
  <c r="F44" i="13"/>
  <c r="F48" i="13"/>
  <c r="F67" i="13"/>
  <c r="F158" i="13"/>
  <c r="F104" i="13"/>
  <c r="F118" i="13"/>
  <c r="R112" i="13"/>
  <c r="F39" i="13"/>
  <c r="F92" i="13"/>
  <c r="F51" i="13"/>
  <c r="F150" i="13"/>
  <c r="R62" i="13"/>
  <c r="F62" i="13" s="1"/>
  <c r="F36" i="13"/>
  <c r="F188" i="13"/>
  <c r="F46" i="13"/>
  <c r="F78" i="13"/>
  <c r="F90" i="13"/>
  <c r="F53" i="13"/>
  <c r="F74" i="13"/>
  <c r="F82" i="13"/>
  <c r="O50" i="14"/>
  <c r="U169" i="14"/>
  <c r="O165" i="14"/>
  <c r="P169" i="14"/>
  <c r="R119" i="14"/>
  <c r="N56" i="14"/>
  <c r="R168" i="14"/>
  <c r="O171" i="14"/>
  <c r="P10" i="14"/>
  <c r="P20" i="8"/>
  <c r="P61" i="8" s="1"/>
  <c r="U50" i="14"/>
  <c r="S37" i="14"/>
  <c r="P41" i="14"/>
  <c r="O56" i="14"/>
  <c r="O122" i="14"/>
  <c r="O111" i="14"/>
  <c r="O55" i="14"/>
  <c r="S168" i="14"/>
  <c r="U109" i="14"/>
  <c r="O108" i="14"/>
  <c r="N9" i="14"/>
  <c r="T177" i="14"/>
  <c r="Q40" i="14"/>
  <c r="R165" i="14"/>
  <c r="T164" i="14"/>
  <c r="N20" i="8"/>
  <c r="N61" i="8" s="1"/>
  <c r="S43" i="14"/>
  <c r="N49" i="14"/>
  <c r="T55" i="14"/>
  <c r="R49" i="14"/>
  <c r="S55" i="14"/>
  <c r="O58" i="14"/>
  <c r="R108" i="14"/>
  <c r="O34" i="14"/>
  <c r="P120" i="14"/>
  <c r="P51" i="14"/>
  <c r="S177" i="14"/>
  <c r="S164" i="14"/>
  <c r="O110" i="14"/>
  <c r="S42" i="14"/>
  <c r="O37" i="14"/>
  <c r="P122" i="14"/>
  <c r="R164" i="14"/>
  <c r="S120" i="14"/>
  <c r="Q119" i="14"/>
  <c r="S34" i="14"/>
  <c r="U176" i="14"/>
  <c r="T122" i="14"/>
  <c r="O44" i="14"/>
  <c r="S58" i="14"/>
  <c r="R9" i="14"/>
  <c r="O13" i="8"/>
  <c r="O54" i="8" s="1"/>
  <c r="Q139" i="14"/>
  <c r="O24" i="8" s="1"/>
  <c r="O65" i="8" s="1"/>
  <c r="O169" i="14"/>
  <c r="S111" i="14"/>
  <c r="Q177" i="14"/>
  <c r="N120" i="14"/>
  <c r="O42" i="14"/>
  <c r="P110" i="14"/>
  <c r="R40" i="14"/>
  <c r="S50" i="14"/>
  <c r="U165" i="14"/>
  <c r="U37" i="14"/>
  <c r="U164" i="14"/>
  <c r="P121" i="14"/>
  <c r="P118" i="14"/>
  <c r="Q168" i="14"/>
  <c r="Q164" i="14"/>
  <c r="O109" i="14"/>
  <c r="Q55" i="14"/>
  <c r="S110" i="14"/>
  <c r="T121" i="14"/>
  <c r="U58" i="14"/>
  <c r="O41" i="14"/>
  <c r="Q108" i="14"/>
  <c r="R167" i="14"/>
  <c r="N53" i="14"/>
  <c r="R118" i="14"/>
  <c r="Q122" i="14"/>
  <c r="T49" i="14"/>
  <c r="N123" i="14"/>
  <c r="O164" i="14"/>
  <c r="N111" i="14"/>
  <c r="T34" i="14"/>
  <c r="N41" i="14"/>
  <c r="S109" i="14"/>
  <c r="Q167" i="14"/>
  <c r="U119" i="14"/>
  <c r="O9" i="14"/>
  <c r="O57" i="14"/>
  <c r="Q23" i="8"/>
  <c r="Q64" i="8" s="1"/>
  <c r="P63" i="14"/>
  <c r="O139" i="14"/>
  <c r="M24" i="8" s="1"/>
  <c r="M65" i="8" s="1"/>
  <c r="N43" i="14"/>
  <c r="R44" i="14"/>
  <c r="O123" i="14"/>
  <c r="N108" i="14"/>
  <c r="P9" i="14"/>
  <c r="R51" i="14"/>
  <c r="S167" i="14"/>
  <c r="P109" i="14"/>
  <c r="N50" i="14"/>
  <c r="U111" i="14"/>
  <c r="O11" i="14"/>
  <c r="Q43" i="14"/>
  <c r="T9" i="14"/>
  <c r="P53" i="14"/>
  <c r="P27" i="14"/>
  <c r="N15" i="8" s="1"/>
  <c r="N56" i="8" s="1"/>
  <c r="O177" i="14"/>
  <c r="R121" i="14"/>
  <c r="Q123" i="14"/>
  <c r="Q42" i="14"/>
  <c r="P177" i="14"/>
  <c r="N58" i="14"/>
  <c r="N34" i="14"/>
  <c r="Q51" i="14"/>
  <c r="R63" i="14"/>
  <c r="S176" i="14"/>
  <c r="Q166" i="14"/>
  <c r="O34" i="8" s="1"/>
  <c r="O75" i="8" s="1"/>
  <c r="R50" i="14"/>
  <c r="P164" i="14"/>
  <c r="U123" i="14"/>
  <c r="R111" i="14"/>
  <c r="Q27" i="14"/>
  <c r="O15" i="8" s="1"/>
  <c r="O56" i="8" s="1"/>
  <c r="Q118" i="14"/>
  <c r="P43" i="14"/>
  <c r="Q13" i="8"/>
  <c r="Q54" i="8" s="1"/>
  <c r="P49" i="14"/>
  <c r="Q169" i="14"/>
  <c r="T10" i="14"/>
  <c r="Q58" i="14"/>
  <c r="R13" i="8"/>
  <c r="R54" i="8" s="1"/>
  <c r="P55" i="14"/>
  <c r="R23" i="8"/>
  <c r="R64" i="8" s="1"/>
  <c r="R176" i="14"/>
  <c r="Q9" i="14"/>
  <c r="T41" i="14"/>
  <c r="R10" i="14"/>
  <c r="S44" i="14"/>
  <c r="U10" i="14"/>
  <c r="T51" i="14"/>
  <c r="N13" i="8"/>
  <c r="N54" i="8" s="1"/>
  <c r="O51" i="14"/>
  <c r="S10" i="14"/>
  <c r="P13" i="8"/>
  <c r="P54" i="8" s="1"/>
  <c r="R122" i="14"/>
  <c r="S27" i="14"/>
  <c r="Q15" i="8" s="1"/>
  <c r="Q56" i="8" s="1"/>
  <c r="N44" i="14"/>
  <c r="N42" i="14"/>
  <c r="N40" i="14"/>
  <c r="N119" i="14"/>
  <c r="P44" i="14"/>
  <c r="Q56" i="14"/>
  <c r="Q54" i="14"/>
  <c r="T111" i="14"/>
  <c r="P119" i="14"/>
  <c r="T54" i="14"/>
  <c r="O53" i="14"/>
  <c r="Q121" i="14"/>
  <c r="N55" i="14"/>
  <c r="S41" i="14"/>
  <c r="U171" i="14"/>
  <c r="P11" i="14"/>
  <c r="S49" i="14"/>
  <c r="P171" i="14"/>
  <c r="U51" i="14"/>
  <c r="R166" i="14"/>
  <c r="P34" i="8" s="1"/>
  <c r="P75" i="8" s="1"/>
  <c r="P23" i="8"/>
  <c r="P64" i="8" s="1"/>
  <c r="Q171" i="14"/>
  <c r="U167" i="14"/>
  <c r="U9" i="14"/>
  <c r="N165" i="14"/>
  <c r="S108" i="14"/>
  <c r="N122" i="14"/>
  <c r="S169" i="14"/>
  <c r="U118" i="14"/>
  <c r="S171" i="14"/>
  <c r="R171" i="14"/>
  <c r="T120" i="14"/>
  <c r="M23" i="8"/>
  <c r="M64" i="8" s="1"/>
  <c r="O54" i="14"/>
  <c r="R58" i="14"/>
  <c r="P123" i="14"/>
  <c r="P111" i="14"/>
  <c r="O168" i="14"/>
  <c r="R177" i="14"/>
  <c r="R54" i="14"/>
  <c r="Q34" i="14"/>
  <c r="U41" i="14"/>
  <c r="Q53" i="14"/>
  <c r="S121" i="14"/>
  <c r="O43" i="14"/>
  <c r="N57" i="14"/>
  <c r="S122" i="14"/>
  <c r="T169" i="14"/>
  <c r="O40" i="14"/>
  <c r="T139" i="14"/>
  <c r="R24" i="8" s="1"/>
  <c r="R65" i="8" s="1"/>
  <c r="P54" i="14"/>
  <c r="N176" i="14"/>
  <c r="N177" i="14"/>
  <c r="S53" i="14"/>
  <c r="U168" i="14"/>
  <c r="O27" i="14"/>
  <c r="M15" i="8" s="1"/>
  <c r="M56" i="8" s="1"/>
  <c r="N27" i="14"/>
  <c r="S123" i="14"/>
  <c r="R11" i="14"/>
  <c r="U110" i="14"/>
  <c r="T119" i="14"/>
  <c r="S54" i="14"/>
  <c r="U108" i="14"/>
  <c r="R56" i="14"/>
  <c r="Q41" i="14"/>
  <c r="P40" i="14"/>
  <c r="O119" i="14"/>
  <c r="R109" i="14"/>
  <c r="Q165" i="14"/>
  <c r="T56" i="14"/>
  <c r="P58" i="14"/>
  <c r="Q10" i="14"/>
  <c r="U166" i="14"/>
  <c r="S34" i="8" s="1"/>
  <c r="S75" i="8" s="1"/>
  <c r="S57" i="14"/>
  <c r="P34" i="14"/>
  <c r="T118" i="14"/>
  <c r="T43" i="14"/>
  <c r="S51" i="14"/>
  <c r="P168" i="14"/>
  <c r="S56" i="14"/>
  <c r="T176" i="14"/>
  <c r="P165" i="14"/>
  <c r="N11" i="14"/>
  <c r="P139" i="14"/>
  <c r="N24" i="8" s="1"/>
  <c r="N65" i="8" s="1"/>
  <c r="Q57" i="14"/>
  <c r="U177" i="14"/>
  <c r="S165" i="14"/>
  <c r="T27" i="14"/>
  <c r="R15" i="8" s="1"/>
  <c r="R56" i="8" s="1"/>
  <c r="T11" i="14"/>
  <c r="Q176" i="14"/>
  <c r="T108" i="14"/>
  <c r="T171" i="14"/>
  <c r="U27" i="14"/>
  <c r="S15" i="8" s="1"/>
  <c r="S56" i="8" s="1"/>
  <c r="N10" i="14"/>
  <c r="U44" i="14"/>
  <c r="T167" i="14"/>
  <c r="R37" i="14"/>
  <c r="U120" i="14"/>
  <c r="R120" i="14"/>
  <c r="U11" i="14"/>
  <c r="U42" i="14"/>
  <c r="R110" i="14"/>
  <c r="N171" i="14"/>
  <c r="Q49" i="14"/>
  <c r="R41" i="14"/>
  <c r="U139" i="14"/>
  <c r="S24" i="8" s="1"/>
  <c r="S65" i="8" s="1"/>
  <c r="N63" i="14"/>
  <c r="N109" i="14"/>
  <c r="T109" i="14"/>
  <c r="R57" i="14"/>
  <c r="P56" i="14"/>
  <c r="P37" i="14"/>
  <c r="Q109" i="14"/>
  <c r="R27" i="14"/>
  <c r="P15" i="8" s="1"/>
  <c r="P56" i="8" s="1"/>
  <c r="Q37" i="14"/>
  <c r="R123" i="14"/>
  <c r="S9" i="14"/>
  <c r="U49" i="14"/>
  <c r="U57" i="14"/>
  <c r="U43" i="14"/>
  <c r="N51" i="14"/>
  <c r="N168" i="14"/>
  <c r="N167" i="14"/>
  <c r="O63" i="14"/>
  <c r="S11" i="14"/>
  <c r="T37" i="14"/>
  <c r="T58" i="14"/>
  <c r="T123" i="14"/>
  <c r="S119" i="14"/>
  <c r="Q63" i="14"/>
  <c r="T110" i="14"/>
  <c r="U122" i="14"/>
  <c r="S13" i="8"/>
  <c r="S54" i="8" s="1"/>
  <c r="T53" i="14"/>
  <c r="U55" i="14"/>
  <c r="P50" i="14"/>
  <c r="P176" i="14"/>
  <c r="N166" i="14"/>
  <c r="N169" i="14"/>
  <c r="N121" i="14"/>
  <c r="O49" i="14"/>
  <c r="R139" i="14"/>
  <c r="P24" i="8" s="1"/>
  <c r="P65" i="8" s="1"/>
  <c r="T165" i="14"/>
  <c r="O166" i="14"/>
  <c r="M34" i="8" s="1"/>
  <c r="M75" i="8" s="1"/>
  <c r="O23" i="8"/>
  <c r="O64" i="8" s="1"/>
  <c r="P167" i="14"/>
  <c r="S166" i="14"/>
  <c r="Q34" i="8" s="1"/>
  <c r="Q75" i="8" s="1"/>
  <c r="O120" i="14"/>
  <c r="U56" i="14"/>
  <c r="S63" i="14"/>
  <c r="Q50" i="14"/>
  <c r="R53" i="14"/>
  <c r="T44" i="14"/>
  <c r="Q120" i="14"/>
  <c r="P166" i="14"/>
  <c r="N34" i="8" s="1"/>
  <c r="N75" i="8" s="1"/>
  <c r="U34" i="14"/>
  <c r="N54" i="14"/>
  <c r="Q111" i="14"/>
  <c r="S40" i="14"/>
  <c r="T40" i="14"/>
  <c r="R169" i="14"/>
  <c r="O121" i="14"/>
  <c r="U40" i="14"/>
  <c r="O118" i="14"/>
  <c r="S118" i="14"/>
  <c r="R42" i="14"/>
  <c r="T42" i="14"/>
  <c r="M13" i="8"/>
  <c r="M54" i="8" s="1"/>
  <c r="N118" i="14"/>
  <c r="U53" i="14"/>
  <c r="U121" i="14"/>
  <c r="R43" i="14"/>
  <c r="T63" i="14"/>
  <c r="O167" i="14"/>
  <c r="T57" i="14"/>
  <c r="Q110" i="14"/>
  <c r="P57" i="14"/>
  <c r="T50" i="14"/>
  <c r="P42" i="14"/>
  <c r="U54" i="14"/>
  <c r="T168" i="14"/>
  <c r="N37" i="14"/>
  <c r="U63" i="14"/>
  <c r="R55" i="14"/>
  <c r="P108" i="14"/>
  <c r="N139" i="14"/>
  <c r="N164" i="14"/>
  <c r="N110" i="14"/>
  <c r="Q44" i="14"/>
  <c r="R34" i="14"/>
  <c r="N23" i="8"/>
  <c r="N64" i="8" s="1"/>
  <c r="Q11" i="14"/>
  <c r="T166" i="14"/>
  <c r="R34" i="8" s="1"/>
  <c r="R75" i="8" s="1"/>
  <c r="S139" i="14"/>
  <c r="Q24" i="8" s="1"/>
  <c r="Q65" i="8" s="1"/>
  <c r="O176" i="14"/>
  <c r="O10" i="14"/>
  <c r="F73" i="13"/>
  <c r="F79" i="13"/>
  <c r="F88" i="13"/>
  <c r="F97" i="13"/>
  <c r="Q114" i="13"/>
  <c r="F164" i="13"/>
  <c r="F71" i="13"/>
  <c r="F101" i="13"/>
  <c r="F117" i="13"/>
  <c r="F121" i="13"/>
  <c r="F102" i="13"/>
  <c r="F167" i="13"/>
  <c r="F85" i="13"/>
  <c r="F70" i="13"/>
  <c r="F45" i="13"/>
  <c r="F84" i="13"/>
  <c r="F89" i="13"/>
  <c r="F52" i="13"/>
  <c r="F50" i="13"/>
  <c r="F326" i="13"/>
  <c r="F75" i="13"/>
  <c r="F81" i="13"/>
  <c r="F38" i="10" l="1"/>
  <c r="V36" i="14"/>
  <c r="I36" i="14" s="1"/>
  <c r="F41" i="10"/>
  <c r="V39" i="14"/>
  <c r="I39" i="14" s="1"/>
  <c r="F40" i="10"/>
  <c r="V38" i="14"/>
  <c r="I38" i="14" s="1"/>
  <c r="F37" i="10"/>
  <c r="V35" i="14"/>
  <c r="I35" i="14" s="1"/>
  <c r="V170" i="14"/>
  <c r="I170" i="14" s="1"/>
  <c r="F169" i="10"/>
  <c r="R160" i="10"/>
  <c r="F160" i="10" s="1"/>
  <c r="V52" i="14"/>
  <c r="F112" i="10"/>
  <c r="V93" i="14"/>
  <c r="V94" i="14"/>
  <c r="V92" i="14"/>
  <c r="R106" i="10"/>
  <c r="F106" i="10" s="1"/>
  <c r="R62" i="10"/>
  <c r="F62" i="10" s="1"/>
  <c r="V98" i="14"/>
  <c r="I98" i="14" s="1"/>
  <c r="V9" i="14"/>
  <c r="V34" i="14"/>
  <c r="I34" i="14" s="1"/>
  <c r="V63" i="14"/>
  <c r="I63" i="14" s="1"/>
  <c r="F146" i="13"/>
  <c r="V134" i="14"/>
  <c r="I134" i="14" s="1"/>
  <c r="V171" i="14"/>
  <c r="I171" i="14" s="1"/>
  <c r="V164" i="14"/>
  <c r="I164" i="14" s="1"/>
  <c r="V176" i="14"/>
  <c r="I176" i="14" s="1"/>
  <c r="G36" i="8" s="1"/>
  <c r="V118" i="14"/>
  <c r="I118" i="14" s="1"/>
  <c r="V11" i="14"/>
  <c r="I11" i="14" s="1"/>
  <c r="V44" i="14"/>
  <c r="I44" i="14" s="1"/>
  <c r="V58" i="14"/>
  <c r="I58" i="14" s="1"/>
  <c r="V56" i="14"/>
  <c r="I56" i="14" s="1"/>
  <c r="V42" i="14"/>
  <c r="I42" i="14" s="1"/>
  <c r="V37" i="14"/>
  <c r="I37" i="14" s="1"/>
  <c r="V51" i="14"/>
  <c r="I51" i="14" s="1"/>
  <c r="V54" i="14"/>
  <c r="I54" i="14" s="1"/>
  <c r="V10" i="14"/>
  <c r="I10" i="14" s="1"/>
  <c r="V111" i="14"/>
  <c r="I111" i="14" s="1"/>
  <c r="V166" i="14"/>
  <c r="T34" i="8" s="1"/>
  <c r="T75" i="8" s="1"/>
  <c r="V40" i="14"/>
  <c r="I40" i="14" s="1"/>
  <c r="V109" i="14"/>
  <c r="I109" i="14" s="1"/>
  <c r="V169" i="14"/>
  <c r="I169" i="14" s="1"/>
  <c r="V108" i="14"/>
  <c r="I108" i="14" s="1"/>
  <c r="V41" i="14"/>
  <c r="I41" i="14" s="1"/>
  <c r="V110" i="14"/>
  <c r="I110" i="14" s="1"/>
  <c r="V55" i="14"/>
  <c r="I55" i="14" s="1"/>
  <c r="V167" i="14"/>
  <c r="V120" i="14"/>
  <c r="I120" i="14" s="1"/>
  <c r="V27" i="14"/>
  <c r="T15" i="8" s="1"/>
  <c r="T56" i="8" s="1"/>
  <c r="V123" i="14"/>
  <c r="I123" i="14" s="1"/>
  <c r="V53" i="14"/>
  <c r="I53" i="14" s="1"/>
  <c r="V119" i="14"/>
  <c r="I119" i="14" s="1"/>
  <c r="V121" i="14"/>
  <c r="I121" i="14" s="1"/>
  <c r="V73" i="14"/>
  <c r="I73" i="14" s="1"/>
  <c r="V100" i="14"/>
  <c r="I100" i="14" s="1"/>
  <c r="V43" i="14"/>
  <c r="I43" i="14" s="1"/>
  <c r="V80" i="14"/>
  <c r="I80" i="14" s="1"/>
  <c r="V88" i="14"/>
  <c r="I88" i="14" s="1"/>
  <c r="V65" i="14"/>
  <c r="I65" i="14" s="1"/>
  <c r="V70" i="14"/>
  <c r="I70" i="14" s="1"/>
  <c r="V46" i="14"/>
  <c r="I46" i="14" s="1"/>
  <c r="V75" i="14"/>
  <c r="I75" i="14" s="1"/>
  <c r="V82" i="14"/>
  <c r="I82" i="14" s="1"/>
  <c r="V83" i="14"/>
  <c r="I83" i="14" s="1"/>
  <c r="V79" i="14"/>
  <c r="I79" i="14" s="1"/>
  <c r="V87" i="14"/>
  <c r="I87" i="14" s="1"/>
  <c r="V68" i="14"/>
  <c r="I68" i="14" s="1"/>
  <c r="V101" i="14"/>
  <c r="I101" i="14" s="1"/>
  <c r="V69" i="14"/>
  <c r="I69" i="14" s="1"/>
  <c r="V95" i="14"/>
  <c r="I95" i="14" s="1"/>
  <c r="V86" i="14"/>
  <c r="I86" i="14" s="1"/>
  <c r="V77" i="14"/>
  <c r="I77" i="14" s="1"/>
  <c r="V71" i="14"/>
  <c r="I71" i="14" s="1"/>
  <c r="V122" i="14"/>
  <c r="I122" i="14" s="1"/>
  <c r="V64" i="14"/>
  <c r="I64" i="14" s="1"/>
  <c r="V91" i="14"/>
  <c r="I91" i="14" s="1"/>
  <c r="V74" i="14"/>
  <c r="I74" i="14" s="1"/>
  <c r="V99" i="14"/>
  <c r="I99" i="14" s="1"/>
  <c r="V49" i="14"/>
  <c r="V168" i="14"/>
  <c r="I168" i="14" s="1"/>
  <c r="T13" i="8"/>
  <c r="T54" i="8" s="1"/>
  <c r="V177" i="14"/>
  <c r="I177" i="14" s="1"/>
  <c r="V165" i="14"/>
  <c r="I165" i="14" s="1"/>
  <c r="V57" i="14"/>
  <c r="I57" i="14" s="1"/>
  <c r="V139" i="14"/>
  <c r="T24" i="8" s="1"/>
  <c r="T65" i="8" s="1"/>
  <c r="V72" i="14"/>
  <c r="I72" i="14" s="1"/>
  <c r="V76" i="14"/>
  <c r="I76" i="14" s="1"/>
  <c r="V48" i="14"/>
  <c r="I48" i="14" s="1"/>
  <c r="V90" i="14"/>
  <c r="I90" i="14" s="1"/>
  <c r="V102" i="14"/>
  <c r="I102" i="14" s="1"/>
  <c r="V45" i="14"/>
  <c r="I45" i="14" s="1"/>
  <c r="V85" i="14"/>
  <c r="I85" i="14" s="1"/>
  <c r="V66" i="14"/>
  <c r="I66" i="14" s="1"/>
  <c r="V103" i="14"/>
  <c r="I103" i="14" s="1"/>
  <c r="V67" i="14"/>
  <c r="T23" i="8" s="1"/>
  <c r="T64" i="8" s="1"/>
  <c r="V50" i="14"/>
  <c r="I50" i="14" s="1"/>
  <c r="V96" i="14"/>
  <c r="I96" i="14" s="1"/>
  <c r="V97" i="14"/>
  <c r="I97" i="14" s="1"/>
  <c r="V81" i="14"/>
  <c r="I81" i="14" s="1"/>
  <c r="V84" i="14"/>
  <c r="I84" i="14" s="1"/>
  <c r="V89" i="14"/>
  <c r="I89" i="14" s="1"/>
  <c r="V78" i="14"/>
  <c r="I78" i="14" s="1"/>
  <c r="O20" i="8"/>
  <c r="O61" i="8" s="1"/>
  <c r="O125" i="14"/>
  <c r="R125" i="14"/>
  <c r="M20" i="8"/>
  <c r="M61" i="8" s="1"/>
  <c r="T125" i="14"/>
  <c r="S125" i="14"/>
  <c r="S20" i="8"/>
  <c r="S61" i="8" s="1"/>
  <c r="Q20" i="8"/>
  <c r="Q61" i="8" s="1"/>
  <c r="U125" i="14"/>
  <c r="R20" i="8"/>
  <c r="R61" i="8" s="1"/>
  <c r="Q125" i="14"/>
  <c r="P125" i="14"/>
  <c r="M36" i="8"/>
  <c r="M77" i="8" s="1"/>
  <c r="O179" i="14"/>
  <c r="L34" i="8"/>
  <c r="L75" i="8" s="1"/>
  <c r="S179" i="14"/>
  <c r="Q36" i="8"/>
  <c r="Q77" i="8" s="1"/>
  <c r="O173" i="14"/>
  <c r="M35" i="8"/>
  <c r="M76" i="8" s="1"/>
  <c r="U173" i="14"/>
  <c r="S35" i="8"/>
  <c r="S76" i="8" s="1"/>
  <c r="R173" i="14"/>
  <c r="P35" i="8"/>
  <c r="P76" i="8" s="1"/>
  <c r="S173" i="14"/>
  <c r="Q35" i="8"/>
  <c r="Q76" i="8" s="1"/>
  <c r="T173" i="14"/>
  <c r="R35" i="8"/>
  <c r="R76" i="8" s="1"/>
  <c r="I9" i="14"/>
  <c r="S36" i="8"/>
  <c r="S77" i="8" s="1"/>
  <c r="U179" i="14"/>
  <c r="L36" i="8"/>
  <c r="L77" i="8" s="1"/>
  <c r="N179" i="14"/>
  <c r="L23" i="8"/>
  <c r="L64" i="8" s="1"/>
  <c r="F178" i="13"/>
  <c r="F16" i="13"/>
  <c r="L24" i="8"/>
  <c r="L65" i="8" s="1"/>
  <c r="L13" i="8"/>
  <c r="L54" i="8" s="1"/>
  <c r="N173" i="14"/>
  <c r="L35" i="8"/>
  <c r="L76" i="8" s="1"/>
  <c r="L20" i="8"/>
  <c r="L61" i="8" s="1"/>
  <c r="Q179" i="14"/>
  <c r="O36" i="8"/>
  <c r="O77" i="8" s="1"/>
  <c r="T179" i="14"/>
  <c r="R36" i="8"/>
  <c r="R77" i="8" s="1"/>
  <c r="N125" i="14"/>
  <c r="N36" i="8"/>
  <c r="N77" i="8" s="1"/>
  <c r="P179" i="14"/>
  <c r="L15" i="8"/>
  <c r="L56" i="8" s="1"/>
  <c r="R179" i="14"/>
  <c r="P36" i="8"/>
  <c r="P77" i="8" s="1"/>
  <c r="P173" i="14"/>
  <c r="N35" i="8"/>
  <c r="N76" i="8" s="1"/>
  <c r="Q173" i="14"/>
  <c r="O35" i="8"/>
  <c r="O76" i="8" s="1"/>
  <c r="R114" i="13"/>
  <c r="F112" i="13"/>
  <c r="R114" i="10" l="1"/>
  <c r="F114" i="10" s="1"/>
  <c r="F114" i="13"/>
  <c r="T36" i="8"/>
  <c r="T77" i="8" s="1"/>
  <c r="G77" i="8" s="1"/>
  <c r="V179" i="14"/>
  <c r="I179" i="14" s="1"/>
  <c r="I166" i="14"/>
  <c r="G34" i="8" s="1"/>
  <c r="I27" i="14"/>
  <c r="G15" i="8" s="1"/>
  <c r="G75" i="8"/>
  <c r="T35" i="8"/>
  <c r="T76" i="8" s="1"/>
  <c r="G76" i="8" s="1"/>
  <c r="I167" i="14"/>
  <c r="G35" i="8" s="1"/>
  <c r="I139" i="14"/>
  <c r="G24" i="8" s="1"/>
  <c r="G64" i="8"/>
  <c r="G20" i="8"/>
  <c r="G65" i="8"/>
  <c r="T20" i="8"/>
  <c r="T61" i="8" s="1"/>
  <c r="G61" i="8" s="1"/>
  <c r="G56" i="8"/>
  <c r="G54" i="8"/>
  <c r="V173" i="14"/>
  <c r="I173" i="14" s="1"/>
  <c r="V125" i="14"/>
  <c r="I125" i="14" s="1"/>
  <c r="I49" i="14"/>
  <c r="G13" i="8"/>
  <c r="I67" i="14"/>
  <c r="G23" i="8" s="1"/>
  <c r="J12" i="8" l="1"/>
  <c r="J53" i="8" s="1"/>
  <c r="K12" i="8"/>
  <c r="K53" i="8" s="1"/>
  <c r="L12" i="8"/>
  <c r="L53" i="8" s="1"/>
  <c r="M12" i="8"/>
  <c r="M53" i="8" s="1"/>
  <c r="N12" i="8"/>
  <c r="N53" i="8" s="1"/>
  <c r="O12" i="8"/>
  <c r="O53" i="8" s="1"/>
  <c r="P12" i="8"/>
  <c r="P53" i="8" s="1"/>
  <c r="Q12" i="8"/>
  <c r="Q53" i="8" s="1"/>
  <c r="R12" i="8"/>
  <c r="R53" i="8" s="1"/>
  <c r="S12" i="8"/>
  <c r="S53" i="8" s="1"/>
  <c r="T12" i="8" l="1"/>
  <c r="T53" i="8" s="1"/>
  <c r="I12" i="8" l="1"/>
  <c r="I53" i="8" s="1"/>
  <c r="G53" i="8" s="1"/>
  <c r="G12" i="8"/>
  <c r="K155" i="14" l="1"/>
  <c r="K156" i="14"/>
  <c r="K157" i="14" l="1"/>
  <c r="K150" i="14"/>
  <c r="O12" i="14"/>
  <c r="O14" i="14" s="1"/>
  <c r="U12" i="14"/>
  <c r="U14" i="14" s="1"/>
  <c r="T12" i="14"/>
  <c r="T14" i="14" s="1"/>
  <c r="N12" i="14"/>
  <c r="N14" i="14" s="1"/>
  <c r="S12" i="14"/>
  <c r="S14" i="14" s="1"/>
  <c r="R12" i="14"/>
  <c r="R14" i="14" s="1"/>
  <c r="P12" i="14"/>
  <c r="P14" i="14" s="1"/>
  <c r="M12" i="14"/>
  <c r="M14" i="14" s="1"/>
  <c r="L12" i="14"/>
  <c r="L14" i="14" s="1"/>
  <c r="Q12" i="14"/>
  <c r="Q14" i="14" s="1"/>
  <c r="V12" i="14"/>
  <c r="V14" i="14" l="1"/>
  <c r="K12" i="14"/>
  <c r="K14" i="14" s="1"/>
  <c r="I12" i="14" l="1"/>
  <c r="I14" i="14"/>
  <c r="K159" i="14" l="1"/>
  <c r="K154" i="14"/>
  <c r="K153" i="14"/>
  <c r="L152" i="14" l="1"/>
  <c r="L153" i="14"/>
  <c r="L154" i="14"/>
  <c r="L159" i="14"/>
  <c r="L156" i="14"/>
  <c r="K152" i="14"/>
  <c r="L155" i="14"/>
  <c r="M150" i="14" l="1"/>
  <c r="M159" i="14"/>
  <c r="M157" i="14"/>
  <c r="M152" i="14"/>
  <c r="M156" i="14"/>
  <c r="L157" i="14"/>
  <c r="M154" i="14"/>
  <c r="M155" i="14"/>
  <c r="M153" i="14"/>
  <c r="L150" i="14"/>
  <c r="N154" i="14" l="1"/>
  <c r="N159" i="14"/>
  <c r="N152" i="14"/>
  <c r="N157" i="14"/>
  <c r="N153" i="14"/>
  <c r="N150" i="14"/>
  <c r="N155" i="14"/>
  <c r="N156" i="14"/>
  <c r="O152" i="14" l="1"/>
  <c r="O157" i="14"/>
  <c r="O156" i="14"/>
  <c r="O153" i="14"/>
  <c r="O159" i="14"/>
  <c r="O150" i="14"/>
  <c r="O154" i="14"/>
  <c r="O155" i="14"/>
  <c r="P152" i="14" l="1"/>
  <c r="P150" i="14"/>
  <c r="P155" i="14"/>
  <c r="P153" i="14"/>
  <c r="P156" i="14"/>
  <c r="P157" i="14"/>
  <c r="P154" i="14"/>
  <c r="P159" i="14"/>
  <c r="Q150" i="14" l="1"/>
  <c r="Q154" i="14"/>
  <c r="Q159" i="14"/>
  <c r="Q157" i="14"/>
  <c r="Q152" i="14"/>
  <c r="Q153" i="14"/>
  <c r="Q156" i="14"/>
  <c r="Q155" i="14"/>
  <c r="R152" i="14" l="1"/>
  <c r="R157" i="14"/>
  <c r="R156" i="14"/>
  <c r="R153" i="14"/>
  <c r="R150" i="14"/>
  <c r="R155" i="14"/>
  <c r="R154" i="14"/>
  <c r="R159" i="14"/>
  <c r="S157" i="14" l="1"/>
  <c r="S152" i="14"/>
  <c r="S156" i="14"/>
  <c r="S153" i="14"/>
  <c r="S155" i="14"/>
  <c r="S150" i="14"/>
  <c r="S159" i="14"/>
  <c r="S154" i="14"/>
  <c r="T157" i="14" l="1"/>
  <c r="T154" i="14"/>
  <c r="T159" i="14"/>
  <c r="T152" i="14"/>
  <c r="T156" i="14"/>
  <c r="T153" i="14"/>
  <c r="T150" i="14"/>
  <c r="T155" i="14"/>
  <c r="U153" i="14" l="1"/>
  <c r="U155" i="14"/>
  <c r="U154" i="14"/>
  <c r="U159" i="14"/>
  <c r="U157" i="14"/>
  <c r="U152" i="14"/>
  <c r="U156" i="14"/>
  <c r="U150" i="14"/>
  <c r="V157" i="14" l="1"/>
  <c r="I157" i="14" s="1"/>
  <c r="V155" i="14"/>
  <c r="I155" i="14" s="1"/>
  <c r="V159" i="14"/>
  <c r="I159" i="14" s="1"/>
  <c r="V156" i="14"/>
  <c r="I156" i="14" s="1"/>
  <c r="V153" i="14"/>
  <c r="I153" i="14" s="1"/>
  <c r="V152" i="14"/>
  <c r="I152" i="14" s="1"/>
  <c r="V154" i="14"/>
  <c r="I154" i="14" s="1"/>
  <c r="V150" i="14"/>
  <c r="I150" i="14" s="1"/>
  <c r="L135" i="14" l="1"/>
  <c r="M135" i="14"/>
  <c r="N135" i="14"/>
  <c r="O135" i="14"/>
  <c r="P135" i="14"/>
  <c r="Q135" i="14"/>
  <c r="R135" i="14"/>
  <c r="S135" i="14"/>
  <c r="T135" i="14"/>
  <c r="U135" i="14"/>
  <c r="K135" i="14"/>
  <c r="L23" i="14"/>
  <c r="M23" i="14"/>
  <c r="N23" i="14"/>
  <c r="O23" i="14"/>
  <c r="P23" i="14"/>
  <c r="Q23" i="14"/>
  <c r="R23" i="14"/>
  <c r="S23" i="14"/>
  <c r="T23" i="14"/>
  <c r="U23" i="14"/>
  <c r="K23" i="14"/>
  <c r="V23" i="14" l="1"/>
  <c r="I23" i="14" s="1"/>
  <c r="V135" i="14"/>
  <c r="I135" i="14" s="1"/>
  <c r="P47" i="14" l="1"/>
  <c r="L47" i="14"/>
  <c r="T47" i="14"/>
  <c r="N47" i="14"/>
  <c r="O47" i="14"/>
  <c r="K47" i="14"/>
  <c r="R47" i="14"/>
  <c r="Q47" i="14"/>
  <c r="M47" i="14"/>
  <c r="V47" i="14"/>
  <c r="S47" i="14"/>
  <c r="U47" i="14"/>
  <c r="I47" i="14" l="1"/>
  <c r="K151" i="14" l="1"/>
  <c r="L151" i="14" l="1"/>
  <c r="M151" i="14" l="1"/>
  <c r="N151" i="14" l="1"/>
  <c r="O151" i="14" l="1"/>
  <c r="P151" i="14" l="1"/>
  <c r="Q151" i="14" l="1"/>
  <c r="R151" i="14" l="1"/>
  <c r="S151" i="14" l="1"/>
  <c r="T151" i="14" l="1"/>
  <c r="U151" i="14" l="1"/>
  <c r="V151" i="14" l="1"/>
  <c r="I151" i="14" l="1"/>
  <c r="K144" i="14" l="1"/>
  <c r="K147" i="14" l="1"/>
  <c r="I28" i="8"/>
  <c r="M144" i="14"/>
  <c r="S144" i="14"/>
  <c r="V144" i="14"/>
  <c r="Q144" i="14"/>
  <c r="R144" i="14"/>
  <c r="U144" i="14"/>
  <c r="T144" i="14"/>
  <c r="P144" i="14"/>
  <c r="L144" i="14"/>
  <c r="N28" i="8" l="1"/>
  <c r="U147" i="14"/>
  <c r="S28" i="8"/>
  <c r="Q147" i="14"/>
  <c r="O28" i="8"/>
  <c r="S147" i="14"/>
  <c r="Q28" i="8"/>
  <c r="I30" i="8"/>
  <c r="I69" i="8"/>
  <c r="L147" i="14"/>
  <c r="J28" i="8"/>
  <c r="T147" i="14"/>
  <c r="R28" i="8"/>
  <c r="R147" i="14"/>
  <c r="P28" i="8"/>
  <c r="V147" i="14"/>
  <c r="T28" i="8"/>
  <c r="K28" i="8"/>
  <c r="K69" i="8" l="1"/>
  <c r="T30" i="8"/>
  <c r="T69" i="8"/>
  <c r="T71" i="8" s="1"/>
  <c r="R30" i="8"/>
  <c r="R69" i="8"/>
  <c r="R71" i="8" s="1"/>
  <c r="N69" i="8"/>
  <c r="I71" i="8"/>
  <c r="O30" i="8"/>
  <c r="O69" i="8"/>
  <c r="O71" i="8" s="1"/>
  <c r="P30" i="8"/>
  <c r="P69" i="8"/>
  <c r="P71" i="8" s="1"/>
  <c r="J30" i="8"/>
  <c r="J69" i="8"/>
  <c r="J71" i="8" s="1"/>
  <c r="Q30" i="8"/>
  <c r="Q69" i="8"/>
  <c r="Q71" i="8" s="1"/>
  <c r="S30" i="8"/>
  <c r="S69" i="8"/>
  <c r="S71" i="8" s="1"/>
  <c r="M145" i="14" l="1"/>
  <c r="N144" i="14"/>
  <c r="N145" i="14"/>
  <c r="L29" i="8" s="1"/>
  <c r="L70" i="8" s="1"/>
  <c r="O144" i="14"/>
  <c r="P145" i="14"/>
  <c r="N147" i="14" l="1"/>
  <c r="L28" i="8"/>
  <c r="I144" i="14"/>
  <c r="G28" i="8" s="1"/>
  <c r="O147" i="14"/>
  <c r="M28" i="8"/>
  <c r="N29" i="8"/>
  <c r="P147" i="14"/>
  <c r="K29" i="8"/>
  <c r="I145" i="14"/>
  <c r="G29" i="8" s="1"/>
  <c r="M147" i="14"/>
  <c r="I147" i="14" l="1"/>
  <c r="G30" i="8"/>
  <c r="L30" i="8"/>
  <c r="L69" i="8"/>
  <c r="N70" i="8"/>
  <c r="N71" i="8" s="1"/>
  <c r="N30" i="8"/>
  <c r="K70" i="8"/>
  <c r="K30" i="8"/>
  <c r="M30" i="8"/>
  <c r="M69" i="8"/>
  <c r="M71" i="8" s="1"/>
  <c r="L71" i="8" l="1"/>
  <c r="G69" i="8"/>
  <c r="G70" i="8"/>
  <c r="K71" i="8"/>
  <c r="G71" i="8" l="1"/>
  <c r="R19" i="8" l="1"/>
  <c r="R60" i="8" s="1"/>
  <c r="K19" i="8"/>
  <c r="K60" i="8" s="1"/>
  <c r="Q19" i="8"/>
  <c r="Q60" i="8" s="1"/>
  <c r="L19" i="8"/>
  <c r="L60" i="8" s="1"/>
  <c r="J19" i="8"/>
  <c r="J60" i="8" s="1"/>
  <c r="S19" i="8"/>
  <c r="S60" i="8" s="1"/>
  <c r="N19" i="8"/>
  <c r="N60" i="8" s="1"/>
  <c r="P19" i="8"/>
  <c r="P60" i="8" s="1"/>
  <c r="O19" i="8"/>
  <c r="O60" i="8" s="1"/>
  <c r="M19" i="8"/>
  <c r="M60" i="8" s="1"/>
  <c r="M21" i="8" l="1"/>
  <c r="M62" i="8" s="1"/>
  <c r="O60" i="14"/>
  <c r="T21" i="8"/>
  <c r="T62" i="8" s="1"/>
  <c r="V60" i="14"/>
  <c r="P21" i="8"/>
  <c r="P62" i="8" s="1"/>
  <c r="R60" i="14"/>
  <c r="K21" i="8"/>
  <c r="K62" i="8" s="1"/>
  <c r="M60" i="14"/>
  <c r="T19" i="8"/>
  <c r="T60" i="8" s="1"/>
  <c r="S21" i="8"/>
  <c r="S62" i="8" s="1"/>
  <c r="U60" i="14"/>
  <c r="L21" i="8"/>
  <c r="L62" i="8" s="1"/>
  <c r="N60" i="14"/>
  <c r="I19" i="8"/>
  <c r="I60" i="8" s="1"/>
  <c r="G21" i="8"/>
  <c r="O21" i="8"/>
  <c r="O62" i="8" s="1"/>
  <c r="Q60" i="14"/>
  <c r="N21" i="8"/>
  <c r="N62" i="8" s="1"/>
  <c r="J21" i="8"/>
  <c r="J62" i="8" s="1"/>
  <c r="L60" i="14"/>
  <c r="Q21" i="8"/>
  <c r="Q62" i="8" s="1"/>
  <c r="S60" i="14"/>
  <c r="R21" i="8"/>
  <c r="R62" i="8" s="1"/>
  <c r="T60" i="14"/>
  <c r="Q105" i="14"/>
  <c r="G60" i="8" l="1"/>
  <c r="I21" i="8"/>
  <c r="I62" i="8" s="1"/>
  <c r="G62" i="8" s="1"/>
  <c r="K60" i="14"/>
  <c r="G19" i="8"/>
  <c r="T105" i="14"/>
  <c r="U105" i="14"/>
  <c r="S105" i="14"/>
  <c r="L105" i="14"/>
  <c r="N105" i="14"/>
  <c r="R105" i="14"/>
  <c r="P105" i="14"/>
  <c r="M105" i="14"/>
  <c r="V105" i="14" l="1"/>
  <c r="U113" i="14" l="1"/>
  <c r="U115" i="14" s="1"/>
  <c r="S113" i="14"/>
  <c r="S115" i="14" s="1"/>
  <c r="R113" i="14"/>
  <c r="R115" i="14" s="1"/>
  <c r="O113" i="14"/>
  <c r="L113" i="14"/>
  <c r="L115" i="14" s="1"/>
  <c r="K113" i="14"/>
  <c r="P113" i="14"/>
  <c r="Q113" i="14"/>
  <c r="Q115" i="14" s="1"/>
  <c r="T113" i="14"/>
  <c r="T115" i="14" s="1"/>
  <c r="M113" i="14"/>
  <c r="M115" i="14" s="1"/>
  <c r="N113" i="14"/>
  <c r="N115" i="14" s="1"/>
  <c r="K105" i="14"/>
  <c r="V113" i="14" l="1"/>
  <c r="V115" i="14" s="1"/>
  <c r="K115" i="14"/>
  <c r="I113" i="14" l="1"/>
  <c r="F281" i="13" l="1"/>
  <c r="H286" i="10" l="1"/>
  <c r="I286" i="10"/>
  <c r="G286" i="10" l="1"/>
  <c r="J286" i="10" l="1"/>
  <c r="K286" i="10" l="1"/>
  <c r="L286" i="10" l="1"/>
  <c r="M286" i="10"/>
  <c r="N286" i="10"/>
  <c r="O286" i="10" l="1"/>
  <c r="P286" i="10"/>
  <c r="Q286" i="10" l="1"/>
  <c r="R286" i="10" l="1"/>
  <c r="F286" i="10" s="1"/>
  <c r="F265" i="13" l="1"/>
  <c r="F263" i="13"/>
  <c r="F285" i="13"/>
  <c r="F286" i="13"/>
  <c r="F257" i="13"/>
  <c r="F232" i="13"/>
  <c r="F264" i="13"/>
  <c r="F271" i="13" l="1"/>
  <c r="F266" i="13"/>
  <c r="F259" i="13"/>
  <c r="F283" i="13"/>
  <c r="F254" i="13"/>
  <c r="F272" i="13"/>
  <c r="F233" i="13"/>
  <c r="F258" i="13"/>
  <c r="F282" i="13"/>
  <c r="F225" i="13" l="1"/>
  <c r="F262" i="13" l="1"/>
  <c r="K351" i="10" l="1"/>
  <c r="I339" i="10"/>
  <c r="H352" i="10"/>
  <c r="L352" i="10" l="1"/>
  <c r="M357" i="10"/>
  <c r="J352" i="10"/>
  <c r="P352" i="10"/>
  <c r="K357" i="10"/>
  <c r="O352" i="10"/>
  <c r="H351" i="10"/>
  <c r="H354" i="10" s="1"/>
  <c r="M352" i="10"/>
  <c r="Q351" i="10"/>
  <c r="R357" i="10"/>
  <c r="O357" i="10"/>
  <c r="R351" i="10"/>
  <c r="N352" i="10"/>
  <c r="R352" i="10"/>
  <c r="P351" i="10"/>
  <c r="J357" i="10"/>
  <c r="J351" i="10"/>
  <c r="J354" i="10" s="1"/>
  <c r="L357" i="10"/>
  <c r="M351" i="10"/>
  <c r="N351" i="10"/>
  <c r="P357" i="10"/>
  <c r="O351" i="10"/>
  <c r="L351" i="10"/>
  <c r="Q352" i="10"/>
  <c r="N357" i="10"/>
  <c r="Q357" i="10"/>
  <c r="K352" i="10"/>
  <c r="K354" i="10" s="1"/>
  <c r="M339" i="10"/>
  <c r="J339" i="10"/>
  <c r="Q339" i="10"/>
  <c r="N339" i="10"/>
  <c r="O339" i="10"/>
  <c r="O348" i="10" s="1"/>
  <c r="R339" i="10"/>
  <c r="K339" i="10"/>
  <c r="H339" i="10"/>
  <c r="L339" i="10"/>
  <c r="P339" i="10"/>
  <c r="G339" i="10"/>
  <c r="G351" i="10"/>
  <c r="H357" i="10"/>
  <c r="I352" i="10"/>
  <c r="I351" i="10"/>
  <c r="G357" i="10"/>
  <c r="I357" i="10"/>
  <c r="G352" i="10"/>
  <c r="N354" i="10" l="1"/>
  <c r="L354" i="10"/>
  <c r="O354" i="10"/>
  <c r="L348" i="10"/>
  <c r="M348" i="10"/>
  <c r="M354" i="10"/>
  <c r="N348" i="10"/>
  <c r="K348" i="10"/>
  <c r="Q348" i="10"/>
  <c r="P354" i="10"/>
  <c r="F352" i="10"/>
  <c r="R348" i="10"/>
  <c r="J348" i="10"/>
  <c r="I348" i="10"/>
  <c r="P348" i="10"/>
  <c r="I354" i="10"/>
  <c r="G354" i="10"/>
  <c r="F351" i="10"/>
  <c r="F339" i="10"/>
  <c r="G348" i="10"/>
  <c r="J378" i="10"/>
  <c r="R354" i="10"/>
  <c r="Q354" i="10"/>
  <c r="M378" i="10"/>
  <c r="H348" i="10"/>
  <c r="O378" i="10"/>
  <c r="I378" i="10"/>
  <c r="Q378" i="10"/>
  <c r="P378" i="10"/>
  <c r="L378" i="10"/>
  <c r="R378" i="10"/>
  <c r="K378" i="10"/>
  <c r="F357" i="10"/>
  <c r="G378" i="10"/>
  <c r="H378" i="10"/>
  <c r="N378" i="10"/>
  <c r="I378" i="13"/>
  <c r="K348" i="13"/>
  <c r="Q348" i="13"/>
  <c r="Q378" i="13"/>
  <c r="L354" i="13"/>
  <c r="P378" i="13"/>
  <c r="L378" i="13"/>
  <c r="P354" i="13"/>
  <c r="R378" i="13"/>
  <c r="H354" i="13"/>
  <c r="K378" i="13"/>
  <c r="I348" i="13"/>
  <c r="F343" i="13"/>
  <c r="F352" i="13"/>
  <c r="F357" i="13"/>
  <c r="G378" i="13"/>
  <c r="H378" i="13"/>
  <c r="P348" i="13"/>
  <c r="R348" i="13"/>
  <c r="J348" i="13"/>
  <c r="N378" i="13"/>
  <c r="I354" i="13"/>
  <c r="F340" i="13"/>
  <c r="G354" i="13"/>
  <c r="F351" i="13"/>
  <c r="F339" i="13"/>
  <c r="G348" i="13"/>
  <c r="L348" i="13"/>
  <c r="O348" i="13"/>
  <c r="M348" i="13"/>
  <c r="O354" i="13"/>
  <c r="N354" i="13"/>
  <c r="M354" i="13"/>
  <c r="J378" i="13"/>
  <c r="R354" i="13"/>
  <c r="Q354" i="13"/>
  <c r="M378" i="13"/>
  <c r="F344" i="13"/>
  <c r="K354" i="13"/>
  <c r="F342" i="13"/>
  <c r="F341" i="13"/>
  <c r="H348" i="13"/>
  <c r="N348" i="13"/>
  <c r="J354" i="13"/>
  <c r="O378" i="13"/>
  <c r="F348" i="10" l="1"/>
  <c r="F378" i="10"/>
  <c r="F354" i="10"/>
  <c r="F348" i="13"/>
  <c r="F354" i="13"/>
  <c r="F378" i="13"/>
  <c r="G195" i="10" l="1"/>
  <c r="N218" i="10"/>
  <c r="I332" i="10"/>
  <c r="H332" i="10"/>
  <c r="Q332" i="10"/>
  <c r="M332" i="10"/>
  <c r="R332" i="10"/>
  <c r="O332" i="10"/>
  <c r="N332" i="10"/>
  <c r="G332" i="10"/>
  <c r="K332" i="10"/>
  <c r="J332" i="10"/>
  <c r="L332" i="10"/>
  <c r="P332" i="10"/>
  <c r="G193" i="10"/>
  <c r="F332" i="10" l="1"/>
  <c r="F332" i="13"/>
  <c r="N195" i="10"/>
  <c r="L195" i="10"/>
  <c r="K195" i="10"/>
  <c r="R327" i="10"/>
  <c r="O195" i="10"/>
  <c r="I329" i="10"/>
  <c r="H195" i="10"/>
  <c r="O329" i="10"/>
  <c r="H329" i="10"/>
  <c r="P195" i="10"/>
  <c r="I195" i="10"/>
  <c r="K327" i="10"/>
  <c r="M327" i="10"/>
  <c r="R329" i="10"/>
  <c r="L329" i="10"/>
  <c r="G329" i="10"/>
  <c r="R195" i="10"/>
  <c r="M195" i="10"/>
  <c r="L327" i="10"/>
  <c r="N329" i="10"/>
  <c r="Q329" i="10"/>
  <c r="P194" i="10"/>
  <c r="P327" i="10"/>
  <c r="Q195" i="10"/>
  <c r="O327" i="10"/>
  <c r="G327" i="10"/>
  <c r="M329" i="10"/>
  <c r="P329" i="10"/>
  <c r="O194" i="10"/>
  <c r="K194" i="10"/>
  <c r="R328" i="10"/>
  <c r="G331" i="10"/>
  <c r="M194" i="10"/>
  <c r="O330" i="10"/>
  <c r="I331" i="10"/>
  <c r="H327" i="10"/>
  <c r="Q327" i="10"/>
  <c r="N327" i="10"/>
  <c r="I330" i="10"/>
  <c r="N330" i="10"/>
  <c r="H330" i="10"/>
  <c r="M330" i="10"/>
  <c r="P330" i="10"/>
  <c r="K330" i="10"/>
  <c r="Q330" i="10"/>
  <c r="L330" i="10"/>
  <c r="R330" i="10"/>
  <c r="L194" i="10"/>
  <c r="H194" i="10"/>
  <c r="R194" i="10"/>
  <c r="I328" i="10"/>
  <c r="M328" i="10"/>
  <c r="O328" i="10"/>
  <c r="K328" i="10"/>
  <c r="M331" i="10"/>
  <c r="L331" i="10"/>
  <c r="Q331" i="10"/>
  <c r="N194" i="10"/>
  <c r="H331" i="10"/>
  <c r="G328" i="10"/>
  <c r="Q194" i="10"/>
  <c r="L328" i="10"/>
  <c r="P328" i="10"/>
  <c r="H328" i="10"/>
  <c r="R331" i="10"/>
  <c r="K331" i="10"/>
  <c r="Q328" i="10"/>
  <c r="O331" i="10"/>
  <c r="P331" i="10"/>
  <c r="K329" i="10"/>
  <c r="M193" i="10"/>
  <c r="R325" i="10"/>
  <c r="L193" i="10"/>
  <c r="O218" i="10"/>
  <c r="O325" i="10"/>
  <c r="Q193" i="10"/>
  <c r="N325" i="10"/>
  <c r="P218" i="10"/>
  <c r="R193" i="10"/>
  <c r="R218" i="10"/>
  <c r="P193" i="10"/>
  <c r="J218" i="10"/>
  <c r="J193" i="10"/>
  <c r="K193" i="10"/>
  <c r="N193" i="10"/>
  <c r="O193" i="10"/>
  <c r="N328" i="10"/>
  <c r="K218" i="10"/>
  <c r="N331" i="10"/>
  <c r="Q218" i="10"/>
  <c r="M218" i="10"/>
  <c r="L218" i="10"/>
  <c r="I194" i="10"/>
  <c r="I327" i="10"/>
  <c r="I193" i="10"/>
  <c r="G330" i="10"/>
  <c r="G218" i="10"/>
  <c r="H193" i="10"/>
  <c r="I218" i="10"/>
  <c r="H218" i="10"/>
  <c r="O197" i="10" l="1"/>
  <c r="M197" i="10"/>
  <c r="H197" i="10"/>
  <c r="Q197" i="10"/>
  <c r="M244" i="10"/>
  <c r="Q244" i="10"/>
  <c r="N197" i="10"/>
  <c r="P197" i="10"/>
  <c r="L197" i="10"/>
  <c r="K197" i="10"/>
  <c r="R197" i="10"/>
  <c r="N244" i="10"/>
  <c r="H244" i="10"/>
  <c r="F218" i="10"/>
  <c r="G244" i="10"/>
  <c r="I197" i="10"/>
  <c r="L244" i="10"/>
  <c r="F193" i="10"/>
  <c r="R244" i="10"/>
  <c r="P244" i="10"/>
  <c r="K244" i="10"/>
  <c r="O244" i="10"/>
  <c r="I244" i="10"/>
  <c r="J244" i="10"/>
  <c r="F240" i="13"/>
  <c r="F241" i="13"/>
  <c r="H197" i="13"/>
  <c r="F227" i="13"/>
  <c r="F235" i="13"/>
  <c r="F234" i="13"/>
  <c r="F218" i="13"/>
  <c r="G244" i="13"/>
  <c r="I197" i="13"/>
  <c r="F237" i="13"/>
  <c r="L244" i="13"/>
  <c r="K197" i="13"/>
  <c r="J244" i="13"/>
  <c r="R197" i="13"/>
  <c r="Q197" i="13"/>
  <c r="N244" i="13"/>
  <c r="F228" i="13"/>
  <c r="F239" i="13"/>
  <c r="O197" i="13"/>
  <c r="M197" i="13"/>
  <c r="F224" i="13"/>
  <c r="F226" i="13"/>
  <c r="M244" i="13"/>
  <c r="Q244" i="13"/>
  <c r="R244" i="13"/>
  <c r="P244" i="13"/>
  <c r="H244" i="13"/>
  <c r="F236" i="13"/>
  <c r="I244" i="13"/>
  <c r="F221" i="13"/>
  <c r="F242" i="13"/>
  <c r="F231" i="13"/>
  <c r="F230" i="13"/>
  <c r="K244" i="13"/>
  <c r="N197" i="13"/>
  <c r="P197" i="13"/>
  <c r="O244" i="13"/>
  <c r="L197" i="13"/>
  <c r="F193" i="13"/>
  <c r="J331" i="10"/>
  <c r="F331" i="10" s="1"/>
  <c r="J330" i="10"/>
  <c r="F330" i="10" s="1"/>
  <c r="J328" i="10"/>
  <c r="F328" i="10" s="1"/>
  <c r="J194" i="10"/>
  <c r="J327" i="10"/>
  <c r="F327" i="10" s="1"/>
  <c r="J329" i="10"/>
  <c r="F329" i="10" s="1"/>
  <c r="J195" i="10"/>
  <c r="F195" i="10" s="1"/>
  <c r="Q325" i="10"/>
  <c r="M325" i="10"/>
  <c r="L325" i="10"/>
  <c r="J325" i="10"/>
  <c r="G194" i="10"/>
  <c r="I325" i="10"/>
  <c r="K325" i="10"/>
  <c r="P325" i="10"/>
  <c r="G325" i="10"/>
  <c r="H325" i="10"/>
  <c r="J197" i="10" l="1"/>
  <c r="F325" i="10"/>
  <c r="F194" i="10"/>
  <c r="G197" i="10"/>
  <c r="F244" i="10"/>
  <c r="F325" i="13"/>
  <c r="F329" i="13"/>
  <c r="J197" i="13"/>
  <c r="F195" i="13"/>
  <c r="F244" i="13"/>
  <c r="F327" i="13"/>
  <c r="F194" i="13"/>
  <c r="G197" i="13"/>
  <c r="F331" i="13"/>
  <c r="F330" i="13"/>
  <c r="F328" i="13"/>
  <c r="F197" i="10" l="1"/>
  <c r="F197" i="13"/>
  <c r="G334" i="10" l="1"/>
  <c r="P302" i="10"/>
  <c r="G301" i="10"/>
  <c r="G300" i="10"/>
  <c r="G304" i="10"/>
  <c r="O334" i="10" l="1"/>
  <c r="P334" i="10"/>
  <c r="L334" i="10"/>
  <c r="M334" i="10"/>
  <c r="H334" i="10"/>
  <c r="N334" i="10"/>
  <c r="I334" i="10"/>
  <c r="R334" i="10"/>
  <c r="Q334" i="10"/>
  <c r="K334" i="10"/>
  <c r="M301" i="10"/>
  <c r="J303" i="10"/>
  <c r="Q302" i="10"/>
  <c r="P301" i="10"/>
  <c r="L301" i="10"/>
  <c r="K303" i="10"/>
  <c r="M303" i="10"/>
  <c r="N302" i="10"/>
  <c r="R302" i="10"/>
  <c r="J302" i="10"/>
  <c r="P333" i="10"/>
  <c r="O301" i="10"/>
  <c r="K301" i="10"/>
  <c r="G303" i="10"/>
  <c r="H302" i="10"/>
  <c r="M302" i="10"/>
  <c r="L302" i="10"/>
  <c r="Q301" i="10"/>
  <c r="O303" i="10"/>
  <c r="L303" i="10"/>
  <c r="K302" i="10"/>
  <c r="N301" i="10"/>
  <c r="J301" i="10"/>
  <c r="R301" i="10"/>
  <c r="Q303" i="10"/>
  <c r="N303" i="10"/>
  <c r="P303" i="10"/>
  <c r="O302" i="10"/>
  <c r="G302" i="10"/>
  <c r="I302" i="10"/>
  <c r="R303" i="10"/>
  <c r="H303" i="10"/>
  <c r="I301" i="10"/>
  <c r="I303" i="10"/>
  <c r="H301" i="10"/>
  <c r="P336" i="10" l="1"/>
  <c r="T158" i="14"/>
  <c r="F301" i="10"/>
  <c r="F302" i="10"/>
  <c r="F303" i="10"/>
  <c r="F301" i="13"/>
  <c r="F303" i="13"/>
  <c r="P336" i="13"/>
  <c r="F302" i="13"/>
  <c r="F270" i="13"/>
  <c r="J334" i="10"/>
  <c r="F334" i="10" s="1"/>
  <c r="R333" i="10"/>
  <c r="Q333" i="10"/>
  <c r="O333" i="10"/>
  <c r="N333" i="10"/>
  <c r="M333" i="10"/>
  <c r="L333" i="10"/>
  <c r="K333" i="10"/>
  <c r="J333" i="10"/>
  <c r="N158" i="14" s="1"/>
  <c r="I333" i="10"/>
  <c r="H333" i="10"/>
  <c r="G333" i="10"/>
  <c r="K158" i="14" s="1"/>
  <c r="H336" i="10" l="1"/>
  <c r="L158" i="14"/>
  <c r="L336" i="10"/>
  <c r="P158" i="14"/>
  <c r="Q336" i="10"/>
  <c r="U158" i="14"/>
  <c r="N161" i="14"/>
  <c r="L33" i="8"/>
  <c r="N336" i="10"/>
  <c r="R158" i="14"/>
  <c r="K161" i="14"/>
  <c r="I33" i="8"/>
  <c r="K336" i="10"/>
  <c r="O158" i="14"/>
  <c r="O336" i="10"/>
  <c r="S158" i="14"/>
  <c r="I336" i="10"/>
  <c r="M158" i="14"/>
  <c r="M336" i="10"/>
  <c r="Q158" i="14"/>
  <c r="R336" i="10"/>
  <c r="V158" i="14"/>
  <c r="R33" i="8"/>
  <c r="T161" i="14"/>
  <c r="J336" i="10"/>
  <c r="F333" i="10"/>
  <c r="G336" i="10"/>
  <c r="F275" i="13"/>
  <c r="F269" i="13"/>
  <c r="F279" i="13"/>
  <c r="F261" i="13"/>
  <c r="H336" i="13"/>
  <c r="L336" i="13"/>
  <c r="Q336" i="13"/>
  <c r="F280" i="13"/>
  <c r="F260" i="13"/>
  <c r="F274" i="13"/>
  <c r="I336" i="13"/>
  <c r="M336" i="13"/>
  <c r="R336" i="13"/>
  <c r="F273" i="13"/>
  <c r="F252" i="13"/>
  <c r="F267" i="13"/>
  <c r="F250" i="13"/>
  <c r="F284" i="13"/>
  <c r="J336" i="13"/>
  <c r="N336" i="13"/>
  <c r="F256" i="13"/>
  <c r="F268" i="13"/>
  <c r="F251" i="13"/>
  <c r="F333" i="13"/>
  <c r="G336" i="13"/>
  <c r="K336" i="13"/>
  <c r="O336" i="13"/>
  <c r="F334" i="13"/>
  <c r="F253" i="13"/>
  <c r="Q161" i="14" l="1"/>
  <c r="O33" i="8"/>
  <c r="R37" i="8"/>
  <c r="R74" i="8"/>
  <c r="R78" i="8" s="1"/>
  <c r="S161" i="14"/>
  <c r="Q33" i="8"/>
  <c r="L74" i="8"/>
  <c r="L78" i="8" s="1"/>
  <c r="L37" i="8"/>
  <c r="I158" i="14"/>
  <c r="G33" i="8" s="1"/>
  <c r="G37" i="8" s="1"/>
  <c r="V161" i="14"/>
  <c r="T33" i="8"/>
  <c r="K33" i="8"/>
  <c r="M161" i="14"/>
  <c r="M33" i="8"/>
  <c r="O161" i="14"/>
  <c r="R161" i="14"/>
  <c r="P33" i="8"/>
  <c r="J33" i="8"/>
  <c r="L161" i="14"/>
  <c r="I37" i="8"/>
  <c r="I74" i="8"/>
  <c r="N33" i="8"/>
  <c r="P161" i="14"/>
  <c r="U161" i="14"/>
  <c r="S33" i="8"/>
  <c r="F336" i="10"/>
  <c r="F255" i="13"/>
  <c r="F336" i="13"/>
  <c r="J37" i="8" l="1"/>
  <c r="J74" i="8"/>
  <c r="J78" i="8" s="1"/>
  <c r="K74" i="8"/>
  <c r="K78" i="8" s="1"/>
  <c r="K37" i="8"/>
  <c r="T37" i="8"/>
  <c r="T74" i="8"/>
  <c r="T78" i="8" s="1"/>
  <c r="N37" i="8"/>
  <c r="N74" i="8"/>
  <c r="N78" i="8" s="1"/>
  <c r="M37" i="8"/>
  <c r="M74" i="8"/>
  <c r="M78" i="8" s="1"/>
  <c r="I161" i="14"/>
  <c r="Q37" i="8"/>
  <c r="Q74" i="8"/>
  <c r="Q78" i="8" s="1"/>
  <c r="O37" i="8"/>
  <c r="O74" i="8"/>
  <c r="O78" i="8" s="1"/>
  <c r="S74" i="8"/>
  <c r="S78" i="8" s="1"/>
  <c r="S37" i="8"/>
  <c r="I78" i="8"/>
  <c r="P37" i="8"/>
  <c r="P74" i="8"/>
  <c r="P78" i="8" s="1"/>
  <c r="K304" i="10"/>
  <c r="M304" i="10"/>
  <c r="Q300" i="10"/>
  <c r="R304" i="10"/>
  <c r="L304" i="10"/>
  <c r="N304" i="10"/>
  <c r="O304" i="10"/>
  <c r="P299" i="10"/>
  <c r="J304" i="10"/>
  <c r="P304" i="10"/>
  <c r="Q304" i="10"/>
  <c r="I304" i="10"/>
  <c r="H304" i="10"/>
  <c r="G74" i="8" l="1"/>
  <c r="G78" i="8"/>
  <c r="F304" i="10"/>
  <c r="F304" i="13"/>
  <c r="R300" i="10"/>
  <c r="M299" i="10"/>
  <c r="N247" i="10"/>
  <c r="K299" i="10"/>
  <c r="P291" i="10"/>
  <c r="N292" i="10"/>
  <c r="O247" i="10"/>
  <c r="N300" i="10"/>
  <c r="K300" i="10"/>
  <c r="R299" i="10"/>
  <c r="K291" i="10"/>
  <c r="Q292" i="10"/>
  <c r="M300" i="10"/>
  <c r="O300" i="10"/>
  <c r="J299" i="10"/>
  <c r="N299" i="10"/>
  <c r="R291" i="10"/>
  <c r="N291" i="10"/>
  <c r="R292" i="10"/>
  <c r="P300" i="10"/>
  <c r="P306" i="10" s="1"/>
  <c r="L291" i="10"/>
  <c r="Q291" i="10"/>
  <c r="O292" i="10"/>
  <c r="L299" i="10"/>
  <c r="J291" i="10"/>
  <c r="L292" i="10"/>
  <c r="P292" i="10"/>
  <c r="J300" i="10"/>
  <c r="L300" i="10"/>
  <c r="Q299" i="10"/>
  <c r="Q306" i="10" s="1"/>
  <c r="O299" i="10"/>
  <c r="O291" i="10"/>
  <c r="O294" i="10" s="1"/>
  <c r="M291" i="10"/>
  <c r="K292" i="10"/>
  <c r="J292" i="10"/>
  <c r="M292" i="10"/>
  <c r="G291" i="10"/>
  <c r="H292" i="10"/>
  <c r="I300" i="10"/>
  <c r="I299" i="10"/>
  <c r="G299" i="10"/>
  <c r="I292" i="10"/>
  <c r="G292" i="10"/>
  <c r="H299" i="10"/>
  <c r="H291" i="10"/>
  <c r="H294" i="10" s="1"/>
  <c r="H300" i="10"/>
  <c r="I291" i="10"/>
  <c r="R306" i="10" l="1"/>
  <c r="N306" i="10"/>
  <c r="H306" i="10"/>
  <c r="Q294" i="10"/>
  <c r="O306" i="10"/>
  <c r="I294" i="10"/>
  <c r="N294" i="10"/>
  <c r="F292" i="10"/>
  <c r="F300" i="10"/>
  <c r="R294" i="10"/>
  <c r="I306" i="10"/>
  <c r="J294" i="10"/>
  <c r="P294" i="10"/>
  <c r="L306" i="10"/>
  <c r="L294" i="10"/>
  <c r="J306" i="10"/>
  <c r="K306" i="10"/>
  <c r="M294" i="10"/>
  <c r="K294" i="10"/>
  <c r="F299" i="10"/>
  <c r="G306" i="10"/>
  <c r="F291" i="10"/>
  <c r="G294" i="10"/>
  <c r="M306" i="10"/>
  <c r="F292" i="13"/>
  <c r="H294" i="13"/>
  <c r="L306" i="13"/>
  <c r="L294" i="13"/>
  <c r="R294" i="13"/>
  <c r="J306" i="13"/>
  <c r="K306" i="13"/>
  <c r="P306" i="13"/>
  <c r="H306" i="13"/>
  <c r="M294" i="13"/>
  <c r="K294" i="13"/>
  <c r="F300" i="13"/>
  <c r="I294" i="13"/>
  <c r="G306" i="13"/>
  <c r="F299" i="13"/>
  <c r="G294" i="13"/>
  <c r="F291" i="13"/>
  <c r="O294" i="13"/>
  <c r="Q306" i="13"/>
  <c r="N306" i="13"/>
  <c r="R306" i="13"/>
  <c r="M306" i="13"/>
  <c r="I306" i="13"/>
  <c r="O306" i="13"/>
  <c r="J294" i="13"/>
  <c r="Q294" i="13"/>
  <c r="N294" i="13"/>
  <c r="P294" i="13"/>
  <c r="J247" i="10"/>
  <c r="P247" i="10"/>
  <c r="Q247" i="10"/>
  <c r="L247" i="10"/>
  <c r="R247" i="10"/>
  <c r="R288" i="10" s="1"/>
  <c r="H247" i="10"/>
  <c r="N288" i="10"/>
  <c r="I247" i="10"/>
  <c r="K247" i="10"/>
  <c r="K288" i="10" s="1"/>
  <c r="G247" i="10"/>
  <c r="M247" i="10"/>
  <c r="R296" i="10" l="1"/>
  <c r="N296" i="10"/>
  <c r="M288" i="10"/>
  <c r="M296" i="10" s="1"/>
  <c r="O288" i="10"/>
  <c r="O296" i="10" s="1"/>
  <c r="F247" i="10"/>
  <c r="G288" i="10"/>
  <c r="G296" i="10" s="1"/>
  <c r="Q288" i="10"/>
  <c r="Q296" i="10" s="1"/>
  <c r="H288" i="10"/>
  <c r="H296" i="10" s="1"/>
  <c r="P288" i="10"/>
  <c r="P296" i="10" s="1"/>
  <c r="F306" i="10"/>
  <c r="K296" i="10"/>
  <c r="I288" i="10"/>
  <c r="I296" i="10" s="1"/>
  <c r="L288" i="10"/>
  <c r="L296" i="10" s="1"/>
  <c r="J288" i="10"/>
  <c r="J296" i="10" s="1"/>
  <c r="F294" i="10"/>
  <c r="M288" i="13"/>
  <c r="M296" i="13" s="1"/>
  <c r="I288" i="13"/>
  <c r="I296" i="13" s="1"/>
  <c r="L288" i="13"/>
  <c r="L296" i="13" s="1"/>
  <c r="J288" i="13"/>
  <c r="J296" i="13" s="1"/>
  <c r="K288" i="13"/>
  <c r="K296" i="13" s="1"/>
  <c r="R288" i="13"/>
  <c r="R296" i="13" s="1"/>
  <c r="F294" i="13"/>
  <c r="N288" i="13"/>
  <c r="N296" i="13" s="1"/>
  <c r="F247" i="13"/>
  <c r="G288" i="13"/>
  <c r="G296" i="13" s="1"/>
  <c r="F248" i="13"/>
  <c r="Q288" i="13"/>
  <c r="Q296" i="13" s="1"/>
  <c r="F249" i="13"/>
  <c r="H288" i="13"/>
  <c r="H296" i="13" s="1"/>
  <c r="P288" i="13"/>
  <c r="P296" i="13" s="1"/>
  <c r="F306" i="13"/>
  <c r="O288" i="13"/>
  <c r="O296" i="13" s="1"/>
  <c r="F296" i="10" l="1"/>
  <c r="F288" i="10"/>
  <c r="F296" i="13"/>
  <c r="F288" i="13"/>
  <c r="R314" i="10" l="1"/>
  <c r="R132" i="10" l="1"/>
  <c r="V133" i="14" s="1"/>
  <c r="R201" i="10"/>
  <c r="I201" i="10"/>
  <c r="R20" i="10" l="1"/>
  <c r="V18" i="14" s="1"/>
  <c r="I20" i="10"/>
  <c r="M18" i="14" s="1"/>
  <c r="R204" i="10"/>
  <c r="R202" i="10"/>
  <c r="I202" i="10"/>
  <c r="R21" i="10" l="1"/>
  <c r="V19" i="14" s="1"/>
  <c r="I21" i="10"/>
  <c r="M19" i="14" s="1"/>
  <c r="R23" i="10"/>
  <c r="V21" i="14" s="1"/>
  <c r="N201" i="10"/>
  <c r="N20" i="10" l="1"/>
  <c r="R18" i="14" s="1"/>
  <c r="N202" i="10"/>
  <c r="N21" i="10" l="1"/>
  <c r="R19" i="14" s="1"/>
  <c r="H314" i="10"/>
  <c r="H132" i="10" l="1"/>
  <c r="L133" i="14" s="1"/>
  <c r="I204" i="10"/>
  <c r="I23" i="10" l="1"/>
  <c r="M21" i="14" s="1"/>
  <c r="I203" i="10"/>
  <c r="I200" i="10"/>
  <c r="I19" i="10"/>
  <c r="I22" i="10" l="1"/>
  <c r="M20" i="14" s="1"/>
  <c r="I205" i="10"/>
  <c r="I208" i="10" s="1"/>
  <c r="I212" i="10" s="1"/>
  <c r="I214" i="10" s="1"/>
  <c r="M17" i="14"/>
  <c r="Q201" i="10"/>
  <c r="Q20" i="10" l="1"/>
  <c r="U18" i="14" s="1"/>
  <c r="I24" i="10"/>
  <c r="I27" i="10" s="1"/>
  <c r="I31" i="10" s="1"/>
  <c r="I208" i="13"/>
  <c r="I212" i="13" s="1"/>
  <c r="I214" i="13" s="1"/>
  <c r="Q204" i="10"/>
  <c r="Q202" i="10"/>
  <c r="K201" i="10"/>
  <c r="L201" i="10"/>
  <c r="Q21" i="10" l="1"/>
  <c r="U19" i="14" s="1"/>
  <c r="L20" i="10"/>
  <c r="P18" i="14" s="1"/>
  <c r="K20" i="10"/>
  <c r="O18" i="14" s="1"/>
  <c r="Q23" i="10"/>
  <c r="U21" i="14" s="1"/>
  <c r="I27" i="13"/>
  <c r="I31" i="13" s="1"/>
  <c r="K202" i="10"/>
  <c r="L202" i="10"/>
  <c r="L21" i="10" l="1"/>
  <c r="P19" i="14" s="1"/>
  <c r="K21" i="10"/>
  <c r="O19" i="14" s="1"/>
  <c r="M22" i="14"/>
  <c r="K22" i="10" l="1"/>
  <c r="O20" i="14" s="1"/>
  <c r="M25" i="14"/>
  <c r="M29" i="14" s="1"/>
  <c r="K14" i="8"/>
  <c r="K203" i="10"/>
  <c r="K204" i="10"/>
  <c r="K23" i="10" l="1"/>
  <c r="O21" i="14" s="1"/>
  <c r="K16" i="8"/>
  <c r="K55" i="8"/>
  <c r="K57" i="8" s="1"/>
  <c r="K205" i="10"/>
  <c r="K200" i="10"/>
  <c r="K208" i="10" l="1"/>
  <c r="K212" i="10" s="1"/>
  <c r="K214" i="10" s="1"/>
  <c r="K24" i="10"/>
  <c r="O22" i="14" s="1"/>
  <c r="K208" i="13"/>
  <c r="K212" i="13" s="1"/>
  <c r="K214" i="13" s="1"/>
  <c r="K19" i="10" l="1"/>
  <c r="K27" i="10" s="1"/>
  <c r="K31" i="10" s="1"/>
  <c r="K27" i="13" l="1"/>
  <c r="K31" i="13" s="1"/>
  <c r="H201" i="10"/>
  <c r="H202" i="10"/>
  <c r="H21" i="10" l="1"/>
  <c r="L19" i="14" s="1"/>
  <c r="H20" i="10"/>
  <c r="L18" i="14" s="1"/>
  <c r="O17" i="14"/>
  <c r="O25" i="14" l="1"/>
  <c r="O29" i="14" s="1"/>
  <c r="M14" i="8"/>
  <c r="M201" i="10"/>
  <c r="M20" i="10" l="1"/>
  <c r="Q18" i="14" s="1"/>
  <c r="M55" i="8"/>
  <c r="M57" i="8" s="1"/>
  <c r="M16" i="8"/>
  <c r="J309" i="10"/>
  <c r="O201" i="10"/>
  <c r="M202" i="10"/>
  <c r="J314" i="10" l="1"/>
  <c r="J312" i="10"/>
  <c r="J127" i="10"/>
  <c r="O202" i="10"/>
  <c r="O21" i="10" l="1"/>
  <c r="S19" i="14" s="1"/>
  <c r="J130" i="10"/>
  <c r="N131" i="14" s="1"/>
  <c r="J132" i="10"/>
  <c r="N133" i="14" s="1"/>
  <c r="M21" i="10"/>
  <c r="Q19" i="14" s="1"/>
  <c r="O20" i="10"/>
  <c r="S18" i="14" s="1"/>
  <c r="N128" i="14"/>
  <c r="M203" i="10"/>
  <c r="M204" i="10"/>
  <c r="M23" i="10" l="1"/>
  <c r="Q21" i="14" s="1"/>
  <c r="M22" i="10"/>
  <c r="Q20" i="14" s="1"/>
  <c r="M205" i="10"/>
  <c r="M19" i="10"/>
  <c r="M200" i="10"/>
  <c r="O204" i="10"/>
  <c r="M208" i="10" l="1"/>
  <c r="M212" i="10" s="1"/>
  <c r="M214" i="10" s="1"/>
  <c r="M24" i="10"/>
  <c r="Q22" i="14" s="1"/>
  <c r="O23" i="10"/>
  <c r="S21" i="14" s="1"/>
  <c r="M208" i="13"/>
  <c r="M212" i="13" s="1"/>
  <c r="M214" i="13" s="1"/>
  <c r="M27" i="13"/>
  <c r="M31" i="13" s="1"/>
  <c r="O205" i="10"/>
  <c r="O203" i="10"/>
  <c r="M27" i="10" l="1"/>
  <c r="M31" i="10" s="1"/>
  <c r="O22" i="10"/>
  <c r="S20" i="14" s="1"/>
  <c r="Q17" i="14"/>
  <c r="O24" i="10" l="1"/>
  <c r="S22" i="14" s="1"/>
  <c r="Q25" i="14"/>
  <c r="Q29" i="14" s="1"/>
  <c r="O14" i="8"/>
  <c r="O16" i="8" l="1"/>
  <c r="O55" i="8"/>
  <c r="O57" i="8" s="1"/>
  <c r="O200" i="10"/>
  <c r="O208" i="10" s="1"/>
  <c r="O212" i="10" s="1"/>
  <c r="O214" i="10" s="1"/>
  <c r="O19" i="10" l="1"/>
  <c r="O27" i="10" s="1"/>
  <c r="O31" i="10" s="1"/>
  <c r="O208" i="13"/>
  <c r="O212" i="13" s="1"/>
  <c r="O214" i="13" s="1"/>
  <c r="O27" i="13" l="1"/>
  <c r="O31" i="13" s="1"/>
  <c r="S17" i="14" l="1"/>
  <c r="Q14" i="8" s="1"/>
  <c r="Q55" i="8" l="1"/>
  <c r="Q57" i="8" s="1"/>
  <c r="Q16" i="8"/>
  <c r="S25" i="14"/>
  <c r="S29" i="14" s="1"/>
  <c r="H204" i="10" l="1"/>
  <c r="L204" i="10" l="1"/>
  <c r="H23" i="10" l="1"/>
  <c r="L21" i="14" s="1"/>
  <c r="L23" i="10"/>
  <c r="P21" i="14" s="1"/>
  <c r="O310" i="10"/>
  <c r="L203" i="10"/>
  <c r="L200" i="10"/>
  <c r="H200" i="10"/>
  <c r="L22" i="10" l="1"/>
  <c r="P20" i="14" s="1"/>
  <c r="O128" i="10"/>
  <c r="S129" i="14" s="1"/>
  <c r="O309" i="10"/>
  <c r="O314" i="10"/>
  <c r="H205" i="10"/>
  <c r="H203" i="10"/>
  <c r="L19" i="10"/>
  <c r="H19" i="10"/>
  <c r="H208" i="10" l="1"/>
  <c r="H212" i="10" s="1"/>
  <c r="H214" i="10" s="1"/>
  <c r="H22" i="10"/>
  <c r="O132" i="10"/>
  <c r="S133" i="14" s="1"/>
  <c r="L24" i="10"/>
  <c r="L27" i="10" s="1"/>
  <c r="L31" i="10" s="1"/>
  <c r="H24" i="10"/>
  <c r="L22" i="14" s="1"/>
  <c r="H208" i="13"/>
  <c r="H212" i="13" s="1"/>
  <c r="H214" i="13" s="1"/>
  <c r="L205" i="10"/>
  <c r="L208" i="10" s="1"/>
  <c r="L212" i="10" s="1"/>
  <c r="L214" i="10" s="1"/>
  <c r="H27" i="13"/>
  <c r="H31" i="13" s="1"/>
  <c r="L27" i="13"/>
  <c r="L31" i="13" s="1"/>
  <c r="O313" i="10"/>
  <c r="O127" i="10"/>
  <c r="O312" i="10"/>
  <c r="P22" i="14" l="1"/>
  <c r="H27" i="10"/>
  <c r="H31" i="10" s="1"/>
  <c r="O130" i="10"/>
  <c r="S131" i="14" s="1"/>
  <c r="O131" i="10"/>
  <c r="S132" i="14" s="1"/>
  <c r="L20" i="14"/>
  <c r="P17" i="14"/>
  <c r="L208" i="13"/>
  <c r="L212" i="13" s="1"/>
  <c r="L214" i="13" s="1"/>
  <c r="L17" i="14"/>
  <c r="O311" i="10"/>
  <c r="O318" i="10" s="1"/>
  <c r="O322" i="10" s="1"/>
  <c r="O380" i="10" s="1"/>
  <c r="O383" i="10" s="1"/>
  <c r="L25" i="14" l="1"/>
  <c r="L29" i="14" s="1"/>
  <c r="J14" i="8"/>
  <c r="P25" i="14"/>
  <c r="P29" i="14" s="1"/>
  <c r="N14" i="8"/>
  <c r="S128" i="14"/>
  <c r="O318" i="13"/>
  <c r="O322" i="13" s="1"/>
  <c r="O380" i="13" s="1"/>
  <c r="O384" i="10" l="1"/>
  <c r="J16" i="8"/>
  <c r="J55" i="8"/>
  <c r="J57" i="8" s="1"/>
  <c r="N55" i="8"/>
  <c r="N57" i="8" s="1"/>
  <c r="N16" i="8"/>
  <c r="O129" i="10"/>
  <c r="O136" i="10" s="1"/>
  <c r="O140" i="10" s="1"/>
  <c r="O180" i="10" s="1"/>
  <c r="O383" i="13"/>
  <c r="O136" i="13" l="1"/>
  <c r="O140" i="13" s="1"/>
  <c r="N204" i="10"/>
  <c r="N203" i="10"/>
  <c r="N22" i="10" l="1"/>
  <c r="R20" i="14" s="1"/>
  <c r="N23" i="10"/>
  <c r="R21" i="14" s="1"/>
  <c r="S130" i="14"/>
  <c r="O180" i="13"/>
  <c r="N205" i="10"/>
  <c r="N200" i="10"/>
  <c r="O182" i="10" l="1"/>
  <c r="N208" i="10"/>
  <c r="N212" i="10" s="1"/>
  <c r="N214" i="10" s="1"/>
  <c r="N24" i="10"/>
  <c r="R22" i="14" s="1"/>
  <c r="S137" i="14"/>
  <c r="S141" i="14" s="1"/>
  <c r="S181" i="14" s="1"/>
  <c r="S183" i="14" s="1"/>
  <c r="Q22" i="8"/>
  <c r="N208" i="13"/>
  <c r="N212" i="13" s="1"/>
  <c r="N214" i="13" s="1"/>
  <c r="N19" i="10"/>
  <c r="N27" i="10" l="1"/>
  <c r="N31" i="10" s="1"/>
  <c r="Q63" i="8"/>
  <c r="Q66" i="8" s="1"/>
  <c r="Q80" i="8" s="1"/>
  <c r="L16" i="1" s="1"/>
  <c r="L18" i="1" s="1"/>
  <c r="L20" i="1" s="1"/>
  <c r="Q25" i="8"/>
  <c r="Q39" i="8" s="1"/>
  <c r="Q40" i="8" s="1"/>
  <c r="N27" i="13"/>
  <c r="N31" i="13" s="1"/>
  <c r="R17" i="14" l="1"/>
  <c r="R25" i="14" l="1"/>
  <c r="R29" i="14" s="1"/>
  <c r="P14" i="8"/>
  <c r="G314" i="10"/>
  <c r="P55" i="8" l="1"/>
  <c r="P57" i="8" s="1"/>
  <c r="P16" i="8"/>
  <c r="J202" i="10"/>
  <c r="I314" i="10"/>
  <c r="H313" i="10"/>
  <c r="G132" i="10"/>
  <c r="I132" i="10" l="1"/>
  <c r="M133" i="14" s="1"/>
  <c r="H131" i="10"/>
  <c r="L132" i="14" s="1"/>
  <c r="J21" i="10"/>
  <c r="N19" i="14" s="1"/>
  <c r="J204" i="10"/>
  <c r="J205" i="10"/>
  <c r="J203" i="10"/>
  <c r="J24" i="10" l="1"/>
  <c r="N22" i="14" s="1"/>
  <c r="J22" i="10"/>
  <c r="N20" i="14" s="1"/>
  <c r="J23" i="10"/>
  <c r="N21" i="14" s="1"/>
  <c r="K133" i="14"/>
  <c r="J201" i="10"/>
  <c r="J200" i="10"/>
  <c r="J208" i="10" l="1"/>
  <c r="J212" i="10" s="1"/>
  <c r="J214" i="10" s="1"/>
  <c r="J20" i="10"/>
  <c r="N18" i="14" s="1"/>
  <c r="J208" i="13"/>
  <c r="J212" i="13" s="1"/>
  <c r="J214" i="13" s="1"/>
  <c r="J19" i="10" l="1"/>
  <c r="J27" i="10" s="1"/>
  <c r="J31" i="10" s="1"/>
  <c r="H309" i="10"/>
  <c r="J27" i="13" l="1"/>
  <c r="J31" i="13" s="1"/>
  <c r="H310" i="10"/>
  <c r="H312" i="10"/>
  <c r="H127" i="10"/>
  <c r="H128" i="10" l="1"/>
  <c r="L129" i="14" s="1"/>
  <c r="H130" i="10"/>
  <c r="L131" i="14" s="1"/>
  <c r="N17" i="14"/>
  <c r="H311" i="10"/>
  <c r="H318" i="10" s="1"/>
  <c r="H322" i="10" s="1"/>
  <c r="H380" i="10" s="1"/>
  <c r="H383" i="10" s="1"/>
  <c r="M309" i="10"/>
  <c r="N25" i="14" l="1"/>
  <c r="N29" i="14" s="1"/>
  <c r="L14" i="8"/>
  <c r="L128" i="14"/>
  <c r="H318" i="13"/>
  <c r="H322" i="13" s="1"/>
  <c r="H380" i="13" s="1"/>
  <c r="M127" i="10"/>
  <c r="H384" i="10" l="1"/>
  <c r="L55" i="8"/>
  <c r="L57" i="8" s="1"/>
  <c r="L16" i="8"/>
  <c r="H129" i="10"/>
  <c r="H136" i="10" s="1"/>
  <c r="H140" i="10" s="1"/>
  <c r="H180" i="10" s="1"/>
  <c r="H383" i="13"/>
  <c r="Q128" i="14" l="1"/>
  <c r="H136" i="13"/>
  <c r="H140" i="13" s="1"/>
  <c r="N310" i="10"/>
  <c r="N128" i="10" l="1"/>
  <c r="R129" i="14" s="1"/>
  <c r="L130" i="14"/>
  <c r="H180" i="13"/>
  <c r="N314" i="10"/>
  <c r="N309" i="10"/>
  <c r="M310" i="10"/>
  <c r="G309" i="10"/>
  <c r="I309" i="10"/>
  <c r="H182" i="10" l="1"/>
  <c r="N132" i="10"/>
  <c r="R133" i="14" s="1"/>
  <c r="L137" i="14"/>
  <c r="L141" i="14" s="1"/>
  <c r="L181" i="14" s="1"/>
  <c r="L183" i="14" s="1"/>
  <c r="J22" i="8"/>
  <c r="M128" i="10"/>
  <c r="N312" i="10"/>
  <c r="N127" i="10"/>
  <c r="M314" i="10"/>
  <c r="G312" i="10"/>
  <c r="G130" i="10"/>
  <c r="I312" i="10"/>
  <c r="G127" i="10"/>
  <c r="I127" i="10"/>
  <c r="L309" i="10"/>
  <c r="N130" i="10" l="1"/>
  <c r="R131" i="14" s="1"/>
  <c r="I130" i="10"/>
  <c r="M131" i="14" s="1"/>
  <c r="M132" i="10"/>
  <c r="Q133" i="14" s="1"/>
  <c r="J63" i="8"/>
  <c r="J66" i="8" s="1"/>
  <c r="J80" i="8" s="1"/>
  <c r="E16" i="1" s="1"/>
  <c r="E18" i="1" s="1"/>
  <c r="E20" i="1" s="1"/>
  <c r="J25" i="8"/>
  <c r="J39" i="8" s="1"/>
  <c r="J40" i="8" s="1"/>
  <c r="M312" i="10"/>
  <c r="N313" i="10"/>
  <c r="L312" i="10"/>
  <c r="G311" i="10"/>
  <c r="G129" i="10"/>
  <c r="G131" i="10"/>
  <c r="G313" i="10"/>
  <c r="G21" i="10"/>
  <c r="G202" i="10"/>
  <c r="K309" i="10"/>
  <c r="L127" i="10"/>
  <c r="N131" i="10" l="1"/>
  <c r="R132" i="14" s="1"/>
  <c r="L130" i="10"/>
  <c r="P131" i="14" s="1"/>
  <c r="M130" i="10"/>
  <c r="Q131" i="14" s="1"/>
  <c r="Q129" i="14"/>
  <c r="K128" i="14"/>
  <c r="M128" i="14"/>
  <c r="R128" i="14"/>
  <c r="K131" i="14"/>
  <c r="M311" i="10"/>
  <c r="N311" i="10"/>
  <c r="N318" i="10" s="1"/>
  <c r="N322" i="10" s="1"/>
  <c r="N380" i="10" s="1"/>
  <c r="N383" i="10" s="1"/>
  <c r="M313" i="10"/>
  <c r="G310" i="10"/>
  <c r="K312" i="10"/>
  <c r="K130" i="10"/>
  <c r="L314" i="10"/>
  <c r="G20" i="10"/>
  <c r="G201" i="10"/>
  <c r="G23" i="10"/>
  <c r="G204" i="10"/>
  <c r="K127" i="10"/>
  <c r="M318" i="10" l="1"/>
  <c r="M322" i="10" s="1"/>
  <c r="M380" i="10" s="1"/>
  <c r="M383" i="10" s="1"/>
  <c r="M131" i="10"/>
  <c r="Q132" i="14" s="1"/>
  <c r="G318" i="10"/>
  <c r="L132" i="10"/>
  <c r="P133" i="14" s="1"/>
  <c r="G318" i="13"/>
  <c r="K19" i="14"/>
  <c r="P128" i="14"/>
  <c r="M318" i="13"/>
  <c r="M322" i="13" s="1"/>
  <c r="M380" i="13" s="1"/>
  <c r="N318" i="13"/>
  <c r="N322" i="13" s="1"/>
  <c r="N380" i="13" s="1"/>
  <c r="K130" i="14"/>
  <c r="K132" i="14"/>
  <c r="G128" i="10"/>
  <c r="I310" i="10"/>
  <c r="K314" i="10"/>
  <c r="K132" i="10"/>
  <c r="G203" i="10"/>
  <c r="G22" i="10"/>
  <c r="N384" i="10" l="1"/>
  <c r="M384" i="10"/>
  <c r="G136" i="10"/>
  <c r="G322" i="10"/>
  <c r="O131" i="14"/>
  <c r="N129" i="10"/>
  <c r="N136" i="10" s="1"/>
  <c r="N140" i="10" s="1"/>
  <c r="N180" i="10" s="1"/>
  <c r="O128" i="14"/>
  <c r="K18" i="14"/>
  <c r="M383" i="13"/>
  <c r="M129" i="10"/>
  <c r="M136" i="10" s="1"/>
  <c r="M140" i="10" s="1"/>
  <c r="M180" i="10" s="1"/>
  <c r="G136" i="13"/>
  <c r="K21" i="14"/>
  <c r="N383" i="13"/>
  <c r="G322" i="13"/>
  <c r="I128" i="10"/>
  <c r="G19" i="10"/>
  <c r="I129" i="10"/>
  <c r="I311" i="10"/>
  <c r="G205" i="10"/>
  <c r="I131" i="10"/>
  <c r="I313" i="10"/>
  <c r="G24" i="10"/>
  <c r="I318" i="10" l="1"/>
  <c r="I322" i="10" s="1"/>
  <c r="I380" i="10" s="1"/>
  <c r="I383" i="10" s="1"/>
  <c r="G140" i="10"/>
  <c r="G380" i="10"/>
  <c r="G27" i="10"/>
  <c r="I136" i="10"/>
  <c r="I140" i="10" s="1"/>
  <c r="I180" i="10" s="1"/>
  <c r="O133" i="14"/>
  <c r="G140" i="13"/>
  <c r="K20" i="14"/>
  <c r="I318" i="13"/>
  <c r="G27" i="13"/>
  <c r="G380" i="13"/>
  <c r="K129" i="14"/>
  <c r="I22" i="8" s="1"/>
  <c r="I136" i="13"/>
  <c r="I140" i="13" s="1"/>
  <c r="M136" i="13"/>
  <c r="M140" i="13" s="1"/>
  <c r="N136" i="13"/>
  <c r="N140" i="13" s="1"/>
  <c r="K311" i="10"/>
  <c r="G200" i="10"/>
  <c r="L310" i="10"/>
  <c r="K310" i="10"/>
  <c r="G384" i="10" l="1"/>
  <c r="G208" i="10"/>
  <c r="G31" i="10"/>
  <c r="G180" i="10" s="1"/>
  <c r="I63" i="8"/>
  <c r="I66" i="8" s="1"/>
  <c r="I25" i="8"/>
  <c r="Q130" i="14"/>
  <c r="M130" i="14"/>
  <c r="K137" i="14"/>
  <c r="K141" i="14" s="1"/>
  <c r="R130" i="14"/>
  <c r="M129" i="14"/>
  <c r="M132" i="14"/>
  <c r="G208" i="13"/>
  <c r="G31" i="13"/>
  <c r="N180" i="13"/>
  <c r="I180" i="13"/>
  <c r="K22" i="14"/>
  <c r="I322" i="13"/>
  <c r="M180" i="13"/>
  <c r="K17" i="14"/>
  <c r="L128" i="10"/>
  <c r="K128" i="10"/>
  <c r="L311" i="10"/>
  <c r="L313" i="10"/>
  <c r="N182" i="10" l="1"/>
  <c r="M182" i="10"/>
  <c r="I182" i="10"/>
  <c r="L318" i="10"/>
  <c r="L322" i="10" s="1"/>
  <c r="L380" i="10" s="1"/>
  <c r="L383" i="10" s="1"/>
  <c r="K129" i="10"/>
  <c r="O130" i="14" s="1"/>
  <c r="K131" i="10"/>
  <c r="O132" i="14" s="1"/>
  <c r="G212" i="10"/>
  <c r="L131" i="10"/>
  <c r="P132" i="14" s="1"/>
  <c r="L129" i="10"/>
  <c r="P130" i="14" s="1"/>
  <c r="K22" i="8"/>
  <c r="K63" i="8" s="1"/>
  <c r="K66" i="8" s="1"/>
  <c r="K80" i="8" s="1"/>
  <c r="F16" i="1" s="1"/>
  <c r="F18" i="1" s="1"/>
  <c r="F20" i="1" s="1"/>
  <c r="R137" i="14"/>
  <c r="R141" i="14" s="1"/>
  <c r="R181" i="14" s="1"/>
  <c r="R183" i="14" s="1"/>
  <c r="P22" i="8"/>
  <c r="Q137" i="14"/>
  <c r="Q141" i="14" s="1"/>
  <c r="Q181" i="14" s="1"/>
  <c r="Q183" i="14" s="1"/>
  <c r="O22" i="8"/>
  <c r="I14" i="8"/>
  <c r="I55" i="8" s="1"/>
  <c r="M137" i="14"/>
  <c r="M141" i="14" s="1"/>
  <c r="M181" i="14" s="1"/>
  <c r="L136" i="13"/>
  <c r="L140" i="13" s="1"/>
  <c r="L318" i="13"/>
  <c r="L322" i="13" s="1"/>
  <c r="L380" i="13" s="1"/>
  <c r="G212" i="13"/>
  <c r="K136" i="13"/>
  <c r="K140" i="13" s="1"/>
  <c r="K25" i="14"/>
  <c r="G180" i="13"/>
  <c r="K313" i="10"/>
  <c r="K318" i="10" s="1"/>
  <c r="K322" i="10" s="1"/>
  <c r="K380" i="10" s="1"/>
  <c r="K383" i="10" s="1"/>
  <c r="I380" i="13"/>
  <c r="Q200" i="10"/>
  <c r="G182" i="10" l="1"/>
  <c r="L384" i="10"/>
  <c r="I384" i="10"/>
  <c r="L136" i="10"/>
  <c r="L140" i="10" s="1"/>
  <c r="L180" i="10" s="1"/>
  <c r="K136" i="10"/>
  <c r="K140" i="10" s="1"/>
  <c r="K180" i="10" s="1"/>
  <c r="G214" i="10"/>
  <c r="K25" i="8"/>
  <c r="K39" i="8" s="1"/>
  <c r="K40" i="8" s="1"/>
  <c r="I16" i="8"/>
  <c r="I39" i="8" s="1"/>
  <c r="P63" i="8"/>
  <c r="P66" i="8" s="1"/>
  <c r="P80" i="8" s="1"/>
  <c r="K16" i="1" s="1"/>
  <c r="K18" i="1" s="1"/>
  <c r="K20" i="1" s="1"/>
  <c r="P25" i="8"/>
  <c r="P39" i="8" s="1"/>
  <c r="P40" i="8" s="1"/>
  <c r="O63" i="8"/>
  <c r="O66" i="8" s="1"/>
  <c r="O80" i="8" s="1"/>
  <c r="J16" i="1" s="1"/>
  <c r="J18" i="1" s="1"/>
  <c r="J20" i="1" s="1"/>
  <c r="O25" i="8"/>
  <c r="O39" i="8" s="1"/>
  <c r="O40" i="8" s="1"/>
  <c r="O129" i="14"/>
  <c r="P129" i="14"/>
  <c r="K29" i="14"/>
  <c r="I57" i="8"/>
  <c r="K318" i="13"/>
  <c r="K322" i="13" s="1"/>
  <c r="K380" i="13" s="1"/>
  <c r="K180" i="13"/>
  <c r="L383" i="13"/>
  <c r="G214" i="13"/>
  <c r="L180" i="13"/>
  <c r="I383" i="13"/>
  <c r="Q19" i="10"/>
  <c r="K384" i="10" l="1"/>
  <c r="K182" i="10"/>
  <c r="L182" i="10"/>
  <c r="G383" i="10"/>
  <c r="P137" i="14"/>
  <c r="O137" i="14"/>
  <c r="K181" i="14"/>
  <c r="M183" i="14"/>
  <c r="I80" i="8"/>
  <c r="G383" i="13"/>
  <c r="K383" i="13"/>
  <c r="Q203" i="10"/>
  <c r="D16" i="1" l="1"/>
  <c r="I40" i="8"/>
  <c r="K183" i="14"/>
  <c r="U17" i="14"/>
  <c r="R205" i="10"/>
  <c r="R200" i="10"/>
  <c r="R24" i="10" l="1"/>
  <c r="V22" i="14" s="1"/>
  <c r="D18" i="1"/>
  <c r="D20" i="1" s="1"/>
  <c r="D21" i="1" s="1"/>
  <c r="E21" i="1" s="1"/>
  <c r="F21" i="1" s="1"/>
  <c r="Q205" i="10"/>
  <c r="Q208" i="10" s="1"/>
  <c r="Q212" i="10" s="1"/>
  <c r="Q214" i="10" s="1"/>
  <c r="Q22" i="10"/>
  <c r="R19" i="10"/>
  <c r="R22" i="10" l="1"/>
  <c r="V20" i="14" s="1"/>
  <c r="Q24" i="10"/>
  <c r="Q27" i="10" s="1"/>
  <c r="Q31" i="10" s="1"/>
  <c r="Q27" i="13"/>
  <c r="Q31" i="13" s="1"/>
  <c r="R203" i="10"/>
  <c r="R208" i="10" s="1"/>
  <c r="R212" i="10" s="1"/>
  <c r="R214" i="10" s="1"/>
  <c r="R27" i="13"/>
  <c r="R31" i="13" s="1"/>
  <c r="Q208" i="13"/>
  <c r="Q212" i="13" s="1"/>
  <c r="Q214" i="13" s="1"/>
  <c r="R27" i="10" l="1"/>
  <c r="R31" i="10" s="1"/>
  <c r="U22" i="14"/>
  <c r="U20" i="14"/>
  <c r="R208" i="13"/>
  <c r="R212" i="13" s="1"/>
  <c r="R214" i="13" s="1"/>
  <c r="V17" i="14"/>
  <c r="P310" i="10"/>
  <c r="P128" i="10" l="1"/>
  <c r="T129" i="14" s="1"/>
  <c r="V25" i="14"/>
  <c r="V29" i="14" s="1"/>
  <c r="T14" i="8"/>
  <c r="U25" i="14"/>
  <c r="U29" i="14" s="1"/>
  <c r="S14" i="8"/>
  <c r="P309" i="10"/>
  <c r="P314" i="10"/>
  <c r="P132" i="10"/>
  <c r="T55" i="8" l="1"/>
  <c r="T57" i="8" s="1"/>
  <c r="T16" i="8"/>
  <c r="S55" i="8"/>
  <c r="S57" i="8" s="1"/>
  <c r="S16" i="8"/>
  <c r="P312" i="10"/>
  <c r="P130" i="10"/>
  <c r="P127" i="10"/>
  <c r="T133" i="14" l="1"/>
  <c r="P311" i="10"/>
  <c r="P313" i="10"/>
  <c r="P131" i="10" l="1"/>
  <c r="T132" i="14" s="1"/>
  <c r="P318" i="10"/>
  <c r="P322" i="10" s="1"/>
  <c r="P380" i="10" s="1"/>
  <c r="T131" i="14"/>
  <c r="P21" i="10"/>
  <c r="F21" i="10" s="1"/>
  <c r="P318" i="13"/>
  <c r="P322" i="13" s="1"/>
  <c r="P380" i="13" s="1"/>
  <c r="T128" i="14"/>
  <c r="P384" i="10" l="1"/>
  <c r="P202" i="10"/>
  <c r="F202" i="10" s="1"/>
  <c r="P129" i="10"/>
  <c r="P136" i="10" s="1"/>
  <c r="P140" i="10" s="1"/>
  <c r="F21" i="13"/>
  <c r="T19" i="14" l="1"/>
  <c r="I19" i="14" s="1"/>
  <c r="F202" i="13"/>
  <c r="P23" i="10"/>
  <c r="F23" i="10" s="1"/>
  <c r="P204" i="10"/>
  <c r="F204" i="10" s="1"/>
  <c r="P136" i="13"/>
  <c r="P140" i="13" s="1"/>
  <c r="T130" i="14" l="1"/>
  <c r="P22" i="10"/>
  <c r="F22" i="10" s="1"/>
  <c r="P20" i="10"/>
  <c r="F20" i="10" s="1"/>
  <c r="F23" i="13"/>
  <c r="F204" i="13"/>
  <c r="P201" i="10"/>
  <c r="F201" i="10" s="1"/>
  <c r="P203" i="10"/>
  <c r="F203" i="10" s="1"/>
  <c r="P200" i="10"/>
  <c r="F200" i="10" l="1"/>
  <c r="T137" i="14"/>
  <c r="T141" i="14" s="1"/>
  <c r="R22" i="8"/>
  <c r="T21" i="14"/>
  <c r="I21" i="14" s="1"/>
  <c r="F22" i="13"/>
  <c r="F200" i="13"/>
  <c r="F20" i="13"/>
  <c r="F201" i="13"/>
  <c r="F203" i="13"/>
  <c r="P19" i="10"/>
  <c r="F19" i="10" l="1"/>
  <c r="R63" i="8"/>
  <c r="R66" i="8" s="1"/>
  <c r="R25" i="8"/>
  <c r="T18" i="14"/>
  <c r="I18" i="14" s="1"/>
  <c r="T20" i="14"/>
  <c r="I20" i="14" s="1"/>
  <c r="F19" i="13"/>
  <c r="P205" i="10"/>
  <c r="P24" i="10"/>
  <c r="F24" i="10" s="1"/>
  <c r="F205" i="10" l="1"/>
  <c r="P208" i="10"/>
  <c r="P27" i="10"/>
  <c r="F24" i="13"/>
  <c r="P27" i="13"/>
  <c r="F205" i="13"/>
  <c r="P208" i="13"/>
  <c r="T17" i="14"/>
  <c r="R309" i="10"/>
  <c r="P31" i="10" l="1"/>
  <c r="F27" i="10"/>
  <c r="P212" i="10"/>
  <c r="F208" i="10"/>
  <c r="R130" i="10"/>
  <c r="I17" i="14"/>
  <c r="T22" i="14"/>
  <c r="I22" i="14" s="1"/>
  <c r="P31" i="13"/>
  <c r="F27" i="13"/>
  <c r="P212" i="13"/>
  <c r="F208" i="13"/>
  <c r="R127" i="10"/>
  <c r="R312" i="10"/>
  <c r="R313" i="10"/>
  <c r="P214" i="10" l="1"/>
  <c r="F212" i="10"/>
  <c r="V131" i="14"/>
  <c r="F31" i="10"/>
  <c r="P180" i="10"/>
  <c r="R14" i="8"/>
  <c r="R55" i="8" s="1"/>
  <c r="T25" i="14"/>
  <c r="P180" i="13"/>
  <c r="F31" i="13"/>
  <c r="P214" i="13"/>
  <c r="F212" i="13"/>
  <c r="R311" i="10"/>
  <c r="P182" i="10" l="1"/>
  <c r="R131" i="10"/>
  <c r="V132" i="14" s="1"/>
  <c r="F214" i="10"/>
  <c r="P383" i="10"/>
  <c r="R16" i="8"/>
  <c r="R39" i="8" s="1"/>
  <c r="T29" i="14"/>
  <c r="I25" i="14"/>
  <c r="G14" i="8" s="1"/>
  <c r="G16" i="8" s="1"/>
  <c r="R57" i="8"/>
  <c r="G55" i="8"/>
  <c r="F214" i="13"/>
  <c r="P383" i="13"/>
  <c r="V128" i="14"/>
  <c r="R129" i="10" l="1"/>
  <c r="V130" i="14" s="1"/>
  <c r="R80" i="8"/>
  <c r="M16" i="1" s="1"/>
  <c r="M18" i="1" s="1"/>
  <c r="M20" i="1" s="1"/>
  <c r="G57" i="8"/>
  <c r="T181" i="14"/>
  <c r="I29" i="14"/>
  <c r="J313" i="10"/>
  <c r="Q310" i="10"/>
  <c r="R310" i="10"/>
  <c r="R318" i="10" s="1"/>
  <c r="R322" i="10" s="1"/>
  <c r="R380" i="10" s="1"/>
  <c r="R383" i="10" s="1"/>
  <c r="J310" i="10"/>
  <c r="Q128" i="10" l="1"/>
  <c r="U129" i="14" s="1"/>
  <c r="F310" i="10"/>
  <c r="T183" i="14"/>
  <c r="R40" i="8"/>
  <c r="R318" i="13"/>
  <c r="R322" i="13" s="1"/>
  <c r="R380" i="13" s="1"/>
  <c r="F310" i="13"/>
  <c r="J131" i="10"/>
  <c r="J128" i="10"/>
  <c r="R128" i="10"/>
  <c r="R136" i="10" s="1"/>
  <c r="R140" i="10" s="1"/>
  <c r="R180" i="10" s="1"/>
  <c r="R384" i="10" l="1"/>
  <c r="O94" i="14"/>
  <c r="I94" i="14" s="1"/>
  <c r="O93" i="14"/>
  <c r="I93" i="14" s="1"/>
  <c r="O92" i="14"/>
  <c r="P52" i="14"/>
  <c r="F128" i="10"/>
  <c r="Q314" i="10"/>
  <c r="F314" i="10" s="1"/>
  <c r="F128" i="13"/>
  <c r="R383" i="13"/>
  <c r="Q132" i="10"/>
  <c r="F132" i="10" s="1"/>
  <c r="R136" i="13"/>
  <c r="R140" i="13" s="1"/>
  <c r="J311" i="10"/>
  <c r="Q309" i="10"/>
  <c r="Q312" i="10"/>
  <c r="F312" i="10" s="1"/>
  <c r="I52" i="14" l="1"/>
  <c r="P60" i="14"/>
  <c r="N22" i="8"/>
  <c r="I92" i="14"/>
  <c r="O105" i="14"/>
  <c r="M22" i="8"/>
  <c r="J318" i="10"/>
  <c r="F309" i="10"/>
  <c r="N132" i="14"/>
  <c r="V129" i="14"/>
  <c r="N129" i="14"/>
  <c r="F312" i="13"/>
  <c r="R180" i="13"/>
  <c r="F314" i="13"/>
  <c r="F309" i="13"/>
  <c r="F132" i="13"/>
  <c r="Q130" i="10"/>
  <c r="F130" i="10" s="1"/>
  <c r="J318" i="13"/>
  <c r="J129" i="10"/>
  <c r="Q127" i="10"/>
  <c r="R182" i="10" l="1"/>
  <c r="N63" i="8"/>
  <c r="N66" i="8" s="1"/>
  <c r="N80" i="8" s="1"/>
  <c r="I16" i="1" s="1"/>
  <c r="I18" i="1" s="1"/>
  <c r="I20" i="1" s="1"/>
  <c r="N25" i="8"/>
  <c r="N39" i="8" s="1"/>
  <c r="M63" i="8"/>
  <c r="M66" i="8" s="1"/>
  <c r="M80" i="8" s="1"/>
  <c r="H16" i="1" s="1"/>
  <c r="H18" i="1" s="1"/>
  <c r="H20" i="1" s="1"/>
  <c r="M25" i="8"/>
  <c r="M39" i="8" s="1"/>
  <c r="I60" i="14"/>
  <c r="P115" i="14"/>
  <c r="P141" i="14" s="1"/>
  <c r="P181" i="14" s="1"/>
  <c r="P183" i="14" s="1"/>
  <c r="O115" i="14"/>
  <c r="I105" i="14"/>
  <c r="J136" i="10"/>
  <c r="J322" i="10"/>
  <c r="F127" i="10"/>
  <c r="V137" i="14"/>
  <c r="V141" i="14" s="1"/>
  <c r="V181" i="14" s="1"/>
  <c r="V183" i="14" s="1"/>
  <c r="T22" i="8"/>
  <c r="U133" i="14"/>
  <c r="I133" i="14" s="1"/>
  <c r="I129" i="14"/>
  <c r="J136" i="13"/>
  <c r="F127" i="13"/>
  <c r="F130" i="13"/>
  <c r="Q131" i="10"/>
  <c r="F131" i="10" s="1"/>
  <c r="Q313" i="10"/>
  <c r="F313" i="10" s="1"/>
  <c r="J322" i="13"/>
  <c r="Q311" i="10"/>
  <c r="I115" i="14" l="1"/>
  <c r="O141" i="14"/>
  <c r="O181" i="14" s="1"/>
  <c r="O183" i="14" s="1"/>
  <c r="N40" i="8"/>
  <c r="J380" i="10"/>
  <c r="J140" i="10"/>
  <c r="F311" i="10"/>
  <c r="Q318" i="10"/>
  <c r="T63" i="8"/>
  <c r="T66" i="8" s="1"/>
  <c r="T80" i="8" s="1"/>
  <c r="O16" i="1" s="1"/>
  <c r="O18" i="1" s="1"/>
  <c r="O20" i="1" s="1"/>
  <c r="T25" i="8"/>
  <c r="T39" i="8" s="1"/>
  <c r="T40" i="8" s="1"/>
  <c r="U131" i="14"/>
  <c r="I131" i="14" s="1"/>
  <c r="N130" i="14"/>
  <c r="L22" i="8" s="1"/>
  <c r="F313" i="13"/>
  <c r="U128" i="14"/>
  <c r="J140" i="13"/>
  <c r="Q318" i="13"/>
  <c r="F311" i="13"/>
  <c r="F131" i="13"/>
  <c r="J380" i="13"/>
  <c r="Q129" i="10"/>
  <c r="M40" i="8" l="1"/>
  <c r="J384" i="10"/>
  <c r="J180" i="10"/>
  <c r="Q322" i="10"/>
  <c r="F318" i="10"/>
  <c r="F129" i="10"/>
  <c r="Q136" i="10"/>
  <c r="J383" i="10"/>
  <c r="L63" i="8"/>
  <c r="L66" i="8" s="1"/>
  <c r="L25" i="8"/>
  <c r="L39" i="8" s="1"/>
  <c r="I128" i="14"/>
  <c r="N137" i="14"/>
  <c r="U132" i="14"/>
  <c r="I132" i="14" s="1"/>
  <c r="J383" i="13"/>
  <c r="Q322" i="13"/>
  <c r="F318" i="13"/>
  <c r="Q136" i="13"/>
  <c r="F129" i="13"/>
  <c r="J180" i="13"/>
  <c r="J182" i="10" l="1"/>
  <c r="Q380" i="10"/>
  <c r="F322" i="10"/>
  <c r="Q140" i="10"/>
  <c r="F136" i="10"/>
  <c r="L80" i="8"/>
  <c r="N141" i="14"/>
  <c r="U130" i="14"/>
  <c r="S22" i="8" s="1"/>
  <c r="Q140" i="13"/>
  <c r="F136" i="13"/>
  <c r="Q380" i="13"/>
  <c r="F322" i="13"/>
  <c r="Q384" i="10" l="1"/>
  <c r="F384" i="13"/>
  <c r="Q180" i="10"/>
  <c r="F180" i="10" s="1"/>
  <c r="F140" i="10"/>
  <c r="Q383" i="10"/>
  <c r="F380" i="10"/>
  <c r="F383" i="10" s="1"/>
  <c r="S63" i="8"/>
  <c r="S66" i="8" s="1"/>
  <c r="S25" i="8"/>
  <c r="S39" i="8" s="1"/>
  <c r="N181" i="14"/>
  <c r="N183" i="14" s="1"/>
  <c r="G16" i="1"/>
  <c r="U137" i="14"/>
  <c r="I130" i="14"/>
  <c r="G22" i="8" s="1"/>
  <c r="G25" i="8" s="1"/>
  <c r="G39" i="8" s="1"/>
  <c r="Q383" i="13"/>
  <c r="F380" i="13"/>
  <c r="Q180" i="13"/>
  <c r="F140" i="13"/>
  <c r="F182" i="13" l="1"/>
  <c r="F384" i="10"/>
  <c r="Q182" i="10"/>
  <c r="L40" i="8"/>
  <c r="G63" i="8"/>
  <c r="S80" i="8"/>
  <c r="G66" i="8"/>
  <c r="G18" i="1"/>
  <c r="G20" i="1" s="1"/>
  <c r="G21" i="1" s="1"/>
  <c r="H21" i="1" s="1"/>
  <c r="I21" i="1" s="1"/>
  <c r="J21" i="1" s="1"/>
  <c r="K21" i="1" s="1"/>
  <c r="L21" i="1" s="1"/>
  <c r="M21" i="1" s="1"/>
  <c r="U141" i="14"/>
  <c r="I137" i="14"/>
  <c r="F383" i="13"/>
  <c r="F180" i="13"/>
  <c r="F182" i="10" s="1"/>
  <c r="U181" i="14" l="1"/>
  <c r="I181" i="14" s="1"/>
  <c r="G40" i="8" s="1"/>
  <c r="I141" i="14"/>
  <c r="N16" i="1"/>
  <c r="G80" i="8"/>
  <c r="U183" i="14" l="1"/>
  <c r="I183" i="14"/>
  <c r="S40" i="8"/>
  <c r="N18" i="1"/>
  <c r="N20" i="1" s="1"/>
  <c r="N21" i="1" s="1"/>
  <c r="O21" i="1" s="1"/>
  <c r="P21" i="1" s="1"/>
  <c r="P16" i="1"/>
  <c r="P18" i="1" s="1"/>
  <c r="C5" i="22" s="1"/>
  <c r="C7" i="22" s="1"/>
  <c r="F26" i="1" l="1"/>
  <c r="E26" i="1"/>
  <c r="D26" i="1"/>
  <c r="G26" i="1"/>
  <c r="H26" i="1"/>
  <c r="N26" i="1"/>
  <c r="J26" i="1"/>
  <c r="I26" i="1"/>
  <c r="K26" i="1"/>
  <c r="M26" i="1"/>
  <c r="O26" i="1"/>
  <c r="L26" i="1"/>
  <c r="C11" i="22"/>
  <c r="L25" i="1" l="1"/>
  <c r="I25" i="1"/>
  <c r="G25" i="1"/>
  <c r="O25" i="1"/>
  <c r="O30" i="1"/>
  <c r="O29" i="1"/>
  <c r="P26" i="1"/>
  <c r="C14" i="22" s="1"/>
  <c r="J25" i="1"/>
  <c r="D30" i="1"/>
  <c r="E30" i="1" s="1"/>
  <c r="F30" i="1" s="1"/>
  <c r="D29" i="1"/>
  <c r="D32" i="1"/>
  <c r="E32" i="1" s="1"/>
  <c r="F32" i="1" s="1"/>
  <c r="D25" i="1"/>
  <c r="D31" i="1" s="1"/>
  <c r="M25" i="1"/>
  <c r="N25" i="1"/>
  <c r="N29" i="1"/>
  <c r="N30" i="1"/>
  <c r="E25" i="1"/>
  <c r="K25" i="1"/>
  <c r="H25" i="1"/>
  <c r="F25" i="1"/>
  <c r="E31" i="1" l="1"/>
  <c r="G32" i="1"/>
  <c r="H32" i="1" s="1"/>
  <c r="D33" i="1"/>
  <c r="G30" i="1"/>
  <c r="F31" i="1"/>
  <c r="G31" i="1" s="1"/>
  <c r="E29" i="1"/>
  <c r="H31" i="1" l="1"/>
  <c r="H30" i="1"/>
  <c r="I30" i="1" s="1"/>
  <c r="E33" i="1"/>
  <c r="E38" i="1" s="1"/>
  <c r="F29" i="1"/>
  <c r="F33" i="1" s="1"/>
  <c r="F38" i="1" s="1"/>
  <c r="D38" i="1"/>
  <c r="D39" i="1" s="1"/>
  <c r="D40" i="1" s="1"/>
  <c r="E37" i="1" s="1"/>
  <c r="I31" i="1" l="1"/>
  <c r="J31" i="1" s="1"/>
  <c r="E39" i="1"/>
  <c r="E40" i="1" s="1"/>
  <c r="F37" i="1" s="1"/>
  <c r="F39" i="1" s="1"/>
  <c r="F40" i="1" s="1"/>
  <c r="G37" i="1" s="1"/>
  <c r="G29" i="1"/>
  <c r="J30" i="1"/>
  <c r="K30" i="1" s="1"/>
  <c r="I32" i="1" l="1"/>
  <c r="J32" i="1"/>
  <c r="K31" i="1"/>
  <c r="L31" i="1" s="1"/>
  <c r="H29" i="1"/>
  <c r="I29" i="1" s="1"/>
  <c r="L30" i="1"/>
  <c r="M30" i="1" s="1"/>
  <c r="G33" i="1"/>
  <c r="I33" i="1" l="1"/>
  <c r="I38" i="1" s="1"/>
  <c r="K32" i="1"/>
  <c r="L32" i="1" s="1"/>
  <c r="M31" i="1"/>
  <c r="N31" i="1" s="1"/>
  <c r="O31" i="1" s="1"/>
  <c r="H33" i="1"/>
  <c r="H38" i="1" s="1"/>
  <c r="J29" i="1"/>
  <c r="J33" i="1" s="1"/>
  <c r="J38" i="1" s="1"/>
  <c r="G38" i="1"/>
  <c r="N32" i="1" l="1"/>
  <c r="N33" i="1" s="1"/>
  <c r="N38" i="1" s="1"/>
  <c r="M32" i="1"/>
  <c r="O32" i="1"/>
  <c r="O33" i="1" s="1"/>
  <c r="O38" i="1" s="1"/>
  <c r="G39" i="1"/>
  <c r="G40" i="1" s="1"/>
  <c r="H37" i="1" s="1"/>
  <c r="H39" i="1" s="1"/>
  <c r="H40" i="1" s="1"/>
  <c r="I37" i="1" s="1"/>
  <c r="I39" i="1" s="1"/>
  <c r="I40" i="1" s="1"/>
  <c r="J37" i="1" s="1"/>
  <c r="J39" i="1" s="1"/>
  <c r="J40" i="1" s="1"/>
  <c r="K37" i="1" s="1"/>
  <c r="K29" i="1"/>
  <c r="K33" i="1" l="1"/>
  <c r="L29" i="1"/>
  <c r="L33" i="1" l="1"/>
  <c r="L38" i="1" s="1"/>
  <c r="M29" i="1"/>
  <c r="M33" i="1" s="1"/>
  <c r="M38" i="1" s="1"/>
  <c r="K38" i="1"/>
  <c r="K39" i="1" s="1"/>
  <c r="K40" i="1" s="1"/>
  <c r="L37" i="1" s="1"/>
  <c r="L39" i="1" l="1"/>
  <c r="L40" i="1" s="1"/>
  <c r="M37" i="1" s="1"/>
  <c r="M39" i="1" s="1"/>
  <c r="M40" i="1" s="1"/>
  <c r="N37" i="1" s="1"/>
  <c r="N39" i="1" s="1"/>
  <c r="N40" i="1" s="1"/>
  <c r="O37" i="1" s="1"/>
  <c r="O39" i="1" s="1"/>
  <c r="C18" i="22" s="1"/>
  <c r="P33" i="1"/>
  <c r="C16" i="22" s="1"/>
  <c r="C20" i="22" l="1"/>
  <c r="C25" i="22" s="1"/>
  <c r="O40" i="1"/>
  <c r="P40" i="1" s="1"/>
</calcChain>
</file>

<file path=xl/sharedStrings.xml><?xml version="1.0" encoding="utf-8"?>
<sst xmlns="http://schemas.openxmlformats.org/spreadsheetml/2006/main" count="1674" uniqueCount="343">
  <si>
    <t>Line No.</t>
  </si>
  <si>
    <t>Base NPC in Rates</t>
  </si>
  <si>
    <t>Total Annual NPC in Rates</t>
  </si>
  <si>
    <t>Retail Sales @ Meter in Rates</t>
  </si>
  <si>
    <t>NPC $/MWh In Rates</t>
  </si>
  <si>
    <t>Total</t>
  </si>
  <si>
    <t>Actual WA Sales (MWh)</t>
  </si>
  <si>
    <t>Actual Collections of Base NPC</t>
  </si>
  <si>
    <t>Line 4 x Line 5</t>
  </si>
  <si>
    <t>Beginning Balance</t>
  </si>
  <si>
    <t>Carrying Charge</t>
  </si>
  <si>
    <t>Ending Balance</t>
  </si>
  <si>
    <t>UE-140762</t>
  </si>
  <si>
    <t>PacifiCorp</t>
  </si>
  <si>
    <t>Net Power Cost Analysis</t>
  </si>
  <si>
    <t>Special Sales For Resale</t>
  </si>
  <si>
    <t>Long Term Firm Sales</t>
  </si>
  <si>
    <t>Black Hills</t>
  </si>
  <si>
    <t>Hurricane Sale</t>
  </si>
  <si>
    <t>Leaning Juniper Revenue</t>
  </si>
  <si>
    <t>Short Term Firm Sales</t>
  </si>
  <si>
    <t>COB</t>
  </si>
  <si>
    <t>Mid Columbia</t>
  </si>
  <si>
    <t>NOB</t>
  </si>
  <si>
    <t>Cholla</t>
  </si>
  <si>
    <t>Chehalis</t>
  </si>
  <si>
    <t>West Main</t>
  </si>
  <si>
    <t>Jim Bridger</t>
  </si>
  <si>
    <t>Purchased Power &amp; Net Interchange</t>
  </si>
  <si>
    <t>Long Term Firm Purchases</t>
  </si>
  <si>
    <t>Leaning Juniper 1</t>
  </si>
  <si>
    <t>Goodnoe Wind</t>
  </si>
  <si>
    <t>Deseret Purchase</t>
  </si>
  <si>
    <t>Hurricane Purchase</t>
  </si>
  <si>
    <t>Nucor</t>
  </si>
  <si>
    <t>PGE Cove</t>
  </si>
  <si>
    <t>Small Purchases east</t>
  </si>
  <si>
    <t>Small Purchases west</t>
  </si>
  <si>
    <t>Three Buttes Wind</t>
  </si>
  <si>
    <t>Tri-State Purchase</t>
  </si>
  <si>
    <t>Qualifying Facilities</t>
  </si>
  <si>
    <t>QF California</t>
  </si>
  <si>
    <t>QF Idaho</t>
  </si>
  <si>
    <t>QF Oregon</t>
  </si>
  <si>
    <t>QF Utah</t>
  </si>
  <si>
    <t>QF Washington</t>
  </si>
  <si>
    <t>QF Wyoming</t>
  </si>
  <si>
    <t>Biomass One QF</t>
  </si>
  <si>
    <t>ExxonMobil QF</t>
  </si>
  <si>
    <t>Five Pine Wind QF</t>
  </si>
  <si>
    <t>North Point Wind QF</t>
  </si>
  <si>
    <t>Oregon Wind Farm QF</t>
  </si>
  <si>
    <t>Roseburg Dillard QF</t>
  </si>
  <si>
    <t>Spanish Fork Wind 2 QF</t>
  </si>
  <si>
    <t>Tesoro QF</t>
  </si>
  <si>
    <t>Mid-Columbia Contracts</t>
  </si>
  <si>
    <t>Grant Reasonable</t>
  </si>
  <si>
    <t>Total Long Term Firm Purchases</t>
  </si>
  <si>
    <t>Storage &amp; Exchange</t>
  </si>
  <si>
    <t>APS Exchange</t>
  </si>
  <si>
    <t>PSCo Exchange</t>
  </si>
  <si>
    <t>Short Term Firm Purchases</t>
  </si>
  <si>
    <t>Wheeling &amp; U. of F. Expense</t>
  </si>
  <si>
    <t>Firm Wheeling</t>
  </si>
  <si>
    <t>Coal Fuel Burn Expense</t>
  </si>
  <si>
    <t>Colstrip</t>
  </si>
  <si>
    <t>Craig</t>
  </si>
  <si>
    <t>Dave Johnston</t>
  </si>
  <si>
    <t>Hayden</t>
  </si>
  <si>
    <t>Hunter</t>
  </si>
  <si>
    <t>Huntington</t>
  </si>
  <si>
    <t>Wyodak</t>
  </si>
  <si>
    <t>Gas Fuel Burn Expense</t>
  </si>
  <si>
    <t>Currant Creek</t>
  </si>
  <si>
    <t>Gadsby</t>
  </si>
  <si>
    <t>Gadsby CT</t>
  </si>
  <si>
    <t>Hermiston</t>
  </si>
  <si>
    <t>Lake Side 1</t>
  </si>
  <si>
    <t>Other Generation</t>
  </si>
  <si>
    <t>Blundell</t>
  </si>
  <si>
    <t>Dunlap I Wind</t>
  </si>
  <si>
    <t>Foote Creek I Wind</t>
  </si>
  <si>
    <t>Glenrock Wind</t>
  </si>
  <si>
    <t>Glenrock III Wind</t>
  </si>
  <si>
    <t>High Plains Wind</t>
  </si>
  <si>
    <t>McFadden Ridge Wind</t>
  </si>
  <si>
    <t>Rolling Hills Wind</t>
  </si>
  <si>
    <t>Seven Mile Wind</t>
  </si>
  <si>
    <t>Seven Mile II Wind</t>
  </si>
  <si>
    <t>=</t>
  </si>
  <si>
    <t>MWh</t>
  </si>
  <si>
    <t>Total Requirements</t>
  </si>
  <si>
    <t>Coal Generation</t>
  </si>
  <si>
    <t>Gas Generation</t>
  </si>
  <si>
    <t>Hydro Generation</t>
  </si>
  <si>
    <t>West Hydro</t>
  </si>
  <si>
    <t>East Hydro</t>
  </si>
  <si>
    <t>Total Resources</t>
  </si>
  <si>
    <t>SCL State Line</t>
  </si>
  <si>
    <t>Lake Side 2</t>
  </si>
  <si>
    <t>WAGRC March16 NPC Rebuttal Study xORCA QFs</t>
  </si>
  <si>
    <t>Before Production Factor</t>
  </si>
  <si>
    <t>After Production Factor</t>
  </si>
  <si>
    <t>FERC Function</t>
  </si>
  <si>
    <t>FERC Acct.</t>
  </si>
  <si>
    <t>WCA
Fact.</t>
  </si>
  <si>
    <t>Washington Allocated Results</t>
  </si>
  <si>
    <t>Production Factor</t>
  </si>
  <si>
    <t>CAGW</t>
  </si>
  <si>
    <t>WA</t>
  </si>
  <si>
    <t>Net Power Costs</t>
  </si>
  <si>
    <t>Sales for Resale</t>
  </si>
  <si>
    <t>447NPC</t>
  </si>
  <si>
    <t>Purchased Power</t>
  </si>
  <si>
    <t>555NPC</t>
  </si>
  <si>
    <t>CAEW</t>
  </si>
  <si>
    <t>Wheeling Expenses</t>
  </si>
  <si>
    <t>565NPC</t>
  </si>
  <si>
    <t>Fuel Expenses</t>
  </si>
  <si>
    <t>501NPC</t>
  </si>
  <si>
    <t>547NPC</t>
  </si>
  <si>
    <t xml:space="preserve"> </t>
  </si>
  <si>
    <t>ANNUAL FACTORS</t>
  </si>
  <si>
    <t>FACTOR</t>
  </si>
  <si>
    <t>CALIFORNIA</t>
  </si>
  <si>
    <t>OREGON</t>
  </si>
  <si>
    <t>WASHINGTON</t>
  </si>
  <si>
    <t>TOTAL</t>
  </si>
  <si>
    <t>Pac. Power</t>
  </si>
  <si>
    <t>MONTH</t>
  </si>
  <si>
    <t>DAY</t>
  </si>
  <si>
    <t>HR</t>
  </si>
  <si>
    <t>Demand</t>
  </si>
  <si>
    <t>Energy</t>
  </si>
  <si>
    <t>FERC Acct</t>
  </si>
  <si>
    <t>Existing Firm PPL</t>
  </si>
  <si>
    <t>Existing Firm UPL</t>
  </si>
  <si>
    <t>Post-Merger Firm</t>
  </si>
  <si>
    <t>Non-Firm</t>
  </si>
  <si>
    <t>Total Sales for Resale</t>
  </si>
  <si>
    <t>Existing Firm Demand PPL</t>
  </si>
  <si>
    <t>Existing Firm Demand UPL</t>
  </si>
  <si>
    <t>Existing Firm Energy</t>
  </si>
  <si>
    <t>Post-merger Firm</t>
  </si>
  <si>
    <t xml:space="preserve">Secondary Purchases </t>
  </si>
  <si>
    <t>Total Purchased Power</t>
  </si>
  <si>
    <t>Wheeling Expense</t>
  </si>
  <si>
    <t>Firm Wheeling (all)</t>
  </si>
  <si>
    <t>Non-firm Wheeling</t>
  </si>
  <si>
    <t>Total Wheeling Expense</t>
  </si>
  <si>
    <t>Fuel Expense</t>
  </si>
  <si>
    <t>Fuel Consumed - Coal</t>
  </si>
  <si>
    <t>Fuel Consumed - Gas</t>
  </si>
  <si>
    <t>Natural Gas Consumed</t>
  </si>
  <si>
    <t>Steam from Other Sources</t>
  </si>
  <si>
    <t>Total Fuel Expense</t>
  </si>
  <si>
    <t>ADJUSTED ACTUAL NET POWER COST</t>
  </si>
  <si>
    <t>check</t>
  </si>
  <si>
    <t>ALLOCATION</t>
  </si>
  <si>
    <t>SE Allocator</t>
  </si>
  <si>
    <t>SG Allocator</t>
  </si>
  <si>
    <t>NPC Title</t>
  </si>
  <si>
    <t>Category</t>
  </si>
  <si>
    <t>Weight</t>
  </si>
  <si>
    <t>BPA Wind</t>
  </si>
  <si>
    <t>Total Long Term Firm Sales</t>
  </si>
  <si>
    <t>Total Short Term Firm Sales</t>
  </si>
  <si>
    <t>Total Secondary Sales</t>
  </si>
  <si>
    <t>Total Special Sales For Resale</t>
  </si>
  <si>
    <t>APS Supplemental</t>
  </si>
  <si>
    <t>Combine Hills Wind</t>
  </si>
  <si>
    <t/>
  </si>
  <si>
    <t>Eagle Mountain - UAMPS/UMPA</t>
  </si>
  <si>
    <t>Gemstate</t>
  </si>
  <si>
    <t>MagCorp Reserves</t>
  </si>
  <si>
    <t>Rock River Wind</t>
  </si>
  <si>
    <t>Top of the World Wind</t>
  </si>
  <si>
    <t>Wolverine Creek Wind</t>
  </si>
  <si>
    <t>Subtotal Long Term Firm Purchases</t>
  </si>
  <si>
    <t>Actual</t>
  </si>
  <si>
    <t>DCFP QF</t>
  </si>
  <si>
    <t>Foote Creek III Wind QF</t>
  </si>
  <si>
    <t>Mountain Wind 1 QF</t>
  </si>
  <si>
    <t>Mountain Wind 2 QF</t>
  </si>
  <si>
    <t>Power County North Wind QF</t>
  </si>
  <si>
    <t>Power County South Wind QF</t>
  </si>
  <si>
    <t>Sunnyside QF</t>
  </si>
  <si>
    <t>Threemile Canyon Wind QF</t>
  </si>
  <si>
    <t>Subtotal Qualifying Facilities</t>
  </si>
  <si>
    <t>Grant Surplus</t>
  </si>
  <si>
    <t>Subtotal Mid-Columbia Contracts</t>
  </si>
  <si>
    <t>BPA FC IV Wind</t>
  </si>
  <si>
    <t>Cowlitz Swift</t>
  </si>
  <si>
    <t>EWEB FC I</t>
  </si>
  <si>
    <t>Total Storage &amp; Exchange</t>
  </si>
  <si>
    <t>Total Short Term Firm Purchases</t>
  </si>
  <si>
    <t>Total Secondary Purchases</t>
  </si>
  <si>
    <t>Total Purchased Power &amp; Net Interchange</t>
  </si>
  <si>
    <t>Total Wheeling &amp; U. of F. Expense</t>
  </si>
  <si>
    <t>Total Coal Fuel Burn Expense</t>
  </si>
  <si>
    <t>Total Gas Fuel Burn Expense</t>
  </si>
  <si>
    <t>Black Cap Solar</t>
  </si>
  <si>
    <t>Total Other Generation Expense</t>
  </si>
  <si>
    <t>Check</t>
  </si>
  <si>
    <t>Sub Total Long Term Firm Purchases</t>
  </si>
  <si>
    <t>Total Qualifying Facilities</t>
  </si>
  <si>
    <t>Total Mid-Columbia Contracts</t>
  </si>
  <si>
    <t>Non-Firm Wheeling</t>
  </si>
  <si>
    <t>Other Generation Expense</t>
  </si>
  <si>
    <t>NET POWER COST</t>
  </si>
  <si>
    <t>NET SYSTEM LOAD</t>
  </si>
  <si>
    <t>Total Coal Generation</t>
  </si>
  <si>
    <t>Total Gas Generation</t>
  </si>
  <si>
    <t>Total Hydro Generation</t>
  </si>
  <si>
    <t>Marengo I Wind</t>
  </si>
  <si>
    <t>Marengo II Wind</t>
  </si>
  <si>
    <t>Total Other Generation</t>
  </si>
  <si>
    <t>Customer Share</t>
  </si>
  <si>
    <t>Company Share</t>
  </si>
  <si>
    <t>Asymmetrical Sharing Band</t>
  </si>
  <si>
    <t>Upper Limit</t>
  </si>
  <si>
    <t>Lower Limit</t>
  </si>
  <si>
    <t>Workpaper Index</t>
  </si>
  <si>
    <t>Description:</t>
  </si>
  <si>
    <t>Deferral Period:</t>
  </si>
  <si>
    <t>Washington Power Cost Adjustment Mechanism</t>
  </si>
  <si>
    <t>Power Cost Adjustment Mechanism Calculation</t>
  </si>
  <si>
    <t>Workpaper 3</t>
  </si>
  <si>
    <t>WASHINGTON ACTUAL JURISDICTIONAL SALES</t>
  </si>
  <si>
    <t>WASHINGTON BASE SALES - UE-140762</t>
  </si>
  <si>
    <t>Workpaper 5</t>
  </si>
  <si>
    <t>Washington Sales</t>
  </si>
  <si>
    <t>Workpaper 4</t>
  </si>
  <si>
    <t>WCA ACTUAL ALLOCATION FACTORS</t>
  </si>
  <si>
    <t>MONTHLY ENERGY AND COINCIDENT PEAK - WCA</t>
  </si>
  <si>
    <t>Base Net Power Costs</t>
  </si>
  <si>
    <t>FERC</t>
  </si>
  <si>
    <t>FERC Interest Rate - Published Quarterly</t>
  </si>
  <si>
    <t>Washington Sales (MWh)</t>
  </si>
  <si>
    <t>MONTHLY ENERGY</t>
  </si>
  <si>
    <t>COINCIDENT PEAK</t>
  </si>
  <si>
    <t>WASHINGTON ALLOCATED</t>
  </si>
  <si>
    <t>Actual EIM Costs</t>
  </si>
  <si>
    <t>Capital Investment</t>
  </si>
  <si>
    <t>ADIT</t>
  </si>
  <si>
    <t>Depreciation Reserve</t>
  </si>
  <si>
    <t>Net Rate Base</t>
  </si>
  <si>
    <t>Pre-Tax Return on Rate Base</t>
  </si>
  <si>
    <t>Operation &amp; Maintenance (Ongoing)</t>
  </si>
  <si>
    <t>Depreciation</t>
  </si>
  <si>
    <t>Total Revenue Requirement</t>
  </si>
  <si>
    <t>Total Non NPC EIM Costs</t>
  </si>
  <si>
    <t>Washington-Alloc.</t>
  </si>
  <si>
    <t>Washington Allocated Actual Non-NPC EIM Costs</t>
  </si>
  <si>
    <t>EIM Costs</t>
  </si>
  <si>
    <t>Workpaper 6</t>
  </si>
  <si>
    <t>Washington Situs</t>
  </si>
  <si>
    <t>Washington Allocated Adjusted Actual Net Power Costs</t>
  </si>
  <si>
    <t>Adjusted Actual West Control Area Net Power Costs by Category</t>
  </si>
  <si>
    <t>Adjusted Actual West Control Area Net Power Costs</t>
  </si>
  <si>
    <t>Adjustments to West Control Area Net Power Costs</t>
  </si>
  <si>
    <t>Actual West Control Area Net Power Costs</t>
  </si>
  <si>
    <t>West Control Area Jurisdictional Loads and WCA Actual Allocation Factors</t>
  </si>
  <si>
    <t>WEST CONTROL AREA ACTUAL ADJUSTED NET POWER COSTS</t>
  </si>
  <si>
    <t>CAGW RATIO</t>
  </si>
  <si>
    <t>Old Mill Solar</t>
  </si>
  <si>
    <t>Pavant III Solar</t>
  </si>
  <si>
    <t>Chopin Wind QF</t>
  </si>
  <si>
    <t>Enterprise Solar I QF</t>
  </si>
  <si>
    <t>Escalante 1 Solar QF</t>
  </si>
  <si>
    <t>Escalante 2 Solar QF</t>
  </si>
  <si>
    <t>Escalante 3 Solar QF</t>
  </si>
  <si>
    <t xml:space="preserve">Granite Mountain East Solar QF </t>
  </si>
  <si>
    <t xml:space="preserve">Granite Mountain West Solar QF </t>
  </si>
  <si>
    <t>Iron Springs QF</t>
  </si>
  <si>
    <t>Latigo Wind QF</t>
  </si>
  <si>
    <t>Pavant II Solar QF</t>
  </si>
  <si>
    <t>Pioneer Wind 1 QF</t>
  </si>
  <si>
    <t>Three Peaks Solar QF</t>
  </si>
  <si>
    <t>Requested PCAM Recovery</t>
  </si>
  <si>
    <t>* Calculated monthly</t>
  </si>
  <si>
    <t>Washington Allocated Base Net Power Costs UE-140762</t>
  </si>
  <si>
    <t>Deadband +/-$4 Million</t>
  </si>
  <si>
    <t>Actual PCAM Costs ($/MWh)</t>
  </si>
  <si>
    <t>Base PCAM Costs ($/MWh)</t>
  </si>
  <si>
    <t>Washington Allocated Adjusted Actual NPC</t>
  </si>
  <si>
    <t>Total PCAM Adjusted Actual Costs</t>
  </si>
  <si>
    <t>Total Monthly PCAM Differential - Above or (Below) Base</t>
  </si>
  <si>
    <t>Cumulative PCAM Differential - Above or (Below) Base</t>
  </si>
  <si>
    <t>PCAM Differential Outside of Deadband</t>
  </si>
  <si>
    <t>Cumulative PCAM Differential Outside of Deadband</t>
  </si>
  <si>
    <t>Amount Deferrable between $4 million and $10 million, 50/50 Sharing</t>
  </si>
  <si>
    <t>Amount Deferrable greater than $10 million, 90/10 Sharing</t>
  </si>
  <si>
    <t>Amount Deferrable between ($4 million) and ($10 million), 75/25 Sharing</t>
  </si>
  <si>
    <t>Amount Deferrable less than ($10 million), 90/10 Sharing</t>
  </si>
  <si>
    <t>Total Incremental Deferral After Sharing</t>
  </si>
  <si>
    <t>Incremental Deferral After Sharing</t>
  </si>
  <si>
    <t>Total PCAM Differential*</t>
  </si>
  <si>
    <t>Total Deferrable ABOVE Deadband</t>
  </si>
  <si>
    <t>Total Deferrable BELOW Deadband</t>
  </si>
  <si>
    <t>Washington Deferral after Sharing</t>
  </si>
  <si>
    <t>Base NPC in Rates:</t>
  </si>
  <si>
    <t>Deferral:</t>
  </si>
  <si>
    <t>Deadband:</t>
  </si>
  <si>
    <t>Asymmetrical Sharing Band :</t>
  </si>
  <si>
    <t>Borah</t>
  </si>
  <si>
    <t>Other Firm Sales</t>
  </si>
  <si>
    <t>EIM Settlements</t>
  </si>
  <si>
    <t>Other Firm Purchases</t>
  </si>
  <si>
    <t>Monsanto Reserves</t>
  </si>
  <si>
    <t>Utah Pavant Solar QF</t>
  </si>
  <si>
    <t>Utah Red Hills Solar QF</t>
  </si>
  <si>
    <t>West Control Area Net Power Costs Base Net Power Costs UE-140762 - CONFIDENTIAL</t>
  </si>
  <si>
    <t>Calculation of Washington Actual Net Power Cost</t>
  </si>
  <si>
    <t>Workpaper 7</t>
  </si>
  <si>
    <t>Sweetwater Solar QF</t>
  </si>
  <si>
    <t>Total Company</t>
  </si>
  <si>
    <t>PCAM Cost Differential ($/MWh)</t>
  </si>
  <si>
    <t>Deferred Balancing Account:</t>
  </si>
  <si>
    <t>$</t>
  </si>
  <si>
    <t>Amor IX - Univ of Utah</t>
  </si>
  <si>
    <t>Sage I Solar QF</t>
  </si>
  <si>
    <t>Sage II Solar QF</t>
  </si>
  <si>
    <t>Sage III Solar QF</t>
  </si>
  <si>
    <t>NET SYSTEM LOAD BEFORE REBALANCING</t>
  </si>
  <si>
    <t>January 1, 2020 - December 31, 2020</t>
  </si>
  <si>
    <t>Exhibit No. JP-2</t>
  </si>
  <si>
    <t>CY 2020</t>
  </si>
  <si>
    <t>Cedar Springs Wind</t>
  </si>
  <si>
    <t>Cedar Springs III Wind</t>
  </si>
  <si>
    <t>Cove Mountain Solar</t>
  </si>
  <si>
    <t>Cove Mountain Solar 2 - FaceBook</t>
  </si>
  <si>
    <t>Milford Solar - FaceBook Oregon</t>
  </si>
  <si>
    <t>Naughton 1 &amp; 2</t>
  </si>
  <si>
    <t>Naughton 3</t>
  </si>
  <si>
    <t>Cedar Springs 2 Wind</t>
  </si>
  <si>
    <t>Ekola Flats Wind</t>
  </si>
  <si>
    <t>Pryor Mountain Wind</t>
  </si>
  <si>
    <t>TB Flats 1 Wind</t>
  </si>
  <si>
    <t>TB Flats 2 Wind</t>
  </si>
  <si>
    <t>Calendar Year 2020 PCAM Deferral</t>
  </si>
  <si>
    <t>Interest Accrued through December 31, 2020</t>
  </si>
  <si>
    <t>CONFIDENTIAL AND 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</si>
</sst>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_-* #,##0\ &quot;F&quot;_-;\-* #,##0\ &quot;F&quot;_-;_-* &quot;-&quot;\ &quot;F&quot;_-;_-@_-"/>
    <numFmt numFmtId="168" formatCode="_(* #,##0.00_);[Red]_(* \(#,##0.00\);_(* &quot;-&quot;??_);_(@_)"/>
    <numFmt numFmtId="169" formatCode="&quot;$&quot;###0;[Red]\(&quot;$&quot;###0\)"/>
    <numFmt numFmtId="170" formatCode="0.0"/>
    <numFmt numFmtId="171" formatCode="#,##0.000;[Red]\-#,##0.000"/>
    <numFmt numFmtId="172" formatCode="_(* #,##0_);[Red]_(* \(#,##0\);_(* &quot;-&quot;_);_(@_)"/>
    <numFmt numFmtId="173" formatCode="General_)"/>
    <numFmt numFmtId="187" formatCode="0.000%"/>
    <numFmt numFmtId="188" formatCode="mmmm\ d\,\ yyyy"/>
    <numFmt numFmtId="189" formatCode="########\-###\-###"/>
    <numFmt numFmtId="190" formatCode="#,##0.0_);\(#,##0.0\);\-\ ;"/>
    <numFmt numFmtId="191" formatCode="#,##0.0000"/>
    <numFmt numFmtId="192" formatCode="mmm\ dd\,\ yyyy"/>
    <numFmt numFmtId="193" formatCode="0.0%"/>
    <numFmt numFmtId="194" formatCode="#,##0\ ;\(#,##0\);\-\ \ \ \ \ "/>
    <numFmt numFmtId="195" formatCode="#,##0\ ;\(#,##0\);\–\ \ \ \ \ "/>
    <numFmt numFmtId="196" formatCode="_(* #,##0.0_);_(* \(#,##0.0\);_(* &quot;-&quot;?_);@_)"/>
    <numFmt numFmtId="197" formatCode="_(* #,##0.000000_);_(* \(#,##0.000000\);_(* &quot;-&quot;??_);_(@_)"/>
    <numFmt numFmtId="198" formatCode="#,##0;\-#,##0;&quot;-&quot;"/>
    <numFmt numFmtId="199" formatCode="_-* #,##0.00_-;\-* #,##0.00_-;_-* &quot;-&quot;??_-;_-@_-"/>
    <numFmt numFmtId="200" formatCode="_-* #,##0.00\ _D_M_-;\-* #,##0.00\ _D_M_-;_-* &quot;-&quot;??\ _D_M_-;_-@_-"/>
    <numFmt numFmtId="201" formatCode="_-* #,##0.00\ &quot;DM&quot;_-;\-* #,##0.00\ &quot;DM&quot;_-;_-* &quot;-&quot;??\ &quot;DM&quot;_-;_-@_-"/>
    <numFmt numFmtId="202" formatCode="&quot;$&quot;#,##0\ ;\(&quot;$&quot;#,##0\)"/>
    <numFmt numFmtId="203" formatCode="_([$€-2]* #,##0.00_);_([$€-2]* \(#,##0.00\);_([$€-2]* &quot;-&quot;??_)"/>
    <numFmt numFmtId="204" formatCode="m/d/yyyy;@"/>
    <numFmt numFmtId="205" formatCode="0.000"/>
    <numFmt numFmtId="206" formatCode="0.0000_);\(0.0000\)"/>
    <numFmt numFmtId="207" formatCode="_-* #,##0.000000_-;\-* #,##0.000000_-;_-* &quot;-&quot;??????_-;_-@_-"/>
    <numFmt numFmtId="208" formatCode="###0.0_);[Red]\(###0.0\)"/>
    <numFmt numFmtId="209" formatCode="0.00_)"/>
    <numFmt numFmtId="210" formatCode="0%_);\(0%\)"/>
    <numFmt numFmtId="211" formatCode="#,##0.0_);\(#,##0.0\)"/>
    <numFmt numFmtId="212" formatCode="mm/dd/yy"/>
    <numFmt numFmtId="213" formatCode="0.000000"/>
    <numFmt numFmtId="214" formatCode="_-* #,##0_-;\-* #,##0_-;_-* &quot;-&quot;_-;_-@_-"/>
    <numFmt numFmtId="215" formatCode="_-&quot;$&quot;* #,##0_-;\-&quot;$&quot;* #,##0_-;_-&quot;$&quot;* &quot;-&quot;_-;_-@_-"/>
    <numFmt numFmtId="216" formatCode="_-&quot;$&quot;* #,##0.00_-;\-&quot;$&quot;* #,##0.00_-;_-&quot;$&quot;* &quot;-&quot;??_-;_-@_-"/>
    <numFmt numFmtId="217" formatCode="mmmm\ yy"/>
    <numFmt numFmtId="218" formatCode="#,##0\ ;[Red]\(#,##0\)"/>
    <numFmt numFmtId="219" formatCode="0.0000%"/>
    <numFmt numFmtId="221" formatCode="###,000"/>
    <numFmt numFmtId="222" formatCode="_(&quot;$&quot;\ #,##0.00_);_(&quot;$&quot;* \(#,##0.00\);_(&quot;$&quot;* &quot;-&quot;??_);_(@_)"/>
    <numFmt numFmtId="223" formatCode="_(&quot;$&quot;\ #,##0_);_(&quot;$&quot;* \(#,##0\);_(&quot;$&quot;* &quot;-&quot;_);_(@_)"/>
  </numFmts>
  <fonts count="18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Helv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b/>
      <i/>
      <sz val="8"/>
      <color indexed="18"/>
      <name val="Helv"/>
    </font>
    <font>
      <sz val="11"/>
      <color indexed="52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sz val="9"/>
      <name val="Helv"/>
    </font>
    <font>
      <sz val="8"/>
      <color theme="1"/>
      <name val="Courier New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0"/>
      <name val="Geneva"/>
      <family val="2"/>
    </font>
    <font>
      <i/>
      <sz val="8"/>
      <color indexed="23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63"/>
      <name val="Arial"/>
      <family val="2"/>
    </font>
    <font>
      <sz val="10"/>
      <name val="LinePrinter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color indexed="9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2"/>
      <name val="Times New Roman"/>
      <family val="1"/>
    </font>
    <font>
      <sz val="10"/>
      <name val="MS Sans Serif"/>
      <family val="2"/>
    </font>
    <font>
      <sz val="10"/>
      <name val="Helv"/>
    </font>
    <font>
      <u/>
      <sz val="10"/>
      <color indexed="12"/>
      <name val="Arial"/>
      <family val="2"/>
    </font>
    <font>
      <b/>
      <u/>
      <sz val="10"/>
      <color indexed="3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sz val="10"/>
      <color indexed="11"/>
      <name val="Geneva"/>
    </font>
    <font>
      <sz val="12"/>
      <name val="Arial MT"/>
    </font>
    <font>
      <b/>
      <sz val="14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4"/>
      <name val="Arial MT"/>
    </font>
    <font>
      <b/>
      <sz val="14"/>
      <name val="Arial MT"/>
    </font>
    <font>
      <sz val="10"/>
      <color theme="1"/>
      <name val="Times New Roman"/>
      <family val="2"/>
    </font>
    <font>
      <sz val="10"/>
      <color theme="0"/>
      <name val="Arial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Tms Rmn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1"/>
      <color indexed="10"/>
      <name val="Calibri"/>
      <family val="2"/>
    </font>
    <font>
      <sz val="10"/>
      <name val="Tms Rmn"/>
    </font>
    <font>
      <b/>
      <sz val="8"/>
      <name val="Times New Roman"/>
      <family val="1"/>
    </font>
    <font>
      <sz val="12"/>
      <color indexed="24"/>
      <name val="Arial"/>
      <family val="2"/>
    </font>
    <font>
      <sz val="12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Times New Roman"/>
      <family val="2"/>
    </font>
    <font>
      <sz val="10"/>
      <color indexed="24"/>
      <name val="Courier New"/>
      <family val="3"/>
    </font>
    <font>
      <sz val="10"/>
      <name val="MS Serif"/>
      <family val="1"/>
    </font>
    <font>
      <sz val="12"/>
      <name val="Helv"/>
    </font>
    <font>
      <sz val="8"/>
      <color indexed="18"/>
      <name val="Times New Roman"/>
      <family val="1"/>
    </font>
    <font>
      <sz val="10"/>
      <color indexed="16"/>
      <name val="MS Serif"/>
      <family val="1"/>
    </font>
    <font>
      <sz val="1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15"/>
      <color indexed="62"/>
      <name val="Calibri"/>
      <family val="2"/>
    </font>
    <font>
      <u/>
      <sz val="12"/>
      <color indexed="24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MS Sans Serif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2"/>
      <color indexed="10"/>
      <name val="Times New Roman"/>
      <family val="1"/>
    </font>
    <font>
      <b/>
      <sz val="14"/>
      <name val="Helv"/>
    </font>
    <font>
      <sz val="11"/>
      <color indexed="19"/>
      <name val="Calibri"/>
      <family val="2"/>
    </font>
    <font>
      <sz val="11"/>
      <color indexed="8"/>
      <name val="TimesNewRomanPS"/>
    </font>
    <font>
      <b/>
      <i/>
      <sz val="16"/>
      <name val="Helv"/>
    </font>
    <font>
      <sz val="10"/>
      <name val="Arial Narrow"/>
      <family val="2"/>
    </font>
    <font>
      <sz val="8"/>
      <name val="Helvetica"/>
      <family val="2"/>
    </font>
    <font>
      <b/>
      <i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22"/>
      <color indexed="1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8"/>
      <name val="Times New Roman"/>
      <family val="1"/>
    </font>
    <font>
      <sz val="10"/>
      <color indexed="11"/>
      <name val="Geneva"/>
      <family val="2"/>
    </font>
    <font>
      <sz val="10"/>
      <name val="Book Antiqua"/>
      <family val="1"/>
    </font>
    <font>
      <b/>
      <sz val="10"/>
      <name val="MS Sans Serif"/>
      <family val="2"/>
    </font>
    <font>
      <sz val="8"/>
      <name val="Wingdings"/>
      <charset val="2"/>
    </font>
    <font>
      <sz val="8"/>
      <color indexed="14"/>
      <name val="Helvetica"/>
      <family val="2"/>
    </font>
    <font>
      <sz val="8"/>
      <color indexed="62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9"/>
      <color indexed="39"/>
      <name val="Times New Roman"/>
      <family val="1"/>
    </font>
    <font>
      <sz val="19"/>
      <color indexed="23"/>
      <name val="Arial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sz val="10"/>
      <name val="Helv"/>
    </font>
    <font>
      <sz val="7"/>
      <name val="Times New Roman"/>
      <family val="1"/>
    </font>
    <font>
      <b/>
      <sz val="10"/>
      <color indexed="10"/>
      <name val="Arial"/>
      <family val="2"/>
    </font>
    <font>
      <sz val="24"/>
      <color indexed="13"/>
      <name val="Helv"/>
    </font>
    <font>
      <b/>
      <u/>
      <sz val="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LinePrinter"/>
      <family val="3"/>
    </font>
    <font>
      <sz val="10"/>
      <color rgb="FFFF0000"/>
      <name val="Arial"/>
      <family val="2"/>
    </font>
    <font>
      <sz val="8"/>
      <color indexed="9"/>
      <name val="Arial"/>
      <family val="2"/>
    </font>
    <font>
      <i/>
      <sz val="10"/>
      <color theme="1"/>
      <name val="Arial"/>
      <family val="2"/>
    </font>
    <font>
      <i/>
      <sz val="10"/>
      <color theme="7" tint="-0.249977111117893"/>
      <name val="Arial"/>
      <family val="2"/>
    </font>
    <font>
      <i/>
      <sz val="10"/>
      <color rgb="FFE7E7F5"/>
      <name val="Arial"/>
      <family val="2"/>
    </font>
    <font>
      <sz val="10"/>
      <color rgb="FFE7E7F5"/>
      <name val="Arial"/>
      <family val="2"/>
    </font>
    <font>
      <sz val="10"/>
      <color indexed="9"/>
      <name val="Arial"/>
      <family val="2"/>
    </font>
    <font>
      <b/>
      <sz val="12"/>
      <name val="Arial Black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0"/>
      <color indexed="61"/>
      <name val="Arial"/>
      <family val="2"/>
    </font>
    <font>
      <i/>
      <sz val="8"/>
      <color theme="7" tint="-0.249977111117893"/>
      <name val="Arial"/>
      <family val="2"/>
    </font>
    <font>
      <sz val="10"/>
      <color theme="0" tint="-0.34998626667073579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i/>
      <sz val="8"/>
      <name val="Arial"/>
      <family val="2"/>
    </font>
    <font>
      <i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i/>
      <sz val="10"/>
      <color theme="0" tint="-0.499984740745262"/>
      <name val="Arial"/>
      <family val="2"/>
    </font>
  </fonts>
  <fills count="9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mediumGray">
        <fgColor indexed="21"/>
      </patternFill>
    </fill>
    <fill>
      <patternFill patternType="lightGray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/>
      </patternFill>
    </fill>
    <fill>
      <patternFill patternType="solid">
        <fgColor rgb="FFD8DB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13"/>
      </patternFill>
    </fill>
    <fill>
      <patternFill patternType="solid">
        <fgColor indexed="13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63"/>
        <bgColor indexed="64"/>
      </patternFill>
    </fill>
    <fill>
      <patternFill patternType="gray125">
        <fgColor indexed="8"/>
      </patternFill>
    </fill>
    <fill>
      <patternFill patternType="solid">
        <fgColor indexed="12"/>
      </patternFill>
    </fill>
    <fill>
      <patternFill patternType="solid">
        <fgColor rgb="FFFEF0CA"/>
        <bgColor indexed="64"/>
      </patternFill>
    </fill>
    <fill>
      <patternFill patternType="solid">
        <fgColor rgb="FFEBF8E4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10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57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5" applyNumberFormat="0" applyAlignment="0" applyProtection="0"/>
    <xf numFmtId="0" fontId="14" fillId="21" borderId="6" applyNumberFormat="0" applyAlignment="0" applyProtection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8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18" fillId="0" borderId="0" applyFont="0" applyFill="0" applyBorder="0" applyProtection="0">
      <alignment horizontal="right"/>
    </xf>
    <xf numFmtId="5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20" fillId="0" borderId="0" applyFont="0" applyFill="0" applyBorder="0" applyAlignment="0" applyProtection="0">
      <alignment horizontal="left"/>
    </xf>
    <xf numFmtId="0" fontId="21" fillId="4" borderId="0" applyNumberFormat="0" applyBorder="0" applyAlignment="0" applyProtection="0"/>
    <xf numFmtId="38" fontId="22" fillId="22" borderId="0" applyNumberFormat="0" applyBorder="0" applyAlignment="0" applyProtection="0"/>
    <xf numFmtId="0" fontId="23" fillId="0" borderId="0"/>
    <xf numFmtId="0" fontId="24" fillId="0" borderId="7" applyNumberFormat="0" applyAlignment="0" applyProtection="0">
      <alignment horizontal="left" vertical="center"/>
    </xf>
    <xf numFmtId="0" fontId="24" fillId="0" borderId="3">
      <alignment horizontal="left" vertical="center"/>
    </xf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0" fontId="22" fillId="23" borderId="9" applyNumberFormat="0" applyBorder="0" applyAlignment="0" applyProtection="0"/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30" fillId="0" borderId="10" applyNumberFormat="0" applyFill="0" applyAlignment="0" applyProtection="0"/>
    <xf numFmtId="17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165" fontId="33" fillId="0" borderId="0" applyFont="0" applyAlignment="0" applyProtection="0"/>
    <xf numFmtId="0" fontId="22" fillId="0" borderId="11" applyNumberFormat="0" applyBorder="0" applyAlignment="0"/>
    <xf numFmtId="171" fontId="9" fillId="0" borderId="0"/>
    <xf numFmtId="172" fontId="9" fillId="0" borderId="0"/>
    <xf numFmtId="41" fontId="34" fillId="0" borderId="0"/>
    <xf numFmtId="0" fontId="16" fillId="0" borderId="0"/>
    <xf numFmtId="41" fontId="9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7" fillId="0" borderId="0"/>
    <xf numFmtId="0" fontId="9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36" fillId="25" borderId="12" applyNumberFormat="0" applyFont="0" applyAlignment="0" applyProtection="0"/>
    <xf numFmtId="0" fontId="37" fillId="20" borderId="13" applyNumberFormat="0" applyAlignment="0" applyProtection="0"/>
    <xf numFmtId="12" fontId="24" fillId="26" borderId="14">
      <alignment horizontal="left"/>
    </xf>
    <xf numFmtId="10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9" fillId="0" borderId="0">
      <alignment horizontal="right"/>
    </xf>
    <xf numFmtId="4" fontId="40" fillId="24" borderId="15" applyNumberFormat="0" applyProtection="0">
      <alignment vertical="center"/>
    </xf>
    <xf numFmtId="4" fontId="41" fillId="27" borderId="15" applyNumberFormat="0" applyProtection="0">
      <alignment vertical="center"/>
    </xf>
    <xf numFmtId="4" fontId="40" fillId="27" borderId="15" applyNumberFormat="0" applyProtection="0">
      <alignment horizontal="left" vertical="center" indent="1"/>
    </xf>
    <xf numFmtId="0" fontId="40" fillId="27" borderId="15" applyNumberFormat="0" applyProtection="0">
      <alignment horizontal="left" vertical="top" indent="1"/>
    </xf>
    <xf numFmtId="4" fontId="40" fillId="28" borderId="15" applyNumberFormat="0" applyProtection="0"/>
    <xf numFmtId="4" fontId="17" fillId="3" borderId="15" applyNumberFormat="0" applyProtection="0">
      <alignment horizontal="right" vertical="center"/>
    </xf>
    <xf numFmtId="4" fontId="17" fillId="9" borderId="15" applyNumberFormat="0" applyProtection="0">
      <alignment horizontal="right" vertical="center"/>
    </xf>
    <xf numFmtId="4" fontId="17" fillId="17" borderId="15" applyNumberFormat="0" applyProtection="0">
      <alignment horizontal="right" vertical="center"/>
    </xf>
    <xf numFmtId="4" fontId="17" fillId="11" borderId="15" applyNumberFormat="0" applyProtection="0">
      <alignment horizontal="right" vertical="center"/>
    </xf>
    <xf numFmtId="4" fontId="17" fillId="15" borderId="15" applyNumberFormat="0" applyProtection="0">
      <alignment horizontal="right" vertical="center"/>
    </xf>
    <xf numFmtId="4" fontId="17" fillId="19" borderId="15" applyNumberFormat="0" applyProtection="0">
      <alignment horizontal="right" vertical="center"/>
    </xf>
    <xf numFmtId="4" fontId="17" fillId="18" borderId="15" applyNumberFormat="0" applyProtection="0">
      <alignment horizontal="right" vertical="center"/>
    </xf>
    <xf numFmtId="4" fontId="17" fillId="29" borderId="15" applyNumberFormat="0" applyProtection="0">
      <alignment horizontal="right" vertical="center"/>
    </xf>
    <xf numFmtId="4" fontId="17" fillId="10" borderId="15" applyNumberFormat="0" applyProtection="0">
      <alignment horizontal="right" vertical="center"/>
    </xf>
    <xf numFmtId="4" fontId="40" fillId="30" borderId="16" applyNumberFormat="0" applyProtection="0">
      <alignment horizontal="left" vertical="center" indent="1"/>
    </xf>
    <xf numFmtId="4" fontId="17" fillId="31" borderId="0" applyNumberFormat="0" applyProtection="0">
      <alignment horizontal="left" indent="1"/>
    </xf>
    <xf numFmtId="4" fontId="42" fillId="32" borderId="0" applyNumberFormat="0" applyProtection="0">
      <alignment horizontal="left" vertical="center" indent="1"/>
    </xf>
    <xf numFmtId="4" fontId="17" fillId="33" borderId="15" applyNumberFormat="0" applyProtection="0">
      <alignment horizontal="right" vertical="center"/>
    </xf>
    <xf numFmtId="4" fontId="43" fillId="34" borderId="0" applyNumberFormat="0" applyProtection="0">
      <alignment horizontal="left" indent="1"/>
    </xf>
    <xf numFmtId="4" fontId="44" fillId="35" borderId="0" applyNumberFormat="0" applyProtection="0"/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top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top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top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top" indent="1"/>
    </xf>
    <xf numFmtId="4" fontId="17" fillId="23" borderId="15" applyNumberFormat="0" applyProtection="0">
      <alignment vertical="center"/>
    </xf>
    <xf numFmtId="4" fontId="45" fillId="23" borderId="15" applyNumberFormat="0" applyProtection="0">
      <alignment vertical="center"/>
    </xf>
    <xf numFmtId="4" fontId="17" fillId="23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top" indent="1"/>
    </xf>
    <xf numFmtId="4" fontId="17" fillId="0" borderId="15" applyNumberFormat="0" applyProtection="0">
      <alignment horizontal="right" vertical="center"/>
    </xf>
    <xf numFmtId="4" fontId="45" fillId="31" borderId="15" applyNumberFormat="0" applyProtection="0">
      <alignment horizontal="right" vertical="center"/>
    </xf>
    <xf numFmtId="4" fontId="17" fillId="0" borderId="15" applyNumberFormat="0" applyProtection="0">
      <alignment horizontal="left" vertical="center" indent="1"/>
    </xf>
    <xf numFmtId="0" fontId="17" fillId="28" borderId="15" applyNumberFormat="0" applyProtection="0">
      <alignment horizontal="left" vertical="top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7" fillId="31" borderId="15" applyNumberFormat="0" applyProtection="0">
      <alignment horizontal="right" vertical="center"/>
    </xf>
    <xf numFmtId="0" fontId="48" fillId="0" borderId="0" applyNumberFormat="0" applyFill="0" applyBorder="0" applyAlignment="0" applyProtection="0"/>
    <xf numFmtId="2" fontId="9" fillId="0" borderId="0" applyFill="0" applyBorder="0" applyProtection="0">
      <alignment horizontal="right"/>
    </xf>
    <xf numFmtId="14" fontId="49" fillId="39" borderId="17" applyProtection="0">
      <alignment horizontal="right"/>
    </xf>
    <xf numFmtId="0" fontId="49" fillId="0" borderId="0" applyNumberFormat="0" applyFill="0" applyBorder="0" applyProtection="0">
      <alignment horizontal="left"/>
    </xf>
    <xf numFmtId="0" fontId="48" fillId="0" borderId="0" applyNumberFormat="0" applyFill="0" applyBorder="0" applyAlignment="0" applyProtection="0"/>
    <xf numFmtId="0" fontId="8" fillId="0" borderId="9">
      <alignment horizontal="center" vertical="center" wrapText="1"/>
    </xf>
    <xf numFmtId="0" fontId="9" fillId="0" borderId="0" applyFont="0" applyFill="0" applyBorder="0" applyAlignment="0" applyProtection="0"/>
    <xf numFmtId="173" fontId="50" fillId="0" borderId="0">
      <alignment horizontal="left"/>
    </xf>
    <xf numFmtId="37" fontId="22" fillId="27" borderId="0" applyNumberFormat="0" applyBorder="0" applyAlignment="0" applyProtection="0"/>
    <xf numFmtId="37" fontId="22" fillId="0" borderId="0"/>
    <xf numFmtId="37" fontId="22" fillId="0" borderId="0"/>
    <xf numFmtId="3" fontId="51" fillId="40" borderId="18" applyProtection="0"/>
    <xf numFmtId="0" fontId="52" fillId="0" borderId="0" applyNumberFormat="0" applyFill="0" applyBorder="0" applyAlignment="0" applyProtection="0"/>
    <xf numFmtId="172" fontId="53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64" fillId="41" borderId="9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8" fillId="42" borderId="0" applyNumberFormat="0" applyBorder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0" fontId="65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" fontId="66" fillId="0" borderId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69" fillId="0" borderId="0"/>
    <xf numFmtId="0" fontId="69" fillId="0" borderId="0"/>
    <xf numFmtId="0" fontId="6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9" fillId="0" borderId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7" fontId="9" fillId="0" borderId="0">
      <protection locked="0"/>
    </xf>
    <xf numFmtId="187" fontId="9" fillId="0" borderId="0"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10" fontId="22" fillId="23" borderId="9" applyNumberFormat="0" applyBorder="0" applyAlignment="0" applyProtection="0"/>
    <xf numFmtId="10" fontId="22" fillId="23" borderId="9" applyNumberFormat="0" applyBorder="0" applyAlignment="0" applyProtection="0"/>
    <xf numFmtId="38" fontId="56" fillId="0" borderId="0">
      <alignment horizontal="left" wrapText="1"/>
    </xf>
    <xf numFmtId="38" fontId="71" fillId="0" borderId="0">
      <alignment horizontal="left" wrapText="1"/>
    </xf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72" fillId="43" borderId="0"/>
    <xf numFmtId="0" fontId="72" fillId="44" borderId="0"/>
    <xf numFmtId="0" fontId="9" fillId="45" borderId="21" applyNumberFormat="0" applyFont="0" applyBorder="0" applyAlignment="0" applyProtection="0"/>
    <xf numFmtId="189" fontId="9" fillId="0" borderId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22" fillId="0" borderId="11" applyNumberFormat="0" applyBorder="0" applyAlignment="0"/>
    <xf numFmtId="0" fontId="22" fillId="0" borderId="11" applyNumberFormat="0" applyBorder="0" applyAlignment="0"/>
    <xf numFmtId="171" fontId="9" fillId="0" borderId="0"/>
    <xf numFmtId="171" fontId="9" fillId="0" borderId="0"/>
    <xf numFmtId="0" fontId="9" fillId="0" borderId="0"/>
    <xf numFmtId="0" fontId="9" fillId="0" borderId="0"/>
    <xf numFmtId="0" fontId="9" fillId="0" borderId="0">
      <alignment wrapText="1"/>
    </xf>
    <xf numFmtId="0" fontId="73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68" fillId="0" borderId="0"/>
    <xf numFmtId="0" fontId="67" fillId="0" borderId="0"/>
    <xf numFmtId="0" fontId="6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41" fontId="59" fillId="0" borderId="0"/>
    <xf numFmtId="41" fontId="59" fillId="0" borderId="0"/>
    <xf numFmtId="41" fontId="59" fillId="0" borderId="0"/>
    <xf numFmtId="41" fontId="59" fillId="0" borderId="0"/>
    <xf numFmtId="41" fontId="59" fillId="0" borderId="0"/>
    <xf numFmtId="41" fontId="59" fillId="0" borderId="0"/>
    <xf numFmtId="41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72" fontId="9" fillId="0" borderId="0"/>
    <xf numFmtId="0" fontId="5" fillId="0" borderId="0"/>
    <xf numFmtId="41" fontId="9" fillId="0" borderId="0"/>
    <xf numFmtId="0" fontId="9" fillId="0" borderId="0"/>
    <xf numFmtId="37" fontId="69" fillId="0" borderId="0"/>
    <xf numFmtId="0" fontId="9" fillId="25" borderId="12" applyNumberFormat="0" applyFont="0" applyAlignment="0" applyProtection="0"/>
    <xf numFmtId="0" fontId="9" fillId="25" borderId="12" applyNumberFormat="0" applyFont="0" applyAlignment="0" applyProtection="0"/>
    <xf numFmtId="0" fontId="9" fillId="25" borderId="12" applyNumberFormat="0" applyFont="0" applyAlignment="0" applyProtection="0"/>
    <xf numFmtId="0" fontId="9" fillId="25" borderId="12" applyNumberFormat="0" applyFont="0" applyAlignment="0" applyProtection="0"/>
    <xf numFmtId="190" fontId="67" fillId="0" borderId="0" applyFont="0" applyFill="0" applyBorder="0" applyProtection="0"/>
    <xf numFmtId="190" fontId="67" fillId="0" borderId="0" applyFont="0" applyFill="0" applyBorder="0" applyProtection="0"/>
    <xf numFmtId="190" fontId="67" fillId="0" borderId="0" applyFont="0" applyFill="0" applyBorder="0" applyProtection="0"/>
    <xf numFmtId="190" fontId="67" fillId="0" borderId="0" applyFont="0" applyFill="0" applyBorder="0" applyProtection="0"/>
    <xf numFmtId="190" fontId="67" fillId="0" borderId="0" applyFont="0" applyFill="0" applyBorder="0" applyProtection="0"/>
    <xf numFmtId="190" fontId="67" fillId="0" borderId="0" applyFont="0" applyFill="0" applyBorder="0" applyProtection="0"/>
    <xf numFmtId="190" fontId="67" fillId="0" borderId="0" applyFont="0" applyFill="0" applyBorder="0" applyProtection="0"/>
    <xf numFmtId="190" fontId="67" fillId="0" borderId="0" applyFont="0" applyFill="0" applyBorder="0" applyProtection="0"/>
    <xf numFmtId="190" fontId="67" fillId="0" borderId="0" applyFont="0" applyFill="0" applyBorder="0" applyProtection="0"/>
    <xf numFmtId="190" fontId="67" fillId="0" borderId="0" applyFont="0" applyFill="0" applyBorder="0" applyProtection="0"/>
    <xf numFmtId="190" fontId="67" fillId="0" borderId="0" applyFont="0" applyFill="0" applyBorder="0" applyProtection="0"/>
    <xf numFmtId="190" fontId="67" fillId="0" borderId="0" applyFont="0" applyFill="0" applyBorder="0" applyProtection="0"/>
    <xf numFmtId="190" fontId="67" fillId="0" borderId="0" applyFont="0" applyFill="0" applyBorder="0" applyProtection="0"/>
    <xf numFmtId="190" fontId="67" fillId="0" borderId="0" applyFont="0" applyFill="0" applyBorder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69" fillId="0" borderId="0"/>
    <xf numFmtId="0" fontId="69" fillId="0" borderId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4" fillId="0" borderId="0"/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37" fontId="75" fillId="46" borderId="0" applyNumberFormat="0" applyFont="0" applyBorder="0" applyAlignment="0" applyProtection="0"/>
    <xf numFmtId="191" fontId="9" fillId="0" borderId="28">
      <alignment horizontal="justify" vertical="top" wrapText="1"/>
    </xf>
    <xf numFmtId="191" fontId="9" fillId="0" borderId="28">
      <alignment horizontal="justify" vertical="top" wrapText="1"/>
    </xf>
    <xf numFmtId="191" fontId="9" fillId="0" borderId="28">
      <alignment horizontal="justify" vertical="top" wrapText="1"/>
    </xf>
    <xf numFmtId="0" fontId="9" fillId="0" borderId="0">
      <alignment horizontal="left" wrapText="1"/>
    </xf>
    <xf numFmtId="192" fontId="9" fillId="0" borderId="0" applyFill="0" applyBorder="0" applyAlignment="0" applyProtection="0">
      <alignment wrapText="1"/>
    </xf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38" fontId="9" fillId="0" borderId="0">
      <alignment horizontal="left" wrapText="1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9" fillId="0" borderId="29"/>
    <xf numFmtId="0" fontId="69" fillId="0" borderId="30"/>
    <xf numFmtId="38" fontId="17" fillId="0" borderId="31" applyFill="0" applyBorder="0" applyAlignment="0" applyProtection="0">
      <protection locked="0"/>
    </xf>
    <xf numFmtId="37" fontId="22" fillId="27" borderId="0" applyNumberFormat="0" applyBorder="0" applyAlignment="0" applyProtection="0"/>
    <xf numFmtId="37" fontId="22" fillId="27" borderId="0" applyNumberFormat="0" applyBorder="0" applyAlignment="0" applyProtection="0"/>
    <xf numFmtId="37" fontId="22" fillId="0" borderId="0"/>
    <xf numFmtId="37" fontId="22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>
      <alignment horizontal="left" wrapText="1"/>
    </xf>
    <xf numFmtId="0" fontId="80" fillId="0" borderId="38"/>
    <xf numFmtId="0" fontId="81" fillId="0" borderId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82" fillId="50" borderId="0" applyNumberFormat="0" applyBorder="0" applyAlignment="0" applyProtection="0"/>
    <xf numFmtId="0" fontId="82" fillId="5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5" borderId="0" applyNumberFormat="0" applyBorder="0" applyAlignment="0" applyProtection="0"/>
    <xf numFmtId="0" fontId="10" fillId="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82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82" fillId="5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82" fillId="5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4" borderId="0" applyNumberFormat="0" applyBorder="0" applyAlignment="0" applyProtection="0"/>
    <xf numFmtId="0" fontId="10" fillId="1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82" fillId="5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24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4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24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24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4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24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3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11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1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11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10" fillId="25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83" fillId="56" borderId="0" applyNumberFormat="0" applyBorder="0" applyAlignment="0" applyProtection="0"/>
    <xf numFmtId="0" fontId="83" fillId="58" borderId="0" applyNumberFormat="0" applyBorder="0" applyAlignment="0" applyProtection="0"/>
    <xf numFmtId="0" fontId="72" fillId="0" borderId="0">
      <alignment horizontal="center" wrapText="1"/>
      <protection locked="0"/>
    </xf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63" borderId="0" applyNumberFormat="0" applyFill="0" applyBorder="0" applyAlignment="0" applyProtection="0">
      <protection locked="0"/>
    </xf>
    <xf numFmtId="0" fontId="81" fillId="0" borderId="38"/>
    <xf numFmtId="0" fontId="86" fillId="0" borderId="0" applyNumberFormat="0" applyFill="0" applyBorder="0" applyAlignment="0" applyProtection="0"/>
    <xf numFmtId="0" fontId="44" fillId="63" borderId="22" applyNumberFormat="0" applyFill="0" applyBorder="0" applyAlignment="0" applyProtection="0">
      <protection locked="0"/>
    </xf>
    <xf numFmtId="0" fontId="44" fillId="63" borderId="22" applyNumberFormat="0" applyFill="0" applyBorder="0" applyAlignment="0" applyProtection="0">
      <protection locked="0"/>
    </xf>
    <xf numFmtId="0" fontId="72" fillId="0" borderId="14" applyNumberFormat="0" applyFont="0" applyFill="0" applyAlignment="0" applyProtection="0"/>
    <xf numFmtId="0" fontId="9" fillId="0" borderId="39" applyNumberFormat="0" applyFill="0" applyAlignment="0" applyProtection="0"/>
    <xf numFmtId="194" fontId="73" fillId="0" borderId="14" applyNumberFormat="0" applyFill="0" applyAlignment="0" applyProtection="0">
      <alignment horizontal="center"/>
    </xf>
    <xf numFmtId="195" fontId="73" fillId="0" borderId="32" applyFill="0" applyAlignment="0" applyProtection="0">
      <alignment horizontal="center"/>
    </xf>
    <xf numFmtId="49" fontId="87" fillId="0" borderId="0" applyFont="0" applyFill="0" applyBorder="0" applyAlignment="0" applyProtection="0">
      <alignment horizontal="left"/>
    </xf>
    <xf numFmtId="196" fontId="61" fillId="0" borderId="0" applyAlignment="0" applyProtection="0"/>
    <xf numFmtId="193" fontId="22" fillId="0" borderId="0" applyFill="0" applyBorder="0" applyAlignment="0" applyProtection="0"/>
    <xf numFmtId="49" fontId="22" fillId="0" borderId="0" applyNumberFormat="0" applyAlignment="0" applyProtection="0">
      <alignment horizontal="left"/>
    </xf>
    <xf numFmtId="49" fontId="88" fillId="0" borderId="40" applyNumberFormat="0" applyAlignment="0" applyProtection="0">
      <alignment horizontal="left" wrapText="1"/>
    </xf>
    <xf numFmtId="49" fontId="88" fillId="0" borderId="0" applyNumberFormat="0" applyAlignment="0" applyProtection="0">
      <alignment horizontal="left" wrapText="1"/>
    </xf>
    <xf numFmtId="49" fontId="89" fillId="0" borderId="0" applyAlignment="0" applyProtection="0">
      <alignment horizontal="left"/>
    </xf>
    <xf numFmtId="197" fontId="9" fillId="0" borderId="0" applyFill="0" applyBorder="0" applyAlignment="0"/>
    <xf numFmtId="198" fontId="17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0" fontId="59" fillId="0" borderId="0"/>
    <xf numFmtId="0" fontId="13" fillId="20" borderId="5" applyNumberFormat="0" applyAlignment="0" applyProtection="0"/>
    <xf numFmtId="0" fontId="90" fillId="64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90" fillId="64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91" fillId="0" borderId="0"/>
    <xf numFmtId="0" fontId="14" fillId="21" borderId="6" applyNumberFormat="0" applyAlignment="0" applyProtection="0"/>
    <xf numFmtId="0" fontId="14" fillId="21" borderId="6" applyNumberFormat="0" applyAlignment="0" applyProtection="0"/>
    <xf numFmtId="0" fontId="22" fillId="0" borderId="0" applyNumberFormat="0" applyFill="0" applyBorder="0" applyAlignment="0" applyProtection="0"/>
    <xf numFmtId="0" fontId="72" fillId="0" borderId="0" applyFont="0" applyFill="0" applyBorder="0" applyAlignment="0" applyProtection="0"/>
    <xf numFmtId="40" fontId="92" fillId="0" borderId="0" applyFont="0" applyFill="0" applyBorder="0" applyAlignment="0" applyProtection="0">
      <alignment horizontal="center"/>
    </xf>
    <xf numFmtId="0" fontId="92" fillId="0" borderId="0" applyFont="0" applyFill="0" applyBorder="0" applyAlignment="0" applyProtection="0">
      <alignment horizont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9" fillId="0" borderId="0" applyFont="0" applyFill="0" applyBorder="0" applyAlignment="0" applyProtection="0"/>
    <xf numFmtId="199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59" fillId="0" borderId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43" fontId="1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9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9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4" fillId="0" borderId="0" applyFont="0" applyFill="0" applyBorder="0" applyAlignment="0" applyProtection="0"/>
    <xf numFmtId="0" fontId="5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4" fillId="0" borderId="0" applyFont="0" applyFill="0" applyBorder="0" applyAlignment="0" applyProtection="0"/>
    <xf numFmtId="0" fontId="59" fillId="0" borderId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4" fillId="0" borderId="0" applyFont="0" applyFill="0" applyBorder="0" applyAlignment="0" applyProtection="0"/>
    <xf numFmtId="0" fontId="5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4" fillId="0" borderId="0" applyFont="0" applyFill="0" applyBorder="0" applyAlignment="0" applyProtection="0"/>
    <xf numFmtId="0" fontId="59" fillId="0" borderId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4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59" fillId="0" borderId="0"/>
    <xf numFmtId="43" fontId="9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59" fillId="0" borderId="0"/>
    <xf numFmtId="43" fontId="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0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9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59" fillId="0" borderId="0"/>
    <xf numFmtId="0" fontId="5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3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3" fontId="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9" fillId="0" borderId="0" applyFont="0" applyFill="0" applyBorder="0" applyAlignment="0" applyProtection="0"/>
    <xf numFmtId="199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9" fillId="0" borderId="0" applyFont="0" applyFill="0" applyBorder="0" applyAlignment="0" applyProtection="0"/>
    <xf numFmtId="199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3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3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" fillId="0" borderId="0" applyFont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0" fontId="99" fillId="0" borderId="0" applyNumberFormat="0" applyAlignment="0">
      <alignment horizontal="left"/>
    </xf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42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 applyFont="0" applyFill="0" applyBorder="0" applyAlignment="0" applyProtection="0"/>
    <xf numFmtId="8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9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01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9" fillId="0" borderId="0" applyFont="0" applyFill="0" applyBorder="0" applyAlignment="0" applyProtection="0"/>
    <xf numFmtId="202" fontId="93" fillId="0" borderId="0" applyFont="0" applyFill="0" applyBorder="0" applyAlignment="0" applyProtection="0"/>
    <xf numFmtId="5" fontId="9" fillId="0" borderId="0" applyFont="0" applyFill="0" applyBorder="0" applyAlignment="0" applyProtection="0"/>
    <xf numFmtId="202" fontId="93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202" fontId="98" fillId="0" borderId="0" applyFont="0" applyFill="0" applyBorder="0" applyAlignment="0" applyProtection="0"/>
    <xf numFmtId="0" fontId="59" fillId="0" borderId="0"/>
    <xf numFmtId="7" fontId="18" fillId="0" borderId="0" applyFill="0" applyBorder="0">
      <alignment horizontal="right"/>
    </xf>
    <xf numFmtId="0" fontId="100" fillId="0" borderId="0"/>
    <xf numFmtId="0" fontId="100" fillId="0" borderId="41"/>
    <xf numFmtId="0" fontId="100" fillId="0" borderId="41"/>
    <xf numFmtId="0" fontId="100" fillId="0" borderId="41"/>
    <xf numFmtId="0" fontId="100" fillId="0" borderId="41"/>
    <xf numFmtId="8" fontId="101" fillId="0" borderId="0" applyNumberFormat="0" applyFill="0" applyBorder="0" applyAlignment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" fontId="9" fillId="0" borderId="0" applyFont="0" applyFill="0" applyBorder="0" applyAlignment="0" applyProtection="0"/>
    <xf numFmtId="0" fontId="9" fillId="0" borderId="0"/>
    <xf numFmtId="0" fontId="9" fillId="0" borderId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14" fontId="9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14" fontId="9" fillId="0" borderId="0" applyFont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0" fontId="98" fillId="0" borderId="0" applyFont="0" applyFill="0" applyBorder="0" applyAlignment="0" applyProtection="0"/>
    <xf numFmtId="14" fontId="22" fillId="0" borderId="0" applyFont="0" applyFill="0" applyBorder="0" applyAlignment="0" applyProtection="0"/>
    <xf numFmtId="0" fontId="81" fillId="0" borderId="0"/>
    <xf numFmtId="0" fontId="102" fillId="0" borderId="0" applyNumberFormat="0" applyAlignment="0">
      <alignment horizontal="left"/>
    </xf>
    <xf numFmtId="203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103" fillId="0" borderId="0" applyFill="0" applyBorder="0" applyAlignment="0" applyProtection="0"/>
    <xf numFmtId="3" fontId="72" fillId="0" borderId="0" applyFill="0" applyBorder="0" applyAlignment="0" applyProtection="0"/>
    <xf numFmtId="3" fontId="104" fillId="0" borderId="0" applyFill="0" applyBorder="0" applyAlignment="0" applyProtection="0"/>
    <xf numFmtId="3" fontId="58" fillId="0" borderId="0" applyFill="0" applyBorder="0" applyAlignment="0" applyProtection="0"/>
    <xf numFmtId="3" fontId="105" fillId="0" borderId="0" applyFill="0" applyBorder="0" applyAlignment="0" applyProtection="0"/>
    <xf numFmtId="3" fontId="22" fillId="0" borderId="0" applyFill="0" applyBorder="0" applyAlignment="0" applyProtection="0"/>
    <xf numFmtId="3" fontId="106" fillId="0" borderId="0" applyFill="0" applyBorder="0" applyAlignment="0" applyProtection="0"/>
    <xf numFmtId="204" fontId="6" fillId="0" borderId="0">
      <alignment horizontal="right"/>
    </xf>
    <xf numFmtId="204" fontId="6" fillId="0" borderId="0">
      <alignment horizontal="right"/>
    </xf>
    <xf numFmtId="204" fontId="6" fillId="0" borderId="0">
      <alignment horizontal="right"/>
    </xf>
    <xf numFmtId="37" fontId="6" fillId="0" borderId="37" applyFill="0" applyAlignment="0" applyProtection="0"/>
    <xf numFmtId="37" fontId="6" fillId="0" borderId="37" applyFill="0" applyAlignment="0" applyProtection="0"/>
    <xf numFmtId="37" fontId="6" fillId="0" borderId="37" applyFill="0" applyAlignment="0" applyProtection="0"/>
    <xf numFmtId="37" fontId="6" fillId="0" borderId="37" applyFill="0" applyAlignment="0" applyProtection="0"/>
    <xf numFmtId="37" fontId="6" fillId="0" borderId="0"/>
    <xf numFmtId="37" fontId="6" fillId="0" borderId="0"/>
    <xf numFmtId="37" fontId="6" fillId="0" borderId="0"/>
    <xf numFmtId="37" fontId="6" fillId="0" borderId="0"/>
    <xf numFmtId="0" fontId="107" fillId="49" borderId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8" fillId="0" borderId="0" applyFont="0" applyFill="0" applyBorder="0" applyAlignment="0" applyProtection="0"/>
    <xf numFmtId="0" fontId="18" fillId="0" borderId="0" applyFill="0" applyBorder="0">
      <alignment horizontal="right"/>
    </xf>
    <xf numFmtId="0" fontId="22" fillId="63" borderId="9" applyFont="0" applyBorder="0" applyAlignment="0" applyProtection="0">
      <alignment vertical="top"/>
    </xf>
    <xf numFmtId="10" fontId="6" fillId="0" borderId="0"/>
    <xf numFmtId="10" fontId="6" fillId="0" borderId="0"/>
    <xf numFmtId="10" fontId="6" fillId="0" borderId="0"/>
    <xf numFmtId="205" fontId="6" fillId="0" borderId="0"/>
    <xf numFmtId="205" fontId="6" fillId="0" borderId="0"/>
    <xf numFmtId="205" fontId="6" fillId="0" borderId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9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0" fontId="59" fillId="0" borderId="0"/>
    <xf numFmtId="0" fontId="75" fillId="0" borderId="38"/>
    <xf numFmtId="0" fontId="24" fillId="0" borderId="42">
      <alignment horizontal="left" vertical="center"/>
    </xf>
    <xf numFmtId="0" fontId="24" fillId="0" borderId="42">
      <alignment horizontal="left" vertical="center"/>
    </xf>
    <xf numFmtId="0" fontId="24" fillId="0" borderId="42">
      <alignment horizontal="left" vertical="center"/>
    </xf>
    <xf numFmtId="14" fontId="8" fillId="65" borderId="14">
      <alignment horizontal="center" vertical="center" wrapText="1"/>
    </xf>
    <xf numFmtId="0" fontId="25" fillId="0" borderId="0" applyNumberFormat="0" applyFill="0" applyBorder="0" applyAlignment="0" applyProtection="0"/>
    <xf numFmtId="0" fontId="108" fillId="0" borderId="43" applyNumberFormat="0" applyFill="0" applyAlignment="0" applyProtection="0"/>
    <xf numFmtId="0" fontId="109" fillId="0" borderId="0" applyNumberFormat="0" applyFill="0" applyBorder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25" fillId="0" borderId="0" applyNumberFormat="0" applyFill="0" applyBorder="0" applyAlignment="0" applyProtection="0"/>
    <xf numFmtId="0" fontId="77" fillId="0" borderId="33" applyNumberFormat="0" applyFill="0" applyAlignment="0" applyProtection="0"/>
    <xf numFmtId="0" fontId="108" fillId="0" borderId="43" applyNumberFormat="0" applyFill="0" applyAlignment="0" applyProtection="0"/>
    <xf numFmtId="0" fontId="24" fillId="0" borderId="0" applyNumberFormat="0" applyFill="0" applyBorder="0" applyAlignment="0" applyProtection="0"/>
    <xf numFmtId="0" fontId="110" fillId="0" borderId="44" applyNumberFormat="0" applyFill="0" applyAlignment="0" applyProtection="0"/>
    <xf numFmtId="0" fontId="111" fillId="0" borderId="45" applyNumberFormat="0" applyFill="0" applyAlignment="0" applyProtection="0"/>
    <xf numFmtId="0" fontId="110" fillId="0" borderId="44" applyNumberFormat="0" applyFill="0" applyAlignment="0" applyProtection="0"/>
    <xf numFmtId="0" fontId="110" fillId="0" borderId="44" applyNumberFormat="0" applyFill="0" applyAlignment="0" applyProtection="0"/>
    <xf numFmtId="0" fontId="24" fillId="0" borderId="0" applyNumberFormat="0" applyFill="0" applyBorder="0" applyAlignment="0" applyProtection="0"/>
    <xf numFmtId="0" fontId="78" fillId="0" borderId="34" applyNumberFormat="0" applyFill="0" applyAlignment="0" applyProtection="0"/>
    <xf numFmtId="0" fontId="24" fillId="0" borderId="0" applyFont="0" applyFill="0" applyBorder="0" applyAlignment="0" applyProtection="0"/>
    <xf numFmtId="0" fontId="110" fillId="0" borderId="44" applyNumberFormat="0" applyFill="0" applyAlignment="0" applyProtection="0"/>
    <xf numFmtId="0" fontId="26" fillId="0" borderId="8" applyNumberFormat="0" applyFill="0" applyAlignment="0" applyProtection="0"/>
    <xf numFmtId="0" fontId="112" fillId="0" borderId="46" applyNumberFormat="0" applyFill="0" applyAlignment="0" applyProtection="0"/>
    <xf numFmtId="0" fontId="112" fillId="0" borderId="46" applyNumberFormat="0" applyFill="0" applyAlignment="0" applyProtection="0"/>
    <xf numFmtId="0" fontId="2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87" fontId="9" fillId="0" borderId="0">
      <protection locked="0"/>
    </xf>
    <xf numFmtId="0" fontId="59" fillId="0" borderId="0"/>
    <xf numFmtId="0" fontId="76" fillId="0" borderId="0"/>
    <xf numFmtId="0" fontId="113" fillId="0" borderId="14">
      <alignment horizontal="center"/>
    </xf>
    <xf numFmtId="0" fontId="113" fillId="0" borderId="0">
      <alignment horizontal="center"/>
    </xf>
    <xf numFmtId="0" fontId="70" fillId="0" borderId="0" applyNumberFormat="0" applyFill="0" applyBorder="0" applyAlignment="0" applyProtection="0">
      <alignment vertical="top"/>
      <protection locked="0"/>
    </xf>
    <xf numFmtId="0" fontId="59" fillId="0" borderId="0"/>
    <xf numFmtId="10" fontId="22" fillId="23" borderId="9" applyNumberFormat="0" applyBorder="0" applyAlignment="0" applyProtection="0"/>
    <xf numFmtId="10" fontId="22" fillId="23" borderId="9" applyNumberFormat="0" applyBorder="0" applyAlignment="0" applyProtection="0"/>
    <xf numFmtId="10" fontId="22" fillId="23" borderId="9" applyNumberFormat="0" applyBorder="0" applyAlignment="0" applyProtection="0"/>
    <xf numFmtId="10" fontId="22" fillId="23" borderId="9" applyNumberFormat="0" applyBorder="0" applyAlignment="0" applyProtection="0"/>
    <xf numFmtId="10" fontId="22" fillId="23" borderId="9" applyNumberFormat="0" applyBorder="0" applyAlignment="0" applyProtection="0"/>
    <xf numFmtId="10" fontId="9" fillId="23" borderId="9" applyNumberFormat="0" applyBorder="0" applyAlignment="0" applyProtection="0"/>
    <xf numFmtId="10" fontId="22" fillId="23" borderId="9" applyNumberFormat="0" applyBorder="0" applyAlignment="0" applyProtection="0"/>
    <xf numFmtId="10" fontId="22" fillId="23" borderId="9" applyNumberFormat="0" applyBorder="0" applyAlignment="0" applyProtection="0"/>
    <xf numFmtId="10" fontId="22" fillId="23" borderId="9" applyNumberFormat="0" applyBorder="0" applyAlignment="0" applyProtection="0"/>
    <xf numFmtId="10" fontId="22" fillId="23" borderId="9" applyNumberFormat="0" applyBorder="0" applyAlignment="0" applyProtection="0"/>
    <xf numFmtId="10" fontId="22" fillId="23" borderId="9" applyNumberFormat="0" applyBorder="0" applyAlignment="0" applyProtection="0"/>
    <xf numFmtId="10" fontId="22" fillId="23" borderId="9" applyNumberFormat="0" applyBorder="0" applyAlignment="0" applyProtection="0"/>
    <xf numFmtId="0" fontId="59" fillId="0" borderId="0"/>
    <xf numFmtId="0" fontId="114" fillId="24" borderId="5" applyNumberFormat="0" applyAlignment="0" applyProtection="0"/>
    <xf numFmtId="0" fontId="115" fillId="7" borderId="5" applyNumberFormat="0" applyAlignment="0" applyProtection="0"/>
    <xf numFmtId="0" fontId="29" fillId="0" borderId="0" applyNumberFormat="0" applyFill="0" applyBorder="0" applyAlignment="0">
      <protection locked="0"/>
    </xf>
    <xf numFmtId="0" fontId="115" fillId="7" borderId="5" applyNumberFormat="0" applyAlignment="0" applyProtection="0"/>
    <xf numFmtId="0" fontId="115" fillId="7" borderId="5" applyNumberFormat="0" applyAlignment="0" applyProtection="0"/>
    <xf numFmtId="0" fontId="115" fillId="7" borderId="5" applyNumberFormat="0" applyAlignment="0" applyProtection="0"/>
    <xf numFmtId="0" fontId="115" fillId="7" borderId="5" applyNumberFormat="0" applyAlignment="0" applyProtection="0"/>
    <xf numFmtId="0" fontId="115" fillId="24" borderId="5" applyNumberFormat="0" applyAlignment="0" applyProtection="0"/>
    <xf numFmtId="0" fontId="115" fillId="24" borderId="5" applyNumberFormat="0" applyAlignment="0" applyProtection="0"/>
    <xf numFmtId="0" fontId="29" fillId="0" borderId="0" applyNumberFormat="0" applyFill="0" applyBorder="0" applyAlignment="0">
      <protection locked="0"/>
    </xf>
    <xf numFmtId="0" fontId="115" fillId="7" borderId="5" applyNumberFormat="0" applyAlignment="0" applyProtection="0"/>
    <xf numFmtId="0" fontId="115" fillId="24" borderId="5" applyNumberFormat="0" applyAlignment="0" applyProtection="0"/>
    <xf numFmtId="0" fontId="115" fillId="24" borderId="5" applyNumberFormat="0" applyAlignment="0" applyProtection="0"/>
    <xf numFmtId="0" fontId="29" fillId="0" borderId="0" applyNumberFormat="0" applyFill="0" applyBorder="0" applyAlignment="0">
      <protection locked="0"/>
    </xf>
    <xf numFmtId="0" fontId="116" fillId="47" borderId="35" applyNumberFormat="0" applyAlignment="0" applyProtection="0"/>
    <xf numFmtId="0" fontId="115" fillId="24" borderId="5" applyNumberFormat="0" applyAlignment="0" applyProtection="0"/>
    <xf numFmtId="0" fontId="115" fillId="7" borderId="5" applyNumberFormat="0" applyAlignment="0" applyProtection="0"/>
    <xf numFmtId="0" fontId="115" fillId="7" borderId="5" applyNumberFormat="0" applyAlignment="0" applyProtection="0"/>
    <xf numFmtId="0" fontId="115" fillId="24" borderId="5" applyNumberFormat="0" applyAlignment="0" applyProtection="0"/>
    <xf numFmtId="0" fontId="115" fillId="7" borderId="5" applyNumberFormat="0" applyAlignment="0" applyProtection="0"/>
    <xf numFmtId="0" fontId="59" fillId="0" borderId="0"/>
    <xf numFmtId="0" fontId="115" fillId="7" borderId="5" applyNumberFormat="0" applyAlignment="0" applyProtection="0"/>
    <xf numFmtId="0" fontId="115" fillId="7" borderId="5" applyNumberFormat="0" applyAlignment="0" applyProtection="0"/>
    <xf numFmtId="0" fontId="65" fillId="66" borderId="41"/>
    <xf numFmtId="0" fontId="65" fillId="67" borderId="47"/>
    <xf numFmtId="0" fontId="22" fillId="23" borderId="0" applyNumberFormat="0" applyFont="0" applyBorder="0" applyAlignment="0" applyProtection="0">
      <alignment horizontal="center"/>
      <protection locked="0"/>
    </xf>
    <xf numFmtId="0" fontId="22" fillId="23" borderId="32" applyNumberFormat="0" applyFont="0" applyAlignment="0" applyProtection="0">
      <alignment horizontal="center"/>
      <protection locked="0"/>
    </xf>
    <xf numFmtId="10" fontId="117" fillId="27" borderId="0" applyNumberFormat="0" applyBorder="0"/>
    <xf numFmtId="0" fontId="118" fillId="68" borderId="41"/>
    <xf numFmtId="0" fontId="118" fillId="68" borderId="41"/>
    <xf numFmtId="0" fontId="118" fillId="68" borderId="41"/>
    <xf numFmtId="0" fontId="118" fillId="68" borderId="41"/>
    <xf numFmtId="0" fontId="75" fillId="0" borderId="30"/>
    <xf numFmtId="0" fontId="30" fillId="0" borderId="10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72" fillId="43" borderId="0"/>
    <xf numFmtId="20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ill="0" applyBorder="0" applyProtection="0">
      <alignment horizontal="right"/>
    </xf>
    <xf numFmtId="0" fontId="9" fillId="0" borderId="0" applyFill="0" applyBorder="0" applyProtection="0">
      <alignment horizontal="right"/>
    </xf>
    <xf numFmtId="207" fontId="9" fillId="0" borderId="0" applyFill="0" applyBorder="0" applyProtection="0">
      <alignment horizontal="right"/>
    </xf>
    <xf numFmtId="0" fontId="32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3" fontId="9" fillId="0" borderId="0" applyFont="0" applyFill="0" applyBorder="0" applyAlignment="0" applyProtection="0">
      <alignment horizontal="right" vertical="top"/>
    </xf>
    <xf numFmtId="37" fontId="120" fillId="0" borderId="0" applyNumberFormat="0" applyFill="0" applyBorder="0"/>
    <xf numFmtId="0" fontId="59" fillId="0" borderId="0"/>
    <xf numFmtId="0" fontId="22" fillId="0" borderId="11" applyNumberFormat="0" applyBorder="0" applyAlignment="0"/>
    <xf numFmtId="0" fontId="100" fillId="0" borderId="0"/>
    <xf numFmtId="208" fontId="9" fillId="0" borderId="0"/>
    <xf numFmtId="208" fontId="9" fillId="0" borderId="0"/>
    <xf numFmtId="208" fontId="9" fillId="0" borderId="0"/>
    <xf numFmtId="208" fontId="9" fillId="0" borderId="0"/>
    <xf numFmtId="208" fontId="9" fillId="0" borderId="0"/>
    <xf numFmtId="171" fontId="9" fillId="0" borderId="0"/>
    <xf numFmtId="208" fontId="9" fillId="0" borderId="0"/>
    <xf numFmtId="209" fontId="121" fillId="0" borderId="0"/>
    <xf numFmtId="208" fontId="9" fillId="0" borderId="0"/>
    <xf numFmtId="208" fontId="9" fillId="0" borderId="0"/>
    <xf numFmtId="208" fontId="9" fillId="0" borderId="0"/>
    <xf numFmtId="208" fontId="9" fillId="0" borderId="0"/>
    <xf numFmtId="208" fontId="9" fillId="0" borderId="0"/>
    <xf numFmtId="208" fontId="9" fillId="0" borderId="0"/>
    <xf numFmtId="0" fontId="59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82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82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7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209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59" fillId="0" borderId="0"/>
    <xf numFmtId="0" fontId="8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9" fillId="0" borderId="0"/>
    <xf numFmtId="209" fontId="75" fillId="0" borderId="0"/>
    <xf numFmtId="209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59" fillId="0" borderId="0"/>
    <xf numFmtId="0" fontId="59" fillId="0" borderId="0"/>
    <xf numFmtId="0" fontId="82" fillId="0" borderId="0"/>
    <xf numFmtId="0" fontId="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75" fillId="0" borderId="0"/>
    <xf numFmtId="0" fontId="75" fillId="0" borderId="0"/>
    <xf numFmtId="0" fontId="93" fillId="0" borderId="0"/>
    <xf numFmtId="0" fontId="75" fillId="0" borderId="0"/>
    <xf numFmtId="0" fontId="75" fillId="0" borderId="0"/>
    <xf numFmtId="0" fontId="75" fillId="0" borderId="0"/>
    <xf numFmtId="0" fontId="59" fillId="0" borderId="0"/>
    <xf numFmtId="0" fontId="5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5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5" fillId="0" borderId="0"/>
    <xf numFmtId="0" fontId="75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10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4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59" fillId="0" borderId="0"/>
    <xf numFmtId="0" fontId="4" fillId="0" borderId="0"/>
    <xf numFmtId="0" fontId="9" fillId="0" borderId="0"/>
    <xf numFmtId="0" fontId="4" fillId="0" borderId="0"/>
    <xf numFmtId="0" fontId="82" fillId="0" borderId="0"/>
    <xf numFmtId="0" fontId="82" fillId="0" borderId="0"/>
    <xf numFmtId="0" fontId="9" fillId="0" borderId="0"/>
    <xf numFmtId="0" fontId="82" fillId="0" borderId="0"/>
    <xf numFmtId="0" fontId="82" fillId="0" borderId="0"/>
    <xf numFmtId="0" fontId="82" fillId="0" borderId="0"/>
    <xf numFmtId="172" fontId="9" fillId="0" borderId="0"/>
    <xf numFmtId="172" fontId="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172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122" fillId="0" borderId="0"/>
    <xf numFmtId="0" fontId="4" fillId="0" borderId="0"/>
    <xf numFmtId="0" fontId="5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59" fillId="0" borderId="0"/>
    <xf numFmtId="0" fontId="4" fillId="0" borderId="0"/>
    <xf numFmtId="0" fontId="5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75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4" fillId="0" borderId="0"/>
    <xf numFmtId="0" fontId="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5" fillId="0" borderId="0"/>
    <xf numFmtId="0" fontId="9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7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5" fillId="0" borderId="0"/>
    <xf numFmtId="0" fontId="95" fillId="0" borderId="0"/>
    <xf numFmtId="0" fontId="4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17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5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9" fillId="0" borderId="0"/>
    <xf numFmtId="0" fontId="5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9" fillId="0" borderId="0"/>
    <xf numFmtId="0" fontId="5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10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10" fillId="0" borderId="0"/>
    <xf numFmtId="0" fontId="9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9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67" fillId="0" borderId="0"/>
    <xf numFmtId="0" fontId="34" fillId="0" borderId="0"/>
    <xf numFmtId="0" fontId="9" fillId="0" borderId="0"/>
    <xf numFmtId="0" fontId="34" fillId="0" borderId="0"/>
    <xf numFmtId="0" fontId="9" fillId="0" borderId="0"/>
    <xf numFmtId="0" fontId="123" fillId="0" borderId="0" applyFill="0" applyBorder="0" applyAlignment="0" applyProtection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9" fillId="25" borderId="12" applyNumberFormat="0" applyFont="0" applyAlignment="0" applyProtection="0"/>
    <xf numFmtId="0" fontId="9" fillId="25" borderId="12" applyNumberFormat="0" applyFont="0" applyAlignment="0" applyProtection="0"/>
    <xf numFmtId="0" fontId="10" fillId="25" borderId="12" applyNumberFormat="0" applyFont="0" applyAlignment="0" applyProtection="0"/>
    <xf numFmtId="0" fontId="82" fillId="48" borderId="36" applyNumberFormat="0" applyFont="0" applyAlignment="0" applyProtection="0"/>
    <xf numFmtId="0" fontId="82" fillId="48" borderId="36" applyNumberFormat="0" applyFont="0" applyAlignment="0" applyProtection="0"/>
    <xf numFmtId="0" fontId="82" fillId="48" borderId="36" applyNumberFormat="0" applyFont="0" applyAlignment="0" applyProtection="0"/>
    <xf numFmtId="0" fontId="4" fillId="48" borderId="36" applyNumberFormat="0" applyFont="0" applyAlignment="0" applyProtection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0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10" fillId="25" borderId="12" applyNumberFormat="0" applyFont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9" fillId="25" borderId="12" applyNumberFormat="0" applyFont="0" applyAlignment="0" applyProtection="0"/>
    <xf numFmtId="0" fontId="9" fillId="25" borderId="12" applyNumberFormat="0" applyFont="0" applyAlignment="0" applyProtection="0"/>
    <xf numFmtId="0" fontId="9" fillId="25" borderId="12" applyNumberFormat="0" applyFont="0" applyAlignment="0" applyProtection="0"/>
    <xf numFmtId="0" fontId="82" fillId="48" borderId="36" applyNumberFormat="0" applyFont="0" applyAlignment="0" applyProtection="0"/>
    <xf numFmtId="190" fontId="67" fillId="0" borderId="0" applyFont="0" applyFill="0" applyBorder="0" applyProtection="0"/>
    <xf numFmtId="190" fontId="67" fillId="0" borderId="0" applyFont="0" applyFill="0" applyBorder="0" applyProtection="0"/>
    <xf numFmtId="190" fontId="67" fillId="0" borderId="0" applyFont="0" applyFill="0" applyBorder="0" applyProtection="0"/>
    <xf numFmtId="190" fontId="67" fillId="0" borderId="0" applyFont="0" applyFill="0" applyBorder="0" applyProtection="0"/>
    <xf numFmtId="190" fontId="67" fillId="0" borderId="0" applyFont="0" applyFill="0" applyBorder="0" applyProtection="0"/>
    <xf numFmtId="190" fontId="67" fillId="0" borderId="0" applyFont="0" applyFill="0" applyBorder="0" applyProtection="0"/>
    <xf numFmtId="190" fontId="67" fillId="0" borderId="0" applyFont="0" applyFill="0" applyBorder="0" applyProtection="0"/>
    <xf numFmtId="190" fontId="67" fillId="0" borderId="0" applyFont="0" applyFill="0" applyBorder="0" applyProtection="0"/>
    <xf numFmtId="190" fontId="67" fillId="0" borderId="0" applyFont="0" applyFill="0" applyBorder="0" applyProtection="0"/>
    <xf numFmtId="190" fontId="67" fillId="0" borderId="0" applyFont="0" applyFill="0" applyBorder="0" applyProtection="0"/>
    <xf numFmtId="190" fontId="67" fillId="0" borderId="0" applyFont="0" applyFill="0" applyBorder="0" applyProtection="0"/>
    <xf numFmtId="190" fontId="67" fillId="0" borderId="0" applyFont="0" applyFill="0" applyBorder="0" applyProtection="0"/>
    <xf numFmtId="190" fontId="67" fillId="0" borderId="0" applyFont="0" applyFill="0" applyBorder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20" borderId="13" applyNumberFormat="0" applyAlignment="0" applyProtection="0"/>
    <xf numFmtId="0" fontId="37" fillId="64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64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0" fontId="37" fillId="20" borderId="13" applyNumberFormat="0" applyAlignment="0" applyProtection="0"/>
    <xf numFmtId="40" fontId="17" fillId="63" borderId="0">
      <alignment horizontal="right"/>
    </xf>
    <xf numFmtId="0" fontId="124" fillId="22" borderId="0">
      <alignment horizontal="right"/>
    </xf>
    <xf numFmtId="0" fontId="40" fillId="63" borderId="0">
      <alignment horizontal="left"/>
    </xf>
    <xf numFmtId="0" fontId="64" fillId="69" borderId="22"/>
    <xf numFmtId="0" fontId="59" fillId="0" borderId="0"/>
    <xf numFmtId="0" fontId="125" fillId="0" borderId="0" applyBorder="0">
      <alignment horizontal="centerContinuous"/>
    </xf>
    <xf numFmtId="0" fontId="126" fillId="0" borderId="0" applyBorder="0">
      <alignment horizontal="centerContinuous"/>
    </xf>
    <xf numFmtId="0" fontId="127" fillId="0" borderId="0" applyFill="0" applyBorder="0" applyProtection="0">
      <alignment horizontal="left"/>
    </xf>
    <xf numFmtId="0" fontId="128" fillId="0" borderId="0" applyFill="0" applyBorder="0" applyProtection="0">
      <alignment horizontal="left"/>
    </xf>
    <xf numFmtId="0" fontId="9" fillId="0" borderId="0" applyFont="0" applyFill="0" applyBorder="0" applyAlignment="0" applyProtection="0"/>
    <xf numFmtId="14" fontId="72" fillId="0" borderId="0">
      <alignment horizontal="center" wrapText="1"/>
      <protection locked="0"/>
    </xf>
    <xf numFmtId="210" fontId="9" fillId="0" borderId="0" applyFont="0" applyFill="0" applyBorder="0" applyAlignment="0" applyProtection="0"/>
    <xf numFmtId="0" fontId="12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4" fillId="0" borderId="0" applyFont="0" applyFill="0" applyBorder="0" applyAlignment="0" applyProtection="0"/>
    <xf numFmtId="0" fontId="59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9" fontId="10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9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9" fontId="4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2" fillId="0" borderId="0" applyFont="0" applyFill="0" applyBorder="0" applyProtection="0">
      <alignment horizontal="right"/>
    </xf>
    <xf numFmtId="9" fontId="130" fillId="0" borderId="0"/>
    <xf numFmtId="9" fontId="130" fillId="0" borderId="0"/>
    <xf numFmtId="9" fontId="130" fillId="0" borderId="0"/>
    <xf numFmtId="9" fontId="130" fillId="0" borderId="0"/>
    <xf numFmtId="9" fontId="74" fillId="0" borderId="0"/>
    <xf numFmtId="0" fontId="59" fillId="0" borderId="0"/>
    <xf numFmtId="0" fontId="131" fillId="0" borderId="0"/>
    <xf numFmtId="0" fontId="18" fillId="0" borderId="0" applyFill="0" applyBorder="0">
      <alignment horizontal="right"/>
    </xf>
    <xf numFmtId="0" fontId="31" fillId="22" borderId="9" applyNumberFormat="0" applyFont="0" applyAlignment="0" applyProtection="0"/>
    <xf numFmtId="0" fontId="22" fillId="22" borderId="0" applyNumberFormat="0" applyFont="0" applyBorder="0" applyAlignment="0" applyProtection="0">
      <alignment horizontal="center"/>
      <protection locked="0"/>
    </xf>
    <xf numFmtId="0" fontId="68" fillId="0" borderId="0" applyNumberFormat="0" applyFont="0" applyFill="0" applyBorder="0" applyAlignment="0" applyProtection="0">
      <alignment horizontal="left"/>
    </xf>
    <xf numFmtId="15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3" fontId="9" fillId="0" borderId="0">
      <alignment horizontal="left" vertical="top"/>
    </xf>
    <xf numFmtId="0" fontId="132" fillId="0" borderId="14">
      <alignment horizontal="center"/>
    </xf>
    <xf numFmtId="3" fontId="68" fillId="0" borderId="0" applyFont="0" applyFill="0" applyBorder="0" applyAlignment="0" applyProtection="0"/>
    <xf numFmtId="0" fontId="68" fillId="70" borderId="0" applyNumberFormat="0" applyFont="0" applyBorder="0" applyAlignment="0" applyProtection="0"/>
    <xf numFmtId="3" fontId="9" fillId="0" borderId="0">
      <alignment horizontal="right" vertical="top"/>
    </xf>
    <xf numFmtId="0" fontId="59" fillId="0" borderId="0">
      <alignment vertical="top"/>
    </xf>
    <xf numFmtId="211" fontId="59" fillId="0" borderId="0">
      <alignment vertical="top"/>
    </xf>
    <xf numFmtId="211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211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211" fontId="59" fillId="0" borderId="0">
      <alignment vertical="top"/>
    </xf>
    <xf numFmtId="211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211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211" fontId="59" fillId="0" borderId="0">
      <alignment vertical="top"/>
    </xf>
    <xf numFmtId="211" fontId="59" fillId="0" borderId="0">
      <alignment vertical="top"/>
    </xf>
    <xf numFmtId="0" fontId="133" fillId="71" borderId="0" applyNumberFormat="0" applyFont="0" applyBorder="0" applyAlignment="0">
      <alignment horizontal="center"/>
    </xf>
    <xf numFmtId="0" fontId="100" fillId="0" borderId="0"/>
    <xf numFmtId="212" fontId="18" fillId="0" borderId="0" applyNumberFormat="0" applyFill="0" applyBorder="0" applyAlignment="0" applyProtection="0">
      <alignment horizontal="left"/>
    </xf>
    <xf numFmtId="37" fontId="134" fillId="0" borderId="0" applyNumberFormat="0" applyFill="0" applyBorder="0" applyAlignment="0" applyProtection="0"/>
    <xf numFmtId="4" fontId="40" fillId="24" borderId="15" applyNumberFormat="0" applyProtection="0">
      <alignment vertical="center"/>
    </xf>
    <xf numFmtId="4" fontId="40" fillId="24" borderId="15" applyNumberFormat="0" applyProtection="0">
      <alignment vertical="center"/>
    </xf>
    <xf numFmtId="4" fontId="40" fillId="24" borderId="15" applyNumberFormat="0" applyProtection="0">
      <alignment vertical="center"/>
    </xf>
    <xf numFmtId="4" fontId="40" fillId="24" borderId="15" applyNumberFormat="0" applyProtection="0">
      <alignment vertical="center"/>
    </xf>
    <xf numFmtId="4" fontId="40" fillId="24" borderId="15" applyNumberFormat="0" applyProtection="0">
      <alignment vertical="center"/>
    </xf>
    <xf numFmtId="0" fontId="59" fillId="0" borderId="0"/>
    <xf numFmtId="4" fontId="41" fillId="27" borderId="15" applyNumberFormat="0" applyProtection="0">
      <alignment vertical="center"/>
    </xf>
    <xf numFmtId="4" fontId="41" fillId="27" borderId="15" applyNumberFormat="0" applyProtection="0">
      <alignment vertical="center"/>
    </xf>
    <xf numFmtId="4" fontId="41" fillId="27" borderId="15" applyNumberFormat="0" applyProtection="0">
      <alignment vertical="center"/>
    </xf>
    <xf numFmtId="4" fontId="41" fillId="27" borderId="15" applyNumberFormat="0" applyProtection="0">
      <alignment vertical="center"/>
    </xf>
    <xf numFmtId="4" fontId="41" fillId="27" borderId="15" applyNumberFormat="0" applyProtection="0">
      <alignment vertical="center"/>
    </xf>
    <xf numFmtId="0" fontId="59" fillId="0" borderId="0"/>
    <xf numFmtId="4" fontId="40" fillId="27" borderId="15" applyNumberFormat="0" applyProtection="0">
      <alignment vertical="center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horizontal="left" vertical="center" indent="1"/>
    </xf>
    <xf numFmtId="4" fontId="40" fillId="27" borderId="15" applyNumberFormat="0" applyProtection="0">
      <alignment vertical="center"/>
    </xf>
    <xf numFmtId="4" fontId="40" fillId="27" borderId="15" applyNumberFormat="0" applyProtection="0">
      <alignment vertical="center"/>
    </xf>
    <xf numFmtId="4" fontId="40" fillId="27" borderId="15" applyNumberFormat="0" applyProtection="0">
      <alignment vertical="center"/>
    </xf>
    <xf numFmtId="4" fontId="40" fillId="27" borderId="15" applyNumberFormat="0" applyProtection="0">
      <alignment vertical="center"/>
    </xf>
    <xf numFmtId="4" fontId="40" fillId="27" borderId="15" applyNumberFormat="0" applyProtection="0">
      <alignment vertical="center"/>
    </xf>
    <xf numFmtId="4" fontId="40" fillId="27" borderId="15" applyNumberFormat="0" applyProtection="0">
      <alignment vertical="center"/>
    </xf>
    <xf numFmtId="4" fontId="40" fillId="27" borderId="15" applyNumberFormat="0" applyProtection="0">
      <alignment horizontal="left" vertical="center" indent="1"/>
    </xf>
    <xf numFmtId="0" fontId="40" fillId="27" borderId="15" applyNumberFormat="0" applyProtection="0">
      <alignment horizontal="left" vertical="top" indent="1"/>
    </xf>
    <xf numFmtId="0" fontId="40" fillId="27" borderId="15" applyNumberFormat="0" applyProtection="0">
      <alignment horizontal="left" vertical="top" indent="1"/>
    </xf>
    <xf numFmtId="0" fontId="40" fillId="27" borderId="15" applyNumberFormat="0" applyProtection="0">
      <alignment horizontal="left" vertical="top" indent="1"/>
    </xf>
    <xf numFmtId="0" fontId="40" fillId="27" borderId="15" applyNumberFormat="0" applyProtection="0">
      <alignment horizontal="left" vertical="top" indent="1"/>
    </xf>
    <xf numFmtId="0" fontId="40" fillId="27" borderId="15" applyNumberFormat="0" applyProtection="0">
      <alignment horizontal="left" vertical="top" indent="1"/>
    </xf>
    <xf numFmtId="0" fontId="59" fillId="0" borderId="0"/>
    <xf numFmtId="4" fontId="40" fillId="28" borderId="15" applyNumberFormat="0" applyProtection="0"/>
    <xf numFmtId="4" fontId="40" fillId="28" borderId="19" applyNumberFormat="0" applyProtection="0">
      <alignment vertical="center"/>
    </xf>
    <xf numFmtId="4" fontId="40" fillId="28" borderId="15" applyNumberFormat="0" applyProtection="0"/>
    <xf numFmtId="4" fontId="40" fillId="20" borderId="0" applyNumberFormat="0" applyProtection="0">
      <alignment horizontal="center" vertical="center"/>
    </xf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15" applyNumberFormat="0" applyProtection="0"/>
    <xf numFmtId="4" fontId="40" fillId="28" borderId="0" applyNumberFormat="0" applyProtection="0">
      <alignment horizontal="left" vertical="center" indent="1"/>
    </xf>
    <xf numFmtId="4" fontId="40" fillId="28" borderId="19" applyNumberFormat="0" applyProtection="0">
      <alignment vertical="center"/>
    </xf>
    <xf numFmtId="4" fontId="40" fillId="28" borderId="19" applyNumberFormat="0" applyProtection="0">
      <alignment vertical="center"/>
    </xf>
    <xf numFmtId="4" fontId="40" fillId="28" borderId="19" applyNumberFormat="0" applyProtection="0">
      <alignment vertical="center"/>
    </xf>
    <xf numFmtId="4" fontId="40" fillId="28" borderId="0" applyNumberFormat="0" applyProtection="0">
      <alignment horizontal="left" vertical="center" indent="1"/>
    </xf>
    <xf numFmtId="4" fontId="40" fillId="28" borderId="15" applyNumberFormat="0" applyProtection="0"/>
    <xf numFmtId="4" fontId="17" fillId="3" borderId="15" applyNumberFormat="0" applyProtection="0">
      <alignment horizontal="right" vertical="center"/>
    </xf>
    <xf numFmtId="4" fontId="17" fillId="3" borderId="15" applyNumberFormat="0" applyProtection="0">
      <alignment horizontal="right" vertical="center"/>
    </xf>
    <xf numFmtId="4" fontId="17" fillId="3" borderId="15" applyNumberFormat="0" applyProtection="0">
      <alignment horizontal="right" vertical="center"/>
    </xf>
    <xf numFmtId="4" fontId="17" fillId="3" borderId="15" applyNumberFormat="0" applyProtection="0">
      <alignment horizontal="right" vertical="center"/>
    </xf>
    <xf numFmtId="4" fontId="17" fillId="3" borderId="15" applyNumberFormat="0" applyProtection="0">
      <alignment horizontal="right" vertical="center"/>
    </xf>
    <xf numFmtId="0" fontId="59" fillId="0" borderId="0"/>
    <xf numFmtId="4" fontId="17" fillId="9" borderId="15" applyNumberFormat="0" applyProtection="0">
      <alignment horizontal="right" vertical="center"/>
    </xf>
    <xf numFmtId="4" fontId="17" fillId="9" borderId="15" applyNumberFormat="0" applyProtection="0">
      <alignment horizontal="right" vertical="center"/>
    </xf>
    <xf numFmtId="4" fontId="17" fillId="9" borderId="15" applyNumberFormat="0" applyProtection="0">
      <alignment horizontal="right" vertical="center"/>
    </xf>
    <xf numFmtId="4" fontId="17" fillId="9" borderId="15" applyNumberFormat="0" applyProtection="0">
      <alignment horizontal="right" vertical="center"/>
    </xf>
    <xf numFmtId="4" fontId="17" fillId="9" borderId="15" applyNumberFormat="0" applyProtection="0">
      <alignment horizontal="right" vertical="center"/>
    </xf>
    <xf numFmtId="0" fontId="59" fillId="0" borderId="0"/>
    <xf numFmtId="4" fontId="17" fillId="17" borderId="15" applyNumberFormat="0" applyProtection="0">
      <alignment horizontal="right" vertical="center"/>
    </xf>
    <xf numFmtId="4" fontId="17" fillId="17" borderId="15" applyNumberFormat="0" applyProtection="0">
      <alignment horizontal="right" vertical="center"/>
    </xf>
    <xf numFmtId="4" fontId="17" fillId="17" borderId="15" applyNumberFormat="0" applyProtection="0">
      <alignment horizontal="right" vertical="center"/>
    </xf>
    <xf numFmtId="4" fontId="17" fillId="17" borderId="15" applyNumberFormat="0" applyProtection="0">
      <alignment horizontal="right" vertical="center"/>
    </xf>
    <xf numFmtId="4" fontId="17" fillId="17" borderId="15" applyNumberFormat="0" applyProtection="0">
      <alignment horizontal="right" vertical="center"/>
    </xf>
    <xf numFmtId="0" fontId="59" fillId="0" borderId="0"/>
    <xf numFmtId="4" fontId="17" fillId="11" borderId="15" applyNumberFormat="0" applyProtection="0">
      <alignment horizontal="right" vertical="center"/>
    </xf>
    <xf numFmtId="4" fontId="17" fillId="11" borderId="15" applyNumberFormat="0" applyProtection="0">
      <alignment horizontal="right" vertical="center"/>
    </xf>
    <xf numFmtId="4" fontId="17" fillId="11" borderId="15" applyNumberFormat="0" applyProtection="0">
      <alignment horizontal="right" vertical="center"/>
    </xf>
    <xf numFmtId="4" fontId="17" fillId="11" borderId="15" applyNumberFormat="0" applyProtection="0">
      <alignment horizontal="right" vertical="center"/>
    </xf>
    <xf numFmtId="4" fontId="17" fillId="11" borderId="15" applyNumberFormat="0" applyProtection="0">
      <alignment horizontal="right" vertical="center"/>
    </xf>
    <xf numFmtId="0" fontId="59" fillId="0" borderId="0"/>
    <xf numFmtId="4" fontId="17" fillId="15" borderId="15" applyNumberFormat="0" applyProtection="0">
      <alignment horizontal="right" vertical="center"/>
    </xf>
    <xf numFmtId="4" fontId="17" fillId="15" borderId="15" applyNumberFormat="0" applyProtection="0">
      <alignment horizontal="right" vertical="center"/>
    </xf>
    <xf numFmtId="4" fontId="17" fillId="15" borderId="15" applyNumberFormat="0" applyProtection="0">
      <alignment horizontal="right" vertical="center"/>
    </xf>
    <xf numFmtId="4" fontId="17" fillId="15" borderId="15" applyNumberFormat="0" applyProtection="0">
      <alignment horizontal="right" vertical="center"/>
    </xf>
    <xf numFmtId="4" fontId="17" fillId="15" borderId="15" applyNumberFormat="0" applyProtection="0">
      <alignment horizontal="right" vertical="center"/>
    </xf>
    <xf numFmtId="0" fontId="59" fillId="0" borderId="0"/>
    <xf numFmtId="4" fontId="17" fillId="19" borderId="15" applyNumberFormat="0" applyProtection="0">
      <alignment horizontal="right" vertical="center"/>
    </xf>
    <xf numFmtId="4" fontId="17" fillId="19" borderId="15" applyNumberFormat="0" applyProtection="0">
      <alignment horizontal="right" vertical="center"/>
    </xf>
    <xf numFmtId="4" fontId="17" fillId="19" borderId="15" applyNumberFormat="0" applyProtection="0">
      <alignment horizontal="right" vertical="center"/>
    </xf>
    <xf numFmtId="4" fontId="17" fillId="19" borderId="15" applyNumberFormat="0" applyProtection="0">
      <alignment horizontal="right" vertical="center"/>
    </xf>
    <xf numFmtId="4" fontId="17" fillId="19" borderId="15" applyNumberFormat="0" applyProtection="0">
      <alignment horizontal="right" vertical="center"/>
    </xf>
    <xf numFmtId="0" fontId="59" fillId="0" borderId="0"/>
    <xf numFmtId="4" fontId="17" fillId="18" borderId="15" applyNumberFormat="0" applyProtection="0">
      <alignment horizontal="right" vertical="center"/>
    </xf>
    <xf numFmtId="4" fontId="17" fillId="18" borderId="15" applyNumberFormat="0" applyProtection="0">
      <alignment horizontal="right" vertical="center"/>
    </xf>
    <xf numFmtId="4" fontId="17" fillId="18" borderId="15" applyNumberFormat="0" applyProtection="0">
      <alignment horizontal="right" vertical="center"/>
    </xf>
    <xf numFmtId="4" fontId="17" fillId="18" borderId="15" applyNumberFormat="0" applyProtection="0">
      <alignment horizontal="right" vertical="center"/>
    </xf>
    <xf numFmtId="4" fontId="17" fillId="18" borderId="15" applyNumberFormat="0" applyProtection="0">
      <alignment horizontal="right" vertical="center"/>
    </xf>
    <xf numFmtId="0" fontId="59" fillId="0" borderId="0"/>
    <xf numFmtId="4" fontId="17" fillId="29" borderId="15" applyNumberFormat="0" applyProtection="0">
      <alignment horizontal="right" vertical="center"/>
    </xf>
    <xf numFmtId="4" fontId="17" fillId="29" borderId="15" applyNumberFormat="0" applyProtection="0">
      <alignment horizontal="right" vertical="center"/>
    </xf>
    <xf numFmtId="4" fontId="17" fillId="29" borderId="15" applyNumberFormat="0" applyProtection="0">
      <alignment horizontal="right" vertical="center"/>
    </xf>
    <xf numFmtId="4" fontId="17" fillId="29" borderId="15" applyNumberFormat="0" applyProtection="0">
      <alignment horizontal="right" vertical="center"/>
    </xf>
    <xf numFmtId="4" fontId="17" fillId="29" borderId="15" applyNumberFormat="0" applyProtection="0">
      <alignment horizontal="right" vertical="center"/>
    </xf>
    <xf numFmtId="0" fontId="59" fillId="0" borderId="0"/>
    <xf numFmtId="4" fontId="17" fillId="10" borderId="15" applyNumberFormat="0" applyProtection="0">
      <alignment horizontal="right" vertical="center"/>
    </xf>
    <xf numFmtId="4" fontId="17" fillId="10" borderId="15" applyNumberFormat="0" applyProtection="0">
      <alignment horizontal="right" vertical="center"/>
    </xf>
    <xf numFmtId="4" fontId="17" fillId="10" borderId="15" applyNumberFormat="0" applyProtection="0">
      <alignment horizontal="right" vertical="center"/>
    </xf>
    <xf numFmtId="4" fontId="17" fillId="10" borderId="15" applyNumberFormat="0" applyProtection="0">
      <alignment horizontal="right" vertical="center"/>
    </xf>
    <xf numFmtId="4" fontId="17" fillId="10" borderId="15" applyNumberFormat="0" applyProtection="0">
      <alignment horizontal="right" vertical="center"/>
    </xf>
    <xf numFmtId="0" fontId="59" fillId="0" borderId="0"/>
    <xf numFmtId="4" fontId="40" fillId="30" borderId="16" applyNumberFormat="0" applyProtection="0">
      <alignment horizontal="left" vertical="center" indent="1"/>
    </xf>
    <xf numFmtId="4" fontId="40" fillId="30" borderId="16" applyNumberFormat="0" applyProtection="0">
      <alignment horizontal="left" vertical="center" indent="1"/>
    </xf>
    <xf numFmtId="4" fontId="40" fillId="30" borderId="16" applyNumberFormat="0" applyProtection="0">
      <alignment horizontal="left" vertical="center" indent="1"/>
    </xf>
    <xf numFmtId="4" fontId="40" fillId="30" borderId="16" applyNumberFormat="0" applyProtection="0">
      <alignment horizontal="left" vertical="center" indent="1"/>
    </xf>
    <xf numFmtId="4" fontId="40" fillId="30" borderId="16" applyNumberFormat="0" applyProtection="0">
      <alignment horizontal="left" vertical="center" indent="1"/>
    </xf>
    <xf numFmtId="0" fontId="59" fillId="0" borderId="0"/>
    <xf numFmtId="4" fontId="17" fillId="31" borderId="0" applyNumberFormat="0" applyProtection="0">
      <alignment horizontal="left" indent="1"/>
    </xf>
    <xf numFmtId="4" fontId="17" fillId="31" borderId="0" applyNumberFormat="0" applyProtection="0">
      <alignment horizontal="left" indent="1"/>
    </xf>
    <xf numFmtId="4" fontId="17" fillId="3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31" borderId="0" applyNumberFormat="0" applyProtection="0">
      <alignment horizontal="left" indent="1"/>
    </xf>
    <xf numFmtId="4" fontId="17" fillId="31" borderId="0" applyNumberFormat="0" applyProtection="0">
      <alignment horizontal="left" indent="1"/>
    </xf>
    <xf numFmtId="4" fontId="17" fillId="31" borderId="0" applyNumberFormat="0" applyProtection="0">
      <alignment horizontal="left" indent="1"/>
    </xf>
    <xf numFmtId="4" fontId="17" fillId="31" borderId="0" applyNumberFormat="0" applyProtection="0">
      <alignment horizontal="left" indent="1"/>
    </xf>
    <xf numFmtId="4" fontId="17" fillId="31" borderId="0" applyNumberFormat="0" applyProtection="0">
      <alignment horizontal="left" indent="1"/>
    </xf>
    <xf numFmtId="4" fontId="17" fillId="31" borderId="0" applyNumberFormat="0" applyProtection="0">
      <alignment horizontal="left" vertical="center" indent="1"/>
    </xf>
    <xf numFmtId="4" fontId="17" fillId="31" borderId="0" applyNumberFormat="0" applyProtection="0">
      <alignment horizontal="left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17" fillId="33" borderId="15" applyNumberFormat="0" applyProtection="0">
      <alignment horizontal="right" vertical="center"/>
    </xf>
    <xf numFmtId="4" fontId="17" fillId="33" borderId="15" applyNumberFormat="0" applyProtection="0">
      <alignment horizontal="right" vertical="center"/>
    </xf>
    <xf numFmtId="4" fontId="17" fillId="33" borderId="15" applyNumberFormat="0" applyProtection="0">
      <alignment horizontal="right" vertical="center"/>
    </xf>
    <xf numFmtId="4" fontId="17" fillId="33" borderId="15" applyNumberFormat="0" applyProtection="0">
      <alignment horizontal="right" vertical="center"/>
    </xf>
    <xf numFmtId="4" fontId="17" fillId="33" borderId="15" applyNumberFormat="0" applyProtection="0">
      <alignment horizontal="right" vertical="center"/>
    </xf>
    <xf numFmtId="0" fontId="9" fillId="72" borderId="13" applyNumberFormat="0" applyProtection="0">
      <alignment horizontal="left" vertical="center" indent="1"/>
    </xf>
    <xf numFmtId="0" fontId="59" fillId="0" borderId="0"/>
    <xf numFmtId="4" fontId="43" fillId="34" borderId="0" applyNumberFormat="0" applyProtection="0">
      <alignment horizontal="left" indent="1"/>
    </xf>
    <xf numFmtId="4" fontId="17" fillId="73" borderId="13" applyNumberFormat="0" applyProtection="0">
      <alignment horizontal="left" vertical="center" indent="1"/>
    </xf>
    <xf numFmtId="4" fontId="17" fillId="73" borderId="13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17" fillId="73" borderId="13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17" fillId="31" borderId="0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135" fillId="0" borderId="0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17" fillId="31" borderId="0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17" fillId="31" borderId="0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17" fillId="73" borderId="13" applyNumberFormat="0" applyProtection="0">
      <alignment horizontal="left" vertical="center" indent="1"/>
    </xf>
    <xf numFmtId="4" fontId="17" fillId="31" borderId="0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17" fillId="73" borderId="13" applyNumberFormat="0" applyProtection="0">
      <alignment horizontal="left" vertical="center" indent="1"/>
    </xf>
    <xf numFmtId="4" fontId="17" fillId="31" borderId="0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17" fillId="73" borderId="13" applyNumberFormat="0" applyProtection="0">
      <alignment horizontal="left" vertical="center" indent="1"/>
    </xf>
    <xf numFmtId="4" fontId="17" fillId="31" borderId="0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17" fillId="73" borderId="13" applyNumberFormat="0" applyProtection="0">
      <alignment horizontal="left" vertical="center" indent="1"/>
    </xf>
    <xf numFmtId="4" fontId="17" fillId="73" borderId="13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44" fillId="35" borderId="0" applyNumberFormat="0" applyProtection="0"/>
    <xf numFmtId="4" fontId="17" fillId="74" borderId="13" applyNumberFormat="0" applyProtection="0">
      <alignment horizontal="left" vertical="center" indent="1"/>
    </xf>
    <xf numFmtId="4" fontId="17" fillId="74" borderId="13" applyNumberFormat="0" applyProtection="0">
      <alignment horizontal="left" vertical="center" indent="1"/>
    </xf>
    <xf numFmtId="4" fontId="17" fillId="28" borderId="0" applyNumberFormat="0" applyProtection="0">
      <alignment horizontal="left" vertical="center" indent="1"/>
    </xf>
    <xf numFmtId="4" fontId="136" fillId="28" borderId="0" applyNumberFormat="0" applyProtection="0">
      <alignment horizontal="left" vertical="center" indent="1"/>
    </xf>
    <xf numFmtId="4" fontId="44" fillId="35" borderId="0" applyNumberFormat="0" applyProtection="0"/>
    <xf numFmtId="4" fontId="44" fillId="35" borderId="0" applyNumberFormat="0" applyProtection="0"/>
    <xf numFmtId="4" fontId="17" fillId="74" borderId="13" applyNumberFormat="0" applyProtection="0">
      <alignment horizontal="left" vertical="center" indent="1"/>
    </xf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136" fillId="28" borderId="0" applyNumberFormat="0" applyProtection="0">
      <alignment horizontal="left" vertical="center" indent="1"/>
    </xf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44" fillId="0" borderId="0" applyNumberFormat="0" applyProtection="0">
      <alignment horizontal="left" vertical="center" indent="1"/>
    </xf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136" fillId="28" borderId="0" applyNumberFormat="0" applyProtection="0">
      <alignment horizontal="left" vertical="center" indent="1"/>
    </xf>
    <xf numFmtId="4" fontId="44" fillId="35" borderId="0" applyNumberFormat="0" applyProtection="0"/>
    <xf numFmtId="4" fontId="136" fillId="28" borderId="0" applyNumberFormat="0" applyProtection="0">
      <alignment horizontal="left" vertical="center" indent="1"/>
    </xf>
    <xf numFmtId="4" fontId="44" fillId="35" borderId="0" applyNumberFormat="0" applyProtection="0"/>
    <xf numFmtId="4" fontId="17" fillId="74" borderId="13" applyNumberFormat="0" applyProtection="0">
      <alignment horizontal="left" vertical="center" indent="1"/>
    </xf>
    <xf numFmtId="4" fontId="136" fillId="28" borderId="0" applyNumberFormat="0" applyProtection="0">
      <alignment horizontal="left" vertical="center" indent="1"/>
    </xf>
    <xf numFmtId="4" fontId="44" fillId="35" borderId="0" applyNumberFormat="0" applyProtection="0"/>
    <xf numFmtId="4" fontId="17" fillId="74" borderId="13" applyNumberFormat="0" applyProtection="0">
      <alignment horizontal="left" vertical="center" indent="1"/>
    </xf>
    <xf numFmtId="4" fontId="136" fillId="28" borderId="0" applyNumberFormat="0" applyProtection="0">
      <alignment horizontal="left" vertical="center" indent="1"/>
    </xf>
    <xf numFmtId="4" fontId="44" fillId="35" borderId="0" applyNumberFormat="0" applyProtection="0"/>
    <xf numFmtId="4" fontId="17" fillId="74" borderId="13" applyNumberFormat="0" applyProtection="0">
      <alignment horizontal="left" vertical="center" indent="1"/>
    </xf>
    <xf numFmtId="4" fontId="136" fillId="28" borderId="0" applyNumberFormat="0" applyProtection="0">
      <alignment horizontal="left" vertical="center" indent="1"/>
    </xf>
    <xf numFmtId="4" fontId="44" fillId="35" borderId="0" applyNumberFormat="0" applyProtection="0"/>
    <xf numFmtId="4" fontId="17" fillId="74" borderId="13" applyNumberFormat="0" applyProtection="0">
      <alignment horizontal="left" vertical="center" indent="1"/>
    </xf>
    <xf numFmtId="4" fontId="17" fillId="74" borderId="13" applyNumberFormat="0" applyProtection="0">
      <alignment horizontal="left" vertical="center" indent="1"/>
    </xf>
    <xf numFmtId="4" fontId="44" fillId="35" borderId="0" applyNumberFormat="0" applyProtection="0"/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74" borderId="13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75" borderId="15" applyNumberFormat="0" applyProtection="0">
      <alignment horizontal="left" vertical="center" indent="1"/>
    </xf>
    <xf numFmtId="0" fontId="9" fillId="75" borderId="15" applyNumberFormat="0" applyProtection="0">
      <alignment horizontal="left" vertical="center" indent="1"/>
    </xf>
    <xf numFmtId="0" fontId="9" fillId="75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9" fillId="32" borderId="15" applyNumberFormat="0" applyProtection="0">
      <alignment horizontal="left" vertical="center" indent="1"/>
    </xf>
    <xf numFmtId="0" fontId="59" fillId="0" borderId="0"/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74" borderId="13" applyNumberFormat="0" applyProtection="0">
      <alignment horizontal="left" vertical="center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9" fillId="32" borderId="15" applyNumberFormat="0" applyProtection="0">
      <alignment horizontal="left" vertical="top" indent="1"/>
    </xf>
    <xf numFmtId="0" fontId="59" fillId="0" borderId="0"/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6" borderId="13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9" fillId="28" borderId="15" applyNumberFormat="0" applyProtection="0">
      <alignment horizontal="left" vertical="center" indent="1"/>
    </xf>
    <xf numFmtId="0" fontId="59" fillId="0" borderId="0"/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6" borderId="13" applyNumberFormat="0" applyProtection="0">
      <alignment horizontal="left" vertical="center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9" fillId="28" borderId="15" applyNumberFormat="0" applyProtection="0">
      <alignment horizontal="left" vertical="top" indent="1"/>
    </xf>
    <xf numFmtId="0" fontId="59" fillId="0" borderId="0"/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22" borderId="13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9" fillId="36" borderId="15" applyNumberFormat="0" applyProtection="0">
      <alignment horizontal="left" vertical="center" indent="1"/>
    </xf>
    <xf numFmtId="0" fontId="59" fillId="0" borderId="0"/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22" borderId="13" applyNumberFormat="0" applyProtection="0">
      <alignment horizontal="left" vertical="center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9" fillId="36" borderId="15" applyNumberFormat="0" applyProtection="0">
      <alignment horizontal="left" vertical="top" indent="1"/>
    </xf>
    <xf numFmtId="0" fontId="59" fillId="0" borderId="0"/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72" borderId="13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9" fillId="37" borderId="15" applyNumberFormat="0" applyProtection="0">
      <alignment horizontal="left" vertical="center" indent="1"/>
    </xf>
    <xf numFmtId="0" fontId="59" fillId="0" borderId="0"/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72" borderId="13" applyNumberFormat="0" applyProtection="0">
      <alignment horizontal="left" vertical="center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9" fillId="37" borderId="15" applyNumberFormat="0" applyProtection="0">
      <alignment horizontal="left" vertical="top" indent="1"/>
    </xf>
    <xf numFmtId="0" fontId="59" fillId="0" borderId="0"/>
    <xf numFmtId="4" fontId="17" fillId="23" borderId="15" applyNumberFormat="0" applyProtection="0">
      <alignment vertical="center"/>
    </xf>
    <xf numFmtId="4" fontId="17" fillId="23" borderId="15" applyNumberFormat="0" applyProtection="0">
      <alignment vertical="center"/>
    </xf>
    <xf numFmtId="4" fontId="17" fillId="23" borderId="15" applyNumberFormat="0" applyProtection="0">
      <alignment vertical="center"/>
    </xf>
    <xf numFmtId="4" fontId="17" fillId="23" borderId="15" applyNumberFormat="0" applyProtection="0">
      <alignment vertical="center"/>
    </xf>
    <xf numFmtId="4" fontId="17" fillId="23" borderId="15" applyNumberFormat="0" applyProtection="0">
      <alignment vertical="center"/>
    </xf>
    <xf numFmtId="0" fontId="59" fillId="0" borderId="0"/>
    <xf numFmtId="4" fontId="45" fillId="23" borderId="15" applyNumberFormat="0" applyProtection="0">
      <alignment vertical="center"/>
    </xf>
    <xf numFmtId="4" fontId="45" fillId="23" borderId="15" applyNumberFormat="0" applyProtection="0">
      <alignment vertical="center"/>
    </xf>
    <xf numFmtId="4" fontId="45" fillId="23" borderId="15" applyNumberFormat="0" applyProtection="0">
      <alignment vertical="center"/>
    </xf>
    <xf numFmtId="4" fontId="45" fillId="23" borderId="15" applyNumberFormat="0" applyProtection="0">
      <alignment vertical="center"/>
    </xf>
    <xf numFmtId="4" fontId="45" fillId="23" borderId="15" applyNumberFormat="0" applyProtection="0">
      <alignment vertical="center"/>
    </xf>
    <xf numFmtId="0" fontId="59" fillId="0" borderId="0"/>
    <xf numFmtId="4" fontId="17" fillId="23" borderId="15" applyNumberFormat="0" applyProtection="0">
      <alignment horizontal="left" vertical="center" indent="1"/>
    </xf>
    <xf numFmtId="4" fontId="17" fillId="23" borderId="15" applyNumberFormat="0" applyProtection="0">
      <alignment horizontal="left" vertical="center" indent="1"/>
    </xf>
    <xf numFmtId="4" fontId="17" fillId="23" borderId="15" applyNumberFormat="0" applyProtection="0">
      <alignment horizontal="left" vertical="center" indent="1"/>
    </xf>
    <xf numFmtId="4" fontId="17" fillId="23" borderId="15" applyNumberFormat="0" applyProtection="0">
      <alignment horizontal="left" vertical="center" indent="1"/>
    </xf>
    <xf numFmtId="4" fontId="17" fillId="23" borderId="15" applyNumberFormat="0" applyProtection="0">
      <alignment horizontal="left" vertical="center" indent="1"/>
    </xf>
    <xf numFmtId="0" fontId="59" fillId="0" borderId="0"/>
    <xf numFmtId="0" fontId="17" fillId="23" borderId="15" applyNumberFormat="0" applyProtection="0">
      <alignment horizontal="left" vertical="top" indent="1"/>
    </xf>
    <xf numFmtId="0" fontId="17" fillId="23" borderId="15" applyNumberFormat="0" applyProtection="0">
      <alignment horizontal="left" vertical="top" indent="1"/>
    </xf>
    <xf numFmtId="0" fontId="17" fillId="23" borderId="15" applyNumberFormat="0" applyProtection="0">
      <alignment horizontal="left" vertical="top" indent="1"/>
    </xf>
    <xf numFmtId="0" fontId="17" fillId="23" borderId="15" applyNumberFormat="0" applyProtection="0">
      <alignment horizontal="left" vertical="top" indent="1"/>
    </xf>
    <xf numFmtId="0" fontId="17" fillId="23" borderId="15" applyNumberFormat="0" applyProtection="0">
      <alignment horizontal="left" vertical="top" indent="1"/>
    </xf>
    <xf numFmtId="0" fontId="59" fillId="0" borderId="0"/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31" borderId="15" applyNumberFormat="0" applyProtection="0">
      <alignment horizontal="right" vertical="center"/>
    </xf>
    <xf numFmtId="4" fontId="17" fillId="31" borderId="15" applyNumberFormat="0" applyProtection="0">
      <alignment horizontal="right" vertical="center"/>
    </xf>
    <xf numFmtId="4" fontId="17" fillId="31" borderId="15" applyNumberFormat="0" applyProtection="0">
      <alignment horizontal="right" vertical="center"/>
    </xf>
    <xf numFmtId="4" fontId="17" fillId="31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31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137" fillId="31" borderId="15" applyNumberFormat="0" applyProtection="0">
      <alignment horizontal="right" vertical="center"/>
    </xf>
    <xf numFmtId="4" fontId="137" fillId="31" borderId="15" applyNumberFormat="0" applyProtection="0">
      <alignment horizontal="right" vertical="center"/>
    </xf>
    <xf numFmtId="4" fontId="137" fillId="31" borderId="15" applyNumberFormat="0" applyProtection="0">
      <alignment horizontal="right" vertical="center"/>
    </xf>
    <xf numFmtId="4" fontId="137" fillId="31" borderId="15" applyNumberFormat="0" applyProtection="0">
      <alignment horizontal="right" vertical="center"/>
    </xf>
    <xf numFmtId="4" fontId="17" fillId="63" borderId="49" applyNumberFormat="0" applyProtection="0">
      <alignment horizontal="right" vertical="center"/>
    </xf>
    <xf numFmtId="4" fontId="17" fillId="0" borderId="15" applyNumberFormat="0" applyProtection="0">
      <alignment horizontal="right" vertical="center"/>
    </xf>
    <xf numFmtId="4" fontId="45" fillId="31" borderId="15" applyNumberFormat="0" applyProtection="0">
      <alignment horizontal="right" vertical="center"/>
    </xf>
    <xf numFmtId="4" fontId="45" fillId="31" borderId="15" applyNumberFormat="0" applyProtection="0">
      <alignment horizontal="right" vertical="center"/>
    </xf>
    <xf numFmtId="4" fontId="45" fillId="31" borderId="15" applyNumberFormat="0" applyProtection="0">
      <alignment horizontal="right" vertical="center"/>
    </xf>
    <xf numFmtId="4" fontId="45" fillId="31" borderId="15" applyNumberFormat="0" applyProtection="0">
      <alignment horizontal="right" vertical="center"/>
    </xf>
    <xf numFmtId="4" fontId="45" fillId="31" borderId="15" applyNumberFormat="0" applyProtection="0">
      <alignment horizontal="right" vertical="center"/>
    </xf>
    <xf numFmtId="4" fontId="138" fillId="31" borderId="15" applyNumberFormat="0" applyProtection="0">
      <alignment horizontal="right" vertical="center"/>
    </xf>
    <xf numFmtId="4" fontId="138" fillId="31" borderId="15" applyNumberFormat="0" applyProtection="0">
      <alignment horizontal="right" vertical="center"/>
    </xf>
    <xf numFmtId="4" fontId="138" fillId="31" borderId="15" applyNumberFormat="0" applyProtection="0">
      <alignment horizontal="right" vertical="center"/>
    </xf>
    <xf numFmtId="4" fontId="138" fillId="31" borderId="15" applyNumberFormat="0" applyProtection="0">
      <alignment horizontal="right" vertical="center"/>
    </xf>
    <xf numFmtId="4" fontId="138" fillId="31" borderId="15" applyNumberFormat="0" applyProtection="0">
      <alignment horizontal="right" vertical="center"/>
    </xf>
    <xf numFmtId="4" fontId="138" fillId="31" borderId="15" applyNumberFormat="0" applyProtection="0">
      <alignment horizontal="right" vertical="center"/>
    </xf>
    <xf numFmtId="4" fontId="138" fillId="31" borderId="15" applyNumberFormat="0" applyProtection="0">
      <alignment horizontal="right" vertical="center"/>
    </xf>
    <xf numFmtId="4" fontId="45" fillId="31" borderId="15" applyNumberFormat="0" applyProtection="0">
      <alignment horizontal="right" vertical="center"/>
    </xf>
    <xf numFmtId="4" fontId="45" fillId="31" borderId="15" applyNumberFormat="0" applyProtection="0">
      <alignment horizontal="right" vertical="center"/>
    </xf>
    <xf numFmtId="4" fontId="45" fillId="31" borderId="15" applyNumberFormat="0" applyProtection="0">
      <alignment horizontal="right" vertical="center"/>
    </xf>
    <xf numFmtId="4" fontId="45" fillId="31" borderId="15" applyNumberFormat="0" applyProtection="0">
      <alignment horizontal="right" vertical="center"/>
    </xf>
    <xf numFmtId="0" fontId="59" fillId="0" borderId="0"/>
    <xf numFmtId="4" fontId="17" fillId="0" borderId="15" applyNumberFormat="0" applyProtection="0">
      <alignment horizontal="left" vertical="center" indent="1"/>
    </xf>
    <xf numFmtId="4" fontId="17" fillId="33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33" borderId="15" applyNumberFormat="0" applyProtection="0">
      <alignment horizontal="left" vertical="center" indent="1"/>
    </xf>
    <xf numFmtId="4" fontId="17" fillId="63" borderId="15" applyNumberFormat="0" applyProtection="0">
      <alignment horizontal="left" vertical="center" indent="1"/>
    </xf>
    <xf numFmtId="4" fontId="17" fillId="63" borderId="15" applyNumberFormat="0" applyProtection="0">
      <alignment horizontal="left" vertical="center" indent="1"/>
    </xf>
    <xf numFmtId="4" fontId="17" fillId="63" borderId="15" applyNumberFormat="0" applyProtection="0">
      <alignment horizontal="left" vertical="center" indent="1"/>
    </xf>
    <xf numFmtId="4" fontId="17" fillId="33" borderId="15" applyNumberFormat="0" applyProtection="0">
      <alignment horizontal="left" vertical="center" indent="1"/>
    </xf>
    <xf numFmtId="4" fontId="17" fillId="33" borderId="15" applyNumberFormat="0" applyProtection="0">
      <alignment horizontal="left" vertical="center" indent="1"/>
    </xf>
    <xf numFmtId="4" fontId="17" fillId="33" borderId="15" applyNumberFormat="0" applyProtection="0">
      <alignment horizontal="left" vertical="center" indent="1"/>
    </xf>
    <xf numFmtId="4" fontId="17" fillId="33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0" fontId="59" fillId="0" borderId="0"/>
    <xf numFmtId="4" fontId="17" fillId="63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33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0" fontId="9" fillId="72" borderId="13" applyNumberFormat="0" applyProtection="0">
      <alignment horizontal="left" vertical="center" indent="1"/>
    </xf>
    <xf numFmtId="4" fontId="137" fillId="33" borderId="15" applyNumberFormat="0" applyProtection="0">
      <alignment horizontal="left" vertical="center" indent="1"/>
    </xf>
    <xf numFmtId="4" fontId="137" fillId="33" borderId="15" applyNumberFormat="0" applyProtection="0">
      <alignment horizontal="left" vertical="center" indent="1"/>
    </xf>
    <xf numFmtId="4" fontId="137" fillId="33" borderId="15" applyNumberFormat="0" applyProtection="0">
      <alignment horizontal="left" vertical="center" indent="1"/>
    </xf>
    <xf numFmtId="4" fontId="17" fillId="63" borderId="15" applyNumberFormat="0" applyProtection="0">
      <alignment horizontal="left" vertical="center" indent="1"/>
    </xf>
    <xf numFmtId="4" fontId="17" fillId="63" borderId="15" applyNumberFormat="0" applyProtection="0">
      <alignment horizontal="left" vertical="center" indent="1"/>
    </xf>
    <xf numFmtId="4" fontId="17" fillId="63" borderId="15" applyNumberFormat="0" applyProtection="0">
      <alignment horizontal="left" vertical="center" indent="1"/>
    </xf>
    <xf numFmtId="4" fontId="17" fillId="63" borderId="15" applyNumberFormat="0" applyProtection="0">
      <alignment horizontal="left" vertical="center" indent="1"/>
    </xf>
    <xf numFmtId="4" fontId="17" fillId="33" borderId="15" applyNumberFormat="0" applyProtection="0">
      <alignment horizontal="left" vertical="center" indent="1"/>
    </xf>
    <xf numFmtId="4" fontId="17" fillId="0" borderId="15" applyNumberFormat="0" applyProtection="0">
      <alignment horizontal="left" vertical="center" indent="1"/>
    </xf>
    <xf numFmtId="0" fontId="17" fillId="28" borderId="15" applyNumberFormat="0" applyProtection="0">
      <alignment horizontal="center" vertical="top"/>
    </xf>
    <xf numFmtId="0" fontId="17" fillId="28" borderId="15" applyNumberFormat="0" applyProtection="0">
      <alignment horizontal="center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center" vertical="center"/>
    </xf>
    <xf numFmtId="0" fontId="17" fillId="28" borderId="15" applyNumberFormat="0" applyProtection="0">
      <alignment horizontal="center" vertical="center"/>
    </xf>
    <xf numFmtId="0" fontId="17" fillId="28" borderId="15" applyNumberFormat="0" applyProtection="0">
      <alignment horizontal="center" vertical="center"/>
    </xf>
    <xf numFmtId="0" fontId="17" fillId="28" borderId="15" applyNumberFormat="0" applyProtection="0">
      <alignment horizontal="center" vertical="center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/>
    </xf>
    <xf numFmtId="0" fontId="17" fillId="28" borderId="15" applyNumberFormat="0" applyProtection="0">
      <alignment horizontal="left" vertical="top" indent="1"/>
    </xf>
    <xf numFmtId="0" fontId="137" fillId="28" borderId="15" applyNumberFormat="0" applyProtection="0">
      <alignment horizontal="left" vertical="top" indent="1"/>
    </xf>
    <xf numFmtId="0" fontId="137" fillId="28" borderId="15" applyNumberFormat="0" applyProtection="0">
      <alignment horizontal="left" vertical="top" indent="1"/>
    </xf>
    <xf numFmtId="0" fontId="137" fillId="28" borderId="15" applyNumberFormat="0" applyProtection="0">
      <alignment horizontal="left" vertical="top" indent="1"/>
    </xf>
    <xf numFmtId="0" fontId="17" fillId="28" borderId="15" applyNumberFormat="0" applyProtection="0">
      <alignment horizontal="center" vertical="top"/>
    </xf>
    <xf numFmtId="0" fontId="17" fillId="28" borderId="15" applyNumberFormat="0" applyProtection="0">
      <alignment horizontal="center" vertical="top"/>
    </xf>
    <xf numFmtId="0" fontId="17" fillId="28" borderId="15" applyNumberFormat="0" applyProtection="0">
      <alignment horizontal="center" vertical="top"/>
    </xf>
    <xf numFmtId="0" fontId="17" fillId="28" borderId="15" applyNumberFormat="0" applyProtection="0">
      <alignment horizontal="center" vertical="top"/>
    </xf>
    <xf numFmtId="0" fontId="17" fillId="28" borderId="15" applyNumberFormat="0" applyProtection="0">
      <alignment horizontal="center" vertical="top"/>
    </xf>
    <xf numFmtId="0" fontId="17" fillId="28" borderId="15" applyNumberFormat="0" applyProtection="0">
      <alignment horizontal="left" vertical="top"/>
    </xf>
    <xf numFmtId="4" fontId="46" fillId="38" borderId="0" applyNumberFormat="0" applyProtection="0">
      <alignment horizontal="left"/>
    </xf>
    <xf numFmtId="4" fontId="25" fillId="0" borderId="0" applyNumberFormat="0" applyProtection="0">
      <alignment horizontal="left" vertical="center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139" fillId="0" borderId="0" applyNumberFormat="0" applyProtection="0">
      <alignment horizontal="left" vertical="center" indent="1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7" fillId="31" borderId="15" applyNumberFormat="0" applyProtection="0">
      <alignment horizontal="right" vertical="center"/>
    </xf>
    <xf numFmtId="4" fontId="47" fillId="31" borderId="15" applyNumberFormat="0" applyProtection="0">
      <alignment horizontal="right" vertical="center"/>
    </xf>
    <xf numFmtId="4" fontId="47" fillId="31" borderId="15" applyNumberFormat="0" applyProtection="0">
      <alignment horizontal="right" vertical="center"/>
    </xf>
    <xf numFmtId="4" fontId="47" fillId="31" borderId="15" applyNumberFormat="0" applyProtection="0">
      <alignment horizontal="right" vertical="center"/>
    </xf>
    <xf numFmtId="4" fontId="47" fillId="31" borderId="15" applyNumberFormat="0" applyProtection="0">
      <alignment horizontal="right" vertical="center"/>
    </xf>
    <xf numFmtId="0" fontId="59" fillId="0" borderId="0"/>
    <xf numFmtId="0" fontId="59" fillId="76" borderId="0" applyNumberFormat="0" applyFont="0" applyBorder="0" applyAlignment="0" applyProtection="0"/>
    <xf numFmtId="0" fontId="133" fillId="1" borderId="3" applyNumberFormat="0" applyFont="0" applyAlignment="0">
      <alignment horizontal="center"/>
    </xf>
    <xf numFmtId="0" fontId="73" fillId="0" borderId="32" applyNumberFormat="0" applyFill="0" applyAlignment="0" applyProtection="0"/>
    <xf numFmtId="0" fontId="140" fillId="0" borderId="0" applyNumberFormat="0" applyFill="0" applyBorder="0" applyAlignment="0">
      <alignment horizontal="center"/>
    </xf>
    <xf numFmtId="0" fontId="141" fillId="77" borderId="50"/>
    <xf numFmtId="213" fontId="9" fillId="0" borderId="0">
      <alignment horizontal="left" wrapText="1"/>
    </xf>
    <xf numFmtId="0" fontId="59" fillId="0" borderId="0"/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0" fontId="142" fillId="0" borderId="0"/>
    <xf numFmtId="0" fontId="75" fillId="0" borderId="51"/>
    <xf numFmtId="0" fontId="75" fillId="0" borderId="51"/>
    <xf numFmtId="0" fontId="75" fillId="0" borderId="51"/>
    <xf numFmtId="0" fontId="75" fillId="0" borderId="51"/>
    <xf numFmtId="40" fontId="143" fillId="0" borderId="0" applyBorder="0">
      <alignment horizontal="right"/>
    </xf>
    <xf numFmtId="0" fontId="31" fillId="22" borderId="0" applyNumberFormat="0" applyFont="0" applyBorder="0" applyAlignment="0" applyProtection="0"/>
    <xf numFmtId="173" fontId="144" fillId="0" borderId="0" applyNumberFormat="0" applyFill="0" applyBorder="0" applyAlignment="0">
      <alignment horizontal="left"/>
    </xf>
    <xf numFmtId="0" fontId="100" fillId="0" borderId="41"/>
    <xf numFmtId="0" fontId="100" fillId="0" borderId="41"/>
    <xf numFmtId="0" fontId="100" fillId="0" borderId="41"/>
    <xf numFmtId="0" fontId="100" fillId="0" borderId="41"/>
    <xf numFmtId="0" fontId="60" fillId="0" borderId="0" applyFill="0" applyBorder="0" applyProtection="0">
      <alignment horizontal="center" vertical="center"/>
    </xf>
    <xf numFmtId="0" fontId="60" fillId="0" borderId="0" applyFill="0" applyBorder="0" applyProtection="0"/>
    <xf numFmtId="0" fontId="8" fillId="0" borderId="0" applyFill="0" applyBorder="0" applyProtection="0">
      <alignment horizontal="left"/>
    </xf>
    <xf numFmtId="0" fontId="145" fillId="0" borderId="0" applyFill="0" applyBorder="0" applyProtection="0">
      <alignment horizontal="left" vertical="top"/>
    </xf>
    <xf numFmtId="0" fontId="85" fillId="63" borderId="2" applyNumberFormat="0" applyFont="0" applyFill="0" applyAlignment="0" applyProtection="0">
      <protection locked="0"/>
    </xf>
    <xf numFmtId="0" fontId="85" fillId="63" borderId="2" applyNumberFormat="0" applyFont="0" applyFill="0" applyAlignment="0" applyProtection="0">
      <protection locked="0"/>
    </xf>
    <xf numFmtId="0" fontId="85" fillId="63" borderId="2" applyNumberFormat="0" applyFont="0" applyFill="0" applyAlignment="0" applyProtection="0">
      <protection locked="0"/>
    </xf>
    <xf numFmtId="0" fontId="85" fillId="63" borderId="2" applyNumberFormat="0" applyFont="0" applyFill="0" applyAlignment="0" applyProtection="0">
      <protection locked="0"/>
    </xf>
    <xf numFmtId="0" fontId="85" fillId="63" borderId="52" applyNumberFormat="0" applyFont="0" applyFill="0" applyAlignment="0" applyProtection="0">
      <protection locked="0"/>
    </xf>
    <xf numFmtId="38" fontId="9" fillId="0" borderId="0">
      <alignment horizontal="left" wrapText="1"/>
    </xf>
    <xf numFmtId="0" fontId="59" fillId="0" borderId="0"/>
    <xf numFmtId="0" fontId="146" fillId="0" borderId="0" applyFill="0" applyBorder="0" applyProtection="0">
      <alignment horizontal="left" vertical="top"/>
    </xf>
    <xf numFmtId="18" fontId="85" fillId="63" borderId="0" applyFont="0" applyFill="0" applyBorder="0" applyAlignment="0" applyProtection="0">
      <protection locked="0"/>
    </xf>
    <xf numFmtId="0" fontId="147" fillId="78" borderId="0"/>
    <xf numFmtId="0" fontId="1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9" fillId="0" borderId="0"/>
    <xf numFmtId="0" fontId="1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9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" fillId="0" borderId="9">
      <alignment horizontal="center" vertical="center" wrapText="1"/>
    </xf>
    <xf numFmtId="0" fontId="9" fillId="0" borderId="53" applyNumberFormat="0" applyFill="0" applyAlignment="0" applyProtection="0"/>
    <xf numFmtId="0" fontId="150" fillId="0" borderId="54" applyNumberFormat="0" applyFill="0" applyAlignment="0" applyProtection="0"/>
    <xf numFmtId="0" fontId="150" fillId="0" borderId="54" applyNumberFormat="0" applyFill="0" applyAlignment="0" applyProtection="0"/>
    <xf numFmtId="0" fontId="7" fillId="0" borderId="37" applyNumberFormat="0" applyFill="0" applyAlignment="0" applyProtection="0"/>
    <xf numFmtId="0" fontId="150" fillId="0" borderId="54" applyNumberFormat="0" applyFill="0" applyAlignment="0" applyProtection="0"/>
    <xf numFmtId="0" fontId="9" fillId="0" borderId="53" applyNumberFormat="0" applyFill="0" applyAlignment="0" applyProtection="0"/>
    <xf numFmtId="0" fontId="79" fillId="0" borderId="37" applyNumberFormat="0" applyFill="0" applyAlignment="0" applyProtection="0"/>
    <xf numFmtId="0" fontId="150" fillId="0" borderId="54" applyNumberFormat="0" applyFill="0" applyAlignment="0" applyProtection="0"/>
    <xf numFmtId="0" fontId="9" fillId="0" borderId="0" applyFont="0" applyFill="0" applyBorder="0" applyAlignment="0" applyProtection="0"/>
    <xf numFmtId="0" fontId="118" fillId="0" borderId="55"/>
    <xf numFmtId="0" fontId="118" fillId="0" borderId="41"/>
    <xf numFmtId="0" fontId="118" fillId="0" borderId="41"/>
    <xf numFmtId="0" fontId="118" fillId="0" borderId="41"/>
    <xf numFmtId="0" fontId="118" fillId="0" borderId="41"/>
    <xf numFmtId="173" fontId="151" fillId="0" borderId="0">
      <alignment horizontal="left"/>
    </xf>
    <xf numFmtId="214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38" fontId="17" fillId="0" borderId="31" applyFill="0" applyBorder="0" applyAlignment="0" applyProtection="0">
      <protection locked="0"/>
    </xf>
    <xf numFmtId="0" fontId="59" fillId="0" borderId="0"/>
    <xf numFmtId="37" fontId="22" fillId="27" borderId="0" applyNumberFormat="0" applyBorder="0" applyAlignment="0" applyProtection="0"/>
    <xf numFmtId="37" fontId="22" fillId="27" borderId="0" applyNumberFormat="0" applyBorder="0" applyAlignment="0" applyProtection="0"/>
    <xf numFmtId="215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31" fillId="63" borderId="0" applyNumberFormat="0" applyFont="0" applyAlignment="0" applyProtection="0"/>
    <xf numFmtId="0" fontId="31" fillId="63" borderId="2" applyNumberFormat="0" applyFont="0" applyAlignment="0" applyProtection="0">
      <protection locked="0"/>
    </xf>
    <xf numFmtId="0" fontId="31" fillId="63" borderId="2" applyNumberFormat="0" applyFont="0" applyAlignment="0" applyProtection="0">
      <protection locked="0"/>
    </xf>
    <xf numFmtId="0" fontId="31" fillId="63" borderId="2" applyNumberFormat="0" applyFont="0" applyAlignment="0" applyProtection="0">
      <protection locked="0"/>
    </xf>
    <xf numFmtId="0" fontId="31" fillId="63" borderId="2" applyNumberFormat="0" applyFont="0" applyAlignment="0" applyProtection="0">
      <protection locked="0"/>
    </xf>
    <xf numFmtId="0" fontId="153" fillId="0" borderId="0" applyNumberFormat="0" applyFill="0" applyBorder="0" applyAlignment="0" applyProtection="0"/>
    <xf numFmtId="0" fontId="72" fillId="0" borderId="0" applyFont="0" applyFill="0" applyBorder="0" applyProtection="0">
      <alignment horizontal="right"/>
    </xf>
    <xf numFmtId="0" fontId="35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0" fontId="95" fillId="0" borderId="0"/>
    <xf numFmtId="44" fontId="67" fillId="0" borderId="0" applyFont="0" applyFill="0" applyBorder="0" applyAlignment="0" applyProtection="0"/>
    <xf numFmtId="0" fontId="67" fillId="0" borderId="0"/>
    <xf numFmtId="4" fontId="38" fillId="0" borderId="0" applyFont="0" applyFill="0" applyBorder="0" applyAlignment="0" applyProtection="0"/>
    <xf numFmtId="0" fontId="1" fillId="0" borderId="0"/>
    <xf numFmtId="0" fontId="1" fillId="0" borderId="0"/>
    <xf numFmtId="0" fontId="165" fillId="81" borderId="58" applyNumberFormat="0" applyAlignment="0" applyProtection="0">
      <alignment horizontal="left" vertical="center" indent="1"/>
    </xf>
    <xf numFmtId="221" fontId="166" fillId="0" borderId="59" applyNumberFormat="0" applyProtection="0">
      <alignment horizontal="right" vertical="center"/>
    </xf>
    <xf numFmtId="221" fontId="165" fillId="0" borderId="60" applyNumberFormat="0" applyProtection="0">
      <alignment horizontal="right" vertical="center"/>
    </xf>
    <xf numFmtId="0" fontId="167" fillId="82" borderId="60" applyNumberFormat="0" applyAlignment="0" applyProtection="0">
      <alignment horizontal="left" vertical="center" indent="1"/>
    </xf>
    <xf numFmtId="0" fontId="167" fillId="83" borderId="60" applyNumberFormat="0" applyAlignment="0" applyProtection="0">
      <alignment horizontal="left" vertical="center" indent="1"/>
    </xf>
    <xf numFmtId="221" fontId="166" fillId="84" borderId="59" applyNumberFormat="0" applyBorder="0" applyProtection="0">
      <alignment horizontal="right" vertical="center"/>
    </xf>
    <xf numFmtId="0" fontId="167" fillId="82" borderId="60" applyNumberFormat="0" applyAlignment="0" applyProtection="0">
      <alignment horizontal="left" vertical="center" indent="1"/>
    </xf>
    <xf numFmtId="221" fontId="165" fillId="83" borderId="60" applyNumberFormat="0" applyProtection="0">
      <alignment horizontal="right" vertical="center"/>
    </xf>
    <xf numFmtId="221" fontId="165" fillId="84" borderId="60" applyNumberFormat="0" applyBorder="0" applyProtection="0">
      <alignment horizontal="right" vertical="center"/>
    </xf>
    <xf numFmtId="221" fontId="168" fillId="85" borderId="61" applyNumberFormat="0" applyBorder="0" applyAlignment="0" applyProtection="0">
      <alignment horizontal="right" vertical="center" indent="1"/>
    </xf>
    <xf numFmtId="221" fontId="169" fillId="86" borderId="61" applyNumberFormat="0" applyBorder="0" applyAlignment="0" applyProtection="0">
      <alignment horizontal="right" vertical="center" indent="1"/>
    </xf>
    <xf numFmtId="221" fontId="169" fillId="87" borderId="61" applyNumberFormat="0" applyBorder="0" applyAlignment="0" applyProtection="0">
      <alignment horizontal="right" vertical="center" indent="1"/>
    </xf>
    <xf numFmtId="221" fontId="170" fillId="88" borderId="61" applyNumberFormat="0" applyBorder="0" applyAlignment="0" applyProtection="0">
      <alignment horizontal="right" vertical="center" indent="1"/>
    </xf>
    <xf numFmtId="221" fontId="170" fillId="89" borderId="61" applyNumberFormat="0" applyBorder="0" applyAlignment="0" applyProtection="0">
      <alignment horizontal="right" vertical="center" indent="1"/>
    </xf>
    <xf numFmtId="221" fontId="170" fillId="90" borderId="61" applyNumberFormat="0" applyBorder="0" applyAlignment="0" applyProtection="0">
      <alignment horizontal="right" vertical="center" indent="1"/>
    </xf>
    <xf numFmtId="221" fontId="171" fillId="91" borderId="61" applyNumberFormat="0" applyBorder="0" applyAlignment="0" applyProtection="0">
      <alignment horizontal="right" vertical="center" indent="1"/>
    </xf>
    <xf numFmtId="221" fontId="171" fillId="92" borderId="61" applyNumberFormat="0" applyBorder="0" applyAlignment="0" applyProtection="0">
      <alignment horizontal="right" vertical="center" indent="1"/>
    </xf>
    <xf numFmtId="221" fontId="171" fillId="93" borderId="61" applyNumberFormat="0" applyBorder="0" applyAlignment="0" applyProtection="0">
      <alignment horizontal="right" vertical="center" indent="1"/>
    </xf>
    <xf numFmtId="0" fontId="172" fillId="0" borderId="58" applyNumberFormat="0" applyFont="0" applyFill="0" applyAlignment="0" applyProtection="0"/>
    <xf numFmtId="221" fontId="166" fillId="94" borderId="58" applyNumberFormat="0" applyAlignment="0" applyProtection="0">
      <alignment horizontal="left" vertical="center" indent="1"/>
    </xf>
    <xf numFmtId="0" fontId="165" fillId="81" borderId="60" applyNumberFormat="0" applyAlignment="0" applyProtection="0">
      <alignment horizontal="left" vertical="center" indent="1"/>
    </xf>
    <xf numFmtId="0" fontId="167" fillId="95" borderId="58" applyNumberFormat="0" applyAlignment="0" applyProtection="0">
      <alignment horizontal="left" vertical="center" indent="1"/>
    </xf>
    <xf numFmtId="0" fontId="167" fillId="96" borderId="58" applyNumberFormat="0" applyAlignment="0" applyProtection="0">
      <alignment horizontal="left" vertical="center" indent="1"/>
    </xf>
    <xf numFmtId="0" fontId="167" fillId="97" borderId="58" applyNumberFormat="0" applyAlignment="0" applyProtection="0">
      <alignment horizontal="left" vertical="center" indent="1"/>
    </xf>
    <xf numFmtId="0" fontId="167" fillId="84" borderId="58" applyNumberFormat="0" applyAlignment="0" applyProtection="0">
      <alignment horizontal="left" vertical="center" indent="1"/>
    </xf>
    <xf numFmtId="0" fontId="167" fillId="83" borderId="60" applyNumberFormat="0" applyAlignment="0" applyProtection="0">
      <alignment horizontal="left" vertical="center" indent="1"/>
    </xf>
    <xf numFmtId="0" fontId="173" fillId="0" borderId="62" applyNumberFormat="0" applyFill="0" applyBorder="0" applyAlignment="0" applyProtection="0"/>
    <xf numFmtId="0" fontId="174" fillId="0" borderId="62" applyBorder="0" applyAlignment="0" applyProtection="0"/>
    <xf numFmtId="0" fontId="173" fillId="82" borderId="60" applyNumberFormat="0" applyAlignment="0" applyProtection="0">
      <alignment horizontal="left" vertical="center" indent="1"/>
    </xf>
    <xf numFmtId="0" fontId="173" fillId="82" borderId="60" applyNumberFormat="0" applyAlignment="0" applyProtection="0">
      <alignment horizontal="left" vertical="center" indent="1"/>
    </xf>
    <xf numFmtId="0" fontId="173" fillId="83" borderId="60" applyNumberFormat="0" applyAlignment="0" applyProtection="0">
      <alignment horizontal="left" vertical="center" indent="1"/>
    </xf>
    <xf numFmtId="221" fontId="175" fillId="83" borderId="60" applyNumberFormat="0" applyProtection="0">
      <alignment horizontal="right" vertical="center"/>
    </xf>
    <xf numFmtId="221" fontId="176" fillId="84" borderId="59" applyNumberFormat="0" applyBorder="0" applyProtection="0">
      <alignment horizontal="right" vertical="center"/>
    </xf>
    <xf numFmtId="221" fontId="175" fillId="84" borderId="60" applyNumberFormat="0" applyBorder="0" applyProtection="0">
      <alignment horizontal="right" vertical="center"/>
    </xf>
    <xf numFmtId="0" fontId="9" fillId="0" borderId="0"/>
  </cellStyleXfs>
  <cellXfs count="504">
    <xf numFmtId="0" fontId="0" fillId="0" borderId="0" xfId="0"/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Fill="1" applyAlignment="1">
      <alignment vertical="center"/>
    </xf>
    <xf numFmtId="0" fontId="8" fillId="0" borderId="0" xfId="0" applyFont="1" applyFill="1"/>
    <xf numFmtId="0" fontId="0" fillId="0" borderId="0" xfId="0" applyFont="1" applyFill="1" applyAlignment="1">
      <alignment horizontal="center" vertical="center"/>
    </xf>
    <xf numFmtId="0" fontId="9" fillId="0" borderId="0" xfId="0" applyFont="1" applyFill="1"/>
    <xf numFmtId="0" fontId="0" fillId="0" borderId="0" xfId="0" applyFont="1" applyFill="1" applyAlignment="1">
      <alignment horizontal="center"/>
    </xf>
    <xf numFmtId="165" fontId="0" fillId="0" borderId="0" xfId="1" applyNumberFormat="1" applyFont="1"/>
    <xf numFmtId="0" fontId="9" fillId="0" borderId="0" xfId="0" applyFont="1" applyFill="1" applyAlignment="1">
      <alignment horizontal="center"/>
    </xf>
    <xf numFmtId="165" fontId="9" fillId="0" borderId="0" xfId="1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64" fontId="8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44" fontId="0" fillId="0" borderId="0" xfId="4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1" fontId="0" fillId="0" borderId="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 wrapText="1"/>
    </xf>
    <xf numFmtId="166" fontId="9" fillId="0" borderId="0" xfId="4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41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1" fontId="0" fillId="0" borderId="0" xfId="0" applyNumberFormat="1" applyFont="1" applyFill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6" fontId="0" fillId="0" borderId="0" xfId="0" applyNumberFormat="1"/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166" fontId="9" fillId="0" borderId="0" xfId="4" applyNumberFormat="1" applyFont="1" applyFill="1" applyBorder="1" applyAlignment="1">
      <alignment horizontal="right" vertical="center"/>
    </xf>
    <xf numFmtId="166" fontId="0" fillId="0" borderId="0" xfId="0" applyNumberFormat="1" applyBorder="1"/>
    <xf numFmtId="0" fontId="0" fillId="0" borderId="0" xfId="0" applyAlignment="1">
      <alignment wrapText="1"/>
    </xf>
    <xf numFmtId="166" fontId="0" fillId="0" borderId="0" xfId="0" applyNumberFormat="1" applyFont="1" applyAlignment="1">
      <alignment horizontal="center" vertical="center"/>
    </xf>
    <xf numFmtId="0" fontId="7" fillId="0" borderId="0" xfId="0" applyFont="1" applyAlignment="1">
      <alignment wrapText="1"/>
    </xf>
    <xf numFmtId="41" fontId="8" fillId="0" borderId="0" xfId="0" applyNumberFormat="1" applyFont="1" applyFill="1" applyAlignment="1">
      <alignment horizontal="right" vertical="center"/>
    </xf>
    <xf numFmtId="10" fontId="0" fillId="0" borderId="0" xfId="3" applyNumberFormat="1" applyFont="1"/>
    <xf numFmtId="43" fontId="0" fillId="0" borderId="0" xfId="0" applyNumberFormat="1"/>
    <xf numFmtId="165" fontId="0" fillId="0" borderId="0" xfId="1" applyNumberFormat="1" applyFont="1" applyFill="1" applyAlignment="1">
      <alignment horizontal="center"/>
    </xf>
    <xf numFmtId="166" fontId="7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5" fontId="0" fillId="0" borderId="0" xfId="1" applyNumberFormat="1" applyFont="1" applyBorder="1"/>
    <xf numFmtId="44" fontId="8" fillId="0" borderId="0" xfId="2" applyFont="1" applyFill="1" applyBorder="1" applyAlignment="1">
      <alignment horizontal="center"/>
    </xf>
    <xf numFmtId="44" fontId="7" fillId="0" borderId="0" xfId="0" applyNumberFormat="1" applyFont="1" applyBorder="1"/>
    <xf numFmtId="168" fontId="8" fillId="0" borderId="0" xfId="60" applyFont="1"/>
    <xf numFmtId="168" fontId="9" fillId="0" borderId="0" xfId="60" applyFont="1"/>
    <xf numFmtId="166" fontId="0" fillId="0" borderId="0" xfId="2" applyNumberFormat="1" applyFont="1"/>
    <xf numFmtId="0" fontId="60" fillId="0" borderId="0" xfId="215" applyFont="1"/>
    <xf numFmtId="0" fontId="61" fillId="0" borderId="0" xfId="215" applyFont="1" applyAlignment="1">
      <alignment horizontal="center"/>
    </xf>
    <xf numFmtId="0" fontId="62" fillId="0" borderId="0" xfId="215" applyFont="1"/>
    <xf numFmtId="0" fontId="61" fillId="0" borderId="0" xfId="215" applyFont="1"/>
    <xf numFmtId="0" fontId="61" fillId="0" borderId="0" xfId="215" applyFont="1" applyFill="1"/>
    <xf numFmtId="0" fontId="63" fillId="0" borderId="0" xfId="215" applyFont="1" applyAlignment="1">
      <alignment horizontal="center" wrapText="1"/>
    </xf>
    <xf numFmtId="0" fontId="60" fillId="0" borderId="25" xfId="215" applyFont="1" applyFill="1" applyBorder="1" applyAlignment="1">
      <alignment horizontal="center" wrapText="1"/>
    </xf>
    <xf numFmtId="0" fontId="60" fillId="0" borderId="0" xfId="215" applyFont="1" applyAlignment="1">
      <alignment horizontal="center" wrapText="1"/>
    </xf>
    <xf numFmtId="0" fontId="61" fillId="0" borderId="0" xfId="215" applyFont="1" applyAlignment="1">
      <alignment horizontal="center" wrapText="1"/>
    </xf>
    <xf numFmtId="187" fontId="61" fillId="0" borderId="0" xfId="215" applyNumberFormat="1" applyFont="1" applyAlignment="1">
      <alignment horizontal="center"/>
    </xf>
    <xf numFmtId="165" fontId="61" fillId="0" borderId="0" xfId="215" applyNumberFormat="1" applyFont="1"/>
    <xf numFmtId="41" fontId="61" fillId="0" borderId="26" xfId="215" applyNumberFormat="1" applyFont="1" applyBorder="1"/>
    <xf numFmtId="0" fontId="61" fillId="0" borderId="0" xfId="215" applyFont="1" applyFill="1" applyAlignment="1">
      <alignment horizontal="center"/>
    </xf>
    <xf numFmtId="41" fontId="61" fillId="0" borderId="26" xfId="215" applyNumberFormat="1" applyFont="1" applyFill="1" applyBorder="1"/>
    <xf numFmtId="187" fontId="61" fillId="0" borderId="0" xfId="215" applyNumberFormat="1" applyFont="1" applyFill="1" applyAlignment="1">
      <alignment horizontal="center"/>
    </xf>
    <xf numFmtId="165" fontId="61" fillId="0" borderId="0" xfId="215" applyNumberFormat="1" applyFont="1" applyFill="1"/>
    <xf numFmtId="165" fontId="60" fillId="0" borderId="0" xfId="215" applyNumberFormat="1" applyFont="1" applyFill="1" applyBorder="1"/>
    <xf numFmtId="0" fontId="61" fillId="0" borderId="0" xfId="215" applyFont="1" applyBorder="1" applyAlignment="1">
      <alignment horizontal="center"/>
    </xf>
    <xf numFmtId="165" fontId="61" fillId="0" borderId="0" xfId="62" applyNumberFormat="1" applyFont="1" applyAlignment="1">
      <alignment horizontal="right"/>
    </xf>
    <xf numFmtId="165" fontId="60" fillId="0" borderId="0" xfId="62" applyNumberFormat="1" applyFont="1" applyBorder="1" applyAlignment="1">
      <alignment horizontal="left"/>
    </xf>
    <xf numFmtId="165" fontId="60" fillId="0" borderId="0" xfId="62" applyNumberFormat="1" applyFont="1" applyBorder="1" applyAlignment="1">
      <alignment horizontal="right"/>
    </xf>
    <xf numFmtId="0" fontId="8" fillId="0" borderId="0" xfId="413" applyFont="1" applyAlignment="1">
      <alignment vertical="center"/>
    </xf>
    <xf numFmtId="0" fontId="9" fillId="0" borderId="0" xfId="413"/>
    <xf numFmtId="0" fontId="8" fillId="0" borderId="0" xfId="413" applyFont="1" applyFill="1" applyAlignment="1">
      <alignment vertical="center"/>
    </xf>
    <xf numFmtId="0" fontId="8" fillId="59" borderId="19" xfId="413" applyFont="1" applyFill="1" applyBorder="1" applyAlignment="1">
      <alignment horizontal="left" vertical="center"/>
    </xf>
    <xf numFmtId="0" fontId="9" fillId="59" borderId="2" xfId="413" applyFill="1" applyBorder="1" applyAlignment="1">
      <alignment horizontal="centerContinuous" vertical="top" wrapText="1"/>
    </xf>
    <xf numFmtId="0" fontId="9" fillId="59" borderId="20" xfId="413" applyFill="1" applyBorder="1" applyAlignment="1">
      <alignment horizontal="centerContinuous" vertical="top" wrapText="1"/>
    </xf>
    <xf numFmtId="0" fontId="9" fillId="60" borderId="19" xfId="413" applyFill="1" applyBorder="1"/>
    <xf numFmtId="0" fontId="9" fillId="60" borderId="2" xfId="413" applyFill="1" applyBorder="1"/>
    <xf numFmtId="0" fontId="9" fillId="60" borderId="20" xfId="413" applyFill="1" applyBorder="1"/>
    <xf numFmtId="0" fontId="9" fillId="60" borderId="21" xfId="413" applyFill="1" applyBorder="1"/>
    <xf numFmtId="0" fontId="8" fillId="60" borderId="0" xfId="413" applyFont="1" applyFill="1" applyBorder="1" applyAlignment="1">
      <alignment horizontal="left"/>
    </xf>
    <xf numFmtId="164" fontId="8" fillId="60" borderId="32" xfId="413" applyNumberFormat="1" applyFont="1" applyFill="1" applyBorder="1" applyAlignment="1">
      <alignment horizontal="center"/>
    </xf>
    <xf numFmtId="0" fontId="9" fillId="60" borderId="22" xfId="413" applyFill="1" applyBorder="1"/>
    <xf numFmtId="0" fontId="9" fillId="60" borderId="0" xfId="413" applyFill="1" applyBorder="1"/>
    <xf numFmtId="0" fontId="9" fillId="60" borderId="0" xfId="413" applyFill="1" applyBorder="1" applyAlignment="1">
      <alignment horizontal="center"/>
    </xf>
    <xf numFmtId="0" fontId="9" fillId="60" borderId="0" xfId="413" applyFill="1" applyBorder="1" applyAlignment="1">
      <alignment horizontal="left" indent="1"/>
    </xf>
    <xf numFmtId="41" fontId="9" fillId="60" borderId="0" xfId="413" applyNumberFormat="1" applyFill="1" applyBorder="1"/>
    <xf numFmtId="0" fontId="9" fillId="60" borderId="23" xfId="413" applyFill="1" applyBorder="1"/>
    <xf numFmtId="0" fontId="9" fillId="60" borderId="32" xfId="413" applyFill="1" applyBorder="1"/>
    <xf numFmtId="0" fontId="9" fillId="60" borderId="24" xfId="413" applyFill="1" applyBorder="1"/>
    <xf numFmtId="41" fontId="9" fillId="0" borderId="0" xfId="413" applyNumberFormat="1"/>
    <xf numFmtId="0" fontId="0" fillId="0" borderId="0" xfId="9338" applyFont="1"/>
    <xf numFmtId="0" fontId="8" fillId="0" borderId="0" xfId="9338" applyFont="1" applyFill="1" applyAlignment="1">
      <alignment vertical="center"/>
    </xf>
    <xf numFmtId="217" fontId="8" fillId="0" borderId="0" xfId="9338" applyNumberFormat="1" applyFont="1" applyFill="1" applyAlignment="1">
      <alignment horizontal="left"/>
    </xf>
    <xf numFmtId="0" fontId="0" fillId="0" borderId="0" xfId="9338" applyFont="1" applyFill="1"/>
    <xf numFmtId="0" fontId="6" fillId="0" borderId="0" xfId="9338" applyFont="1" applyFill="1"/>
    <xf numFmtId="0" fontId="8" fillId="0" borderId="0" xfId="9338" applyFont="1" applyFill="1"/>
    <xf numFmtId="0" fontId="8" fillId="59" borderId="19" xfId="9338" applyFont="1" applyFill="1" applyBorder="1" applyAlignment="1">
      <alignment horizontal="left" vertical="center"/>
    </xf>
    <xf numFmtId="0" fontId="0" fillId="59" borderId="2" xfId="9338" applyFont="1" applyFill="1" applyBorder="1" applyAlignment="1">
      <alignment horizontal="left" vertical="center"/>
    </xf>
    <xf numFmtId="0" fontId="0" fillId="59" borderId="20" xfId="9338" applyFont="1" applyFill="1" applyBorder="1" applyAlignment="1">
      <alignment horizontal="left" vertical="center"/>
    </xf>
    <xf numFmtId="0" fontId="6" fillId="60" borderId="2" xfId="9338" applyFont="1" applyFill="1" applyBorder="1"/>
    <xf numFmtId="0" fontId="0" fillId="60" borderId="2" xfId="9338" applyFont="1" applyFill="1" applyBorder="1"/>
    <xf numFmtId="0" fontId="0" fillId="60" borderId="20" xfId="9338" applyFont="1" applyFill="1" applyBorder="1"/>
    <xf numFmtId="0" fontId="6" fillId="60" borderId="0" xfId="9338" applyFont="1" applyFill="1" applyBorder="1"/>
    <xf numFmtId="187" fontId="6" fillId="60" borderId="0" xfId="483" applyNumberFormat="1" applyFont="1" applyFill="1" applyBorder="1" applyAlignment="1"/>
    <xf numFmtId="0" fontId="0" fillId="60" borderId="0" xfId="9338" applyFont="1" applyFill="1" applyBorder="1"/>
    <xf numFmtId="0" fontId="0" fillId="60" borderId="22" xfId="9338" applyFont="1" applyFill="1" applyBorder="1"/>
    <xf numFmtId="0" fontId="6" fillId="0" borderId="0" xfId="9338" applyFont="1" applyFill="1" applyAlignment="1">
      <alignment horizontal="center" vertical="center"/>
    </xf>
    <xf numFmtId="0" fontId="6" fillId="60" borderId="32" xfId="9338" applyFont="1" applyFill="1" applyBorder="1" applyAlignment="1">
      <alignment horizontal="center"/>
    </xf>
    <xf numFmtId="187" fontId="6" fillId="60" borderId="0" xfId="9338" applyNumberFormat="1" applyFont="1" applyFill="1" applyBorder="1" applyAlignment="1"/>
    <xf numFmtId="0" fontId="0" fillId="60" borderId="32" xfId="9338" applyFont="1" applyFill="1" applyBorder="1"/>
    <xf numFmtId="0" fontId="0" fillId="60" borderId="24" xfId="9338" applyFont="1" applyFill="1" applyBorder="1"/>
    <xf numFmtId="0" fontId="8" fillId="59" borderId="56" xfId="9338" applyFont="1" applyFill="1" applyBorder="1" applyAlignment="1">
      <alignment horizontal="left" vertical="center"/>
    </xf>
    <xf numFmtId="0" fontId="0" fillId="59" borderId="3" xfId="9338" applyFont="1" applyFill="1" applyBorder="1" applyAlignment="1">
      <alignment horizontal="left" vertical="center"/>
    </xf>
    <xf numFmtId="0" fontId="0" fillId="59" borderId="57" xfId="9338" applyFont="1" applyFill="1" applyBorder="1" applyAlignment="1">
      <alignment horizontal="left" vertical="center"/>
    </xf>
    <xf numFmtId="0" fontId="0" fillId="60" borderId="21" xfId="9338" applyFont="1" applyFill="1" applyBorder="1"/>
    <xf numFmtId="0" fontId="0" fillId="60" borderId="0" xfId="9338" quotePrefix="1" applyFont="1" applyFill="1" applyBorder="1" applyAlignment="1">
      <alignment horizontal="center"/>
    </xf>
    <xf numFmtId="0" fontId="0" fillId="60" borderId="0" xfId="9338" applyFont="1" applyFill="1" applyBorder="1" applyAlignment="1">
      <alignment horizontal="right"/>
    </xf>
    <xf numFmtId="0" fontId="0" fillId="60" borderId="0" xfId="9338" applyFont="1" applyFill="1" applyBorder="1" applyAlignment="1">
      <alignment horizontal="center"/>
    </xf>
    <xf numFmtId="0" fontId="0" fillId="60" borderId="32" xfId="9338" applyFont="1" applyFill="1" applyBorder="1" applyAlignment="1">
      <alignment horizontal="center"/>
    </xf>
    <xf numFmtId="41" fontId="0" fillId="60" borderId="0" xfId="349" applyNumberFormat="1" applyFont="1" applyFill="1" applyBorder="1"/>
    <xf numFmtId="41" fontId="0" fillId="60" borderId="0" xfId="9338" applyNumberFormat="1" applyFont="1" applyFill="1" applyBorder="1"/>
    <xf numFmtId="41" fontId="0" fillId="0" borderId="0" xfId="9338" applyNumberFormat="1" applyFont="1"/>
    <xf numFmtId="41" fontId="0" fillId="60" borderId="32" xfId="349" applyNumberFormat="1" applyFont="1" applyFill="1" applyBorder="1"/>
    <xf numFmtId="165" fontId="0" fillId="60" borderId="0" xfId="349" applyNumberFormat="1" applyFont="1" applyFill="1" applyBorder="1"/>
    <xf numFmtId="0" fontId="6" fillId="60" borderId="32" xfId="9338" applyFont="1" applyFill="1" applyBorder="1"/>
    <xf numFmtId="9" fontId="0" fillId="60" borderId="0" xfId="9338" applyNumberFormat="1" applyFont="1" applyFill="1" applyBorder="1"/>
    <xf numFmtId="187" fontId="6" fillId="60" borderId="32" xfId="483" applyNumberFormat="1" applyFont="1" applyFill="1" applyBorder="1"/>
    <xf numFmtId="0" fontId="8" fillId="0" borderId="0" xfId="9338" applyFont="1" applyFill="1" applyAlignment="1">
      <alignment horizontal="center"/>
    </xf>
    <xf numFmtId="187" fontId="6" fillId="0" borderId="0" xfId="483" applyNumberFormat="1" applyFont="1" applyFill="1"/>
    <xf numFmtId="0" fontId="8" fillId="0" borderId="0" xfId="9338" applyFont="1" applyAlignment="1">
      <alignment horizontal="center"/>
    </xf>
    <xf numFmtId="187" fontId="6" fillId="0" borderId="0" xfId="483" applyNumberFormat="1" applyFont="1"/>
    <xf numFmtId="187" fontId="6" fillId="0" borderId="0" xfId="483" applyNumberFormat="1" applyFont="1" applyBorder="1"/>
    <xf numFmtId="0" fontId="8" fillId="0" borderId="0" xfId="9338" applyFont="1"/>
    <xf numFmtId="187" fontId="0" fillId="0" borderId="0" xfId="483" applyNumberFormat="1" applyFont="1"/>
    <xf numFmtId="187" fontId="8" fillId="0" borderId="0" xfId="483" applyNumberFormat="1" applyFont="1"/>
    <xf numFmtId="0" fontId="9" fillId="0" borderId="0" xfId="9338" applyFont="1" applyFill="1" applyAlignment="1">
      <alignment vertical="center"/>
    </xf>
    <xf numFmtId="0" fontId="9" fillId="0" borderId="0" xfId="9338" applyFill="1" applyAlignment="1">
      <alignment vertical="center"/>
    </xf>
    <xf numFmtId="0" fontId="8" fillId="59" borderId="2" xfId="9338" applyFont="1" applyFill="1" applyBorder="1" applyAlignment="1">
      <alignment horizontal="centerContinuous" vertical="center" wrapText="1"/>
    </xf>
    <xf numFmtId="0" fontId="9" fillId="59" borderId="2" xfId="9338" applyFont="1" applyFill="1" applyBorder="1" applyAlignment="1">
      <alignment horizontal="centerContinuous" vertical="center" wrapText="1"/>
    </xf>
    <xf numFmtId="0" fontId="9" fillId="59" borderId="20" xfId="9338" applyFill="1" applyBorder="1" applyAlignment="1">
      <alignment horizontal="centerContinuous" vertical="center" wrapText="1"/>
    </xf>
    <xf numFmtId="0" fontId="8" fillId="60" borderId="19" xfId="9338" applyFont="1" applyFill="1" applyBorder="1" applyAlignment="1">
      <alignment horizontal="centerContinuous" vertical="center" wrapText="1"/>
    </xf>
    <xf numFmtId="0" fontId="8" fillId="60" borderId="2" xfId="9338" applyFont="1" applyFill="1" applyBorder="1" applyAlignment="1">
      <alignment horizontal="centerContinuous" vertical="center" wrapText="1"/>
    </xf>
    <xf numFmtId="0" fontId="8" fillId="60" borderId="3" xfId="9338" applyFont="1" applyFill="1" applyBorder="1" applyAlignment="1">
      <alignment horizontal="centerContinuous" vertical="center" wrapText="1"/>
    </xf>
    <xf numFmtId="0" fontId="8" fillId="60" borderId="20" xfId="9338" applyFont="1" applyFill="1" applyBorder="1" applyAlignment="1">
      <alignment horizontal="centerContinuous" vertical="center" wrapText="1"/>
    </xf>
    <xf numFmtId="0" fontId="9" fillId="60" borderId="21" xfId="9338" applyFill="1" applyBorder="1" applyAlignment="1">
      <alignment horizontal="centerContinuous" vertical="center" wrapText="1"/>
    </xf>
    <xf numFmtId="0" fontId="9" fillId="60" borderId="0" xfId="9338" applyFont="1" applyFill="1" applyBorder="1" applyAlignment="1">
      <alignment horizontal="centerContinuous" vertical="center" wrapText="1"/>
    </xf>
    <xf numFmtId="218" fontId="8" fillId="60" borderId="3" xfId="13768" applyNumberFormat="1" applyFont="1" applyFill="1" applyBorder="1" applyAlignment="1">
      <alignment horizontal="centerContinuous" vertical="center" wrapText="1"/>
    </xf>
    <xf numFmtId="218" fontId="8" fillId="60" borderId="32" xfId="13768" applyNumberFormat="1" applyFont="1" applyFill="1" applyBorder="1" applyAlignment="1">
      <alignment horizontal="centerContinuous" vertical="center" wrapText="1"/>
    </xf>
    <xf numFmtId="218" fontId="8" fillId="60" borderId="0" xfId="13768" applyNumberFormat="1" applyFont="1" applyFill="1" applyBorder="1" applyAlignment="1">
      <alignment horizontal="centerContinuous" vertical="center" wrapText="1"/>
    </xf>
    <xf numFmtId="164" fontId="8" fillId="60" borderId="32" xfId="13768" applyNumberFormat="1" applyFont="1" applyFill="1" applyBorder="1" applyAlignment="1">
      <alignment horizontal="centerContinuous" vertical="center" wrapText="1"/>
    </xf>
    <xf numFmtId="0" fontId="9" fillId="60" borderId="22" xfId="9338" applyFill="1" applyBorder="1" applyAlignment="1">
      <alignment horizontal="centerContinuous" vertical="center" wrapText="1"/>
    </xf>
    <xf numFmtId="0" fontId="8" fillId="60" borderId="0" xfId="13768" applyNumberFormat="1" applyFont="1" applyFill="1" applyBorder="1" applyAlignment="1">
      <alignment horizontal="centerContinuous" vertical="center" wrapText="1"/>
    </xf>
    <xf numFmtId="164" fontId="8" fillId="60" borderId="0" xfId="13768" applyNumberFormat="1" applyFont="1" applyFill="1" applyBorder="1" applyAlignment="1">
      <alignment horizontal="centerContinuous" vertical="center" wrapText="1"/>
    </xf>
    <xf numFmtId="41" fontId="0" fillId="60" borderId="0" xfId="13769" applyNumberFormat="1" applyFont="1" applyFill="1" applyBorder="1" applyAlignment="1">
      <alignment horizontal="centerContinuous" vertical="center" wrapText="1"/>
    </xf>
    <xf numFmtId="0" fontId="0" fillId="60" borderId="0" xfId="13768" applyFont="1" applyFill="1" applyBorder="1" applyAlignment="1">
      <alignment horizontal="centerContinuous" vertical="center" wrapText="1"/>
    </xf>
    <xf numFmtId="0" fontId="8" fillId="60" borderId="0" xfId="13769" applyFont="1" applyFill="1" applyAlignment="1">
      <alignment horizontal="left" vertical="center"/>
    </xf>
    <xf numFmtId="0" fontId="9" fillId="60" borderId="0" xfId="9338" applyFont="1" applyFill="1" applyAlignment="1">
      <alignment vertical="center"/>
    </xf>
    <xf numFmtId="166" fontId="0" fillId="60" borderId="0" xfId="8489" applyNumberFormat="1" applyFont="1" applyFill="1" applyBorder="1" applyAlignment="1">
      <alignment vertical="center"/>
    </xf>
    <xf numFmtId="44" fontId="0" fillId="60" borderId="0" xfId="8489" applyFont="1" applyFill="1" applyAlignment="1">
      <alignment vertical="center"/>
    </xf>
    <xf numFmtId="0" fontId="0" fillId="60" borderId="0" xfId="13769" applyFont="1" applyFill="1" applyAlignment="1">
      <alignment horizontal="left" vertical="center"/>
    </xf>
    <xf numFmtId="0" fontId="0" fillId="60" borderId="0" xfId="13769" applyFont="1" applyFill="1" applyBorder="1" applyAlignment="1">
      <alignment horizontal="center" vertical="center"/>
    </xf>
    <xf numFmtId="41" fontId="0" fillId="60" borderId="0" xfId="8489" applyNumberFormat="1" applyFont="1" applyFill="1" applyBorder="1" applyAlignment="1">
      <alignment vertical="center"/>
    </xf>
    <xf numFmtId="0" fontId="0" fillId="60" borderId="0" xfId="13769" quotePrefix="1" applyFont="1" applyFill="1" applyBorder="1" applyAlignment="1">
      <alignment horizontal="left" vertical="center"/>
    </xf>
    <xf numFmtId="0" fontId="0" fillId="60" borderId="0" xfId="13769" applyFont="1" applyFill="1" applyBorder="1" applyAlignment="1">
      <alignment horizontal="left" vertical="center"/>
    </xf>
    <xf numFmtId="41" fontId="0" fillId="60" borderId="32" xfId="8489" applyNumberFormat="1" applyFont="1" applyFill="1" applyBorder="1" applyAlignment="1">
      <alignment vertical="center"/>
    </xf>
    <xf numFmtId="0" fontId="0" fillId="60" borderId="0" xfId="13768" applyFont="1" applyFill="1" applyAlignment="1">
      <alignment vertical="center"/>
    </xf>
    <xf numFmtId="0" fontId="8" fillId="60" borderId="0" xfId="13769" applyFont="1" applyFill="1" applyBorder="1" applyAlignment="1">
      <alignment horizontal="left" vertical="center"/>
    </xf>
    <xf numFmtId="41" fontId="8" fillId="60" borderId="2" xfId="8489" applyNumberFormat="1" applyFont="1" applyFill="1" applyBorder="1" applyAlignment="1">
      <alignment vertical="center"/>
    </xf>
    <xf numFmtId="0" fontId="0" fillId="60" borderId="0" xfId="13769" applyFont="1" applyFill="1" applyBorder="1" applyAlignment="1">
      <alignment vertical="center"/>
    </xf>
    <xf numFmtId="0" fontId="8" fillId="60" borderId="0" xfId="13769" applyFont="1" applyFill="1" applyBorder="1" applyAlignment="1">
      <alignment vertical="center"/>
    </xf>
    <xf numFmtId="0" fontId="8" fillId="60" borderId="0" xfId="13769" quotePrefix="1" applyFont="1" applyFill="1" applyBorder="1" applyAlignment="1">
      <alignment horizontal="left" vertical="center"/>
    </xf>
    <xf numFmtId="41" fontId="8" fillId="60" borderId="0" xfId="8489" applyNumberFormat="1" applyFont="1" applyFill="1" applyAlignment="1">
      <alignment vertical="center"/>
    </xf>
    <xf numFmtId="0" fontId="0" fillId="60" borderId="0" xfId="13768" applyNumberFormat="1" applyFont="1" applyFill="1" applyAlignment="1">
      <alignment horizontal="left" vertical="center"/>
    </xf>
    <xf numFmtId="1" fontId="8" fillId="60" borderId="0" xfId="13772" applyNumberFormat="1" applyFont="1" applyFill="1" applyBorder="1" applyAlignment="1">
      <alignment vertical="center"/>
    </xf>
    <xf numFmtId="166" fontId="8" fillId="60" borderId="4" xfId="8489" applyNumberFormat="1" applyFont="1" applyFill="1" applyBorder="1" applyAlignment="1">
      <alignment vertical="center"/>
    </xf>
    <xf numFmtId="0" fontId="155" fillId="60" borderId="21" xfId="9338" applyFont="1" applyFill="1" applyBorder="1" applyAlignment="1">
      <alignment horizontal="centerContinuous" vertical="center" wrapText="1"/>
    </xf>
    <xf numFmtId="0" fontId="156" fillId="60" borderId="0" xfId="9338" applyFont="1" applyFill="1" applyAlignment="1">
      <alignment vertical="center"/>
    </xf>
    <xf numFmtId="41" fontId="156" fillId="60" borderId="0" xfId="9338" applyNumberFormat="1" applyFont="1" applyFill="1" applyAlignment="1">
      <alignment vertical="center"/>
    </xf>
    <xf numFmtId="0" fontId="155" fillId="60" borderId="22" xfId="9338" applyFont="1" applyFill="1" applyBorder="1" applyAlignment="1">
      <alignment horizontal="centerContinuous" vertical="center" wrapText="1"/>
    </xf>
    <xf numFmtId="0" fontId="155" fillId="0" borderId="0" xfId="9338" applyFont="1" applyFill="1" applyAlignment="1">
      <alignment vertical="center"/>
    </xf>
    <xf numFmtId="0" fontId="155" fillId="60" borderId="23" xfId="9338" applyFont="1" applyFill="1" applyBorder="1" applyAlignment="1">
      <alignment horizontal="centerContinuous" vertical="center" wrapText="1"/>
    </xf>
    <xf numFmtId="0" fontId="155" fillId="60" borderId="32" xfId="13768" applyNumberFormat="1" applyFont="1" applyFill="1" applyBorder="1" applyAlignment="1">
      <alignment horizontal="centerContinuous" vertical="center" wrapText="1"/>
    </xf>
    <xf numFmtId="0" fontId="155" fillId="60" borderId="32" xfId="13768" applyFont="1" applyFill="1" applyBorder="1" applyAlignment="1">
      <alignment horizontal="centerContinuous" vertical="center" wrapText="1"/>
    </xf>
    <xf numFmtId="41" fontId="155" fillId="60" borderId="32" xfId="13768" applyNumberFormat="1" applyFont="1" applyFill="1" applyBorder="1" applyAlignment="1">
      <alignment horizontal="centerContinuous" vertical="center" wrapText="1"/>
    </xf>
    <xf numFmtId="0" fontId="0" fillId="60" borderId="32" xfId="13768" applyFont="1" applyFill="1" applyBorder="1" applyAlignment="1">
      <alignment horizontal="centerContinuous" vertical="center" wrapText="1"/>
    </xf>
    <xf numFmtId="43" fontId="155" fillId="60" borderId="32" xfId="13768" applyNumberFormat="1" applyFont="1" applyFill="1" applyBorder="1" applyAlignment="1">
      <alignment horizontal="centerContinuous" vertical="center" wrapText="1"/>
    </xf>
    <xf numFmtId="0" fontId="155" fillId="60" borderId="24" xfId="9338" applyFont="1" applyFill="1" applyBorder="1" applyAlignment="1">
      <alignment horizontal="centerContinuous" vertical="center" wrapText="1"/>
    </xf>
    <xf numFmtId="0" fontId="157" fillId="59" borderId="2" xfId="9338" applyFont="1" applyFill="1" applyBorder="1" applyAlignment="1">
      <alignment horizontal="centerContinuous" vertical="center" wrapText="1"/>
    </xf>
    <xf numFmtId="0" fontId="157" fillId="59" borderId="20" xfId="9338" applyFont="1" applyFill="1" applyBorder="1" applyAlignment="1">
      <alignment horizontal="centerContinuous" vertical="center" wrapText="1"/>
    </xf>
    <xf numFmtId="0" fontId="9" fillId="60" borderId="19" xfId="9338" applyFill="1" applyBorder="1" applyAlignment="1">
      <alignment vertical="center"/>
    </xf>
    <xf numFmtId="0" fontId="9" fillId="60" borderId="2" xfId="9338" applyFont="1" applyFill="1" applyBorder="1" applyAlignment="1">
      <alignment vertical="center"/>
    </xf>
    <xf numFmtId="0" fontId="9" fillId="60" borderId="20" xfId="9338" applyFill="1" applyBorder="1" applyAlignment="1">
      <alignment vertical="center"/>
    </xf>
    <xf numFmtId="0" fontId="9" fillId="60" borderId="21" xfId="9338" applyFill="1" applyBorder="1" applyAlignment="1">
      <alignment vertical="center"/>
    </xf>
    <xf numFmtId="0" fontId="9" fillId="60" borderId="0" xfId="9338" applyFont="1" applyFill="1" applyBorder="1" applyAlignment="1">
      <alignment vertical="center"/>
    </xf>
    <xf numFmtId="0" fontId="9" fillId="60" borderId="22" xfId="9338" applyFill="1" applyBorder="1" applyAlignment="1">
      <alignment vertical="center"/>
    </xf>
    <xf numFmtId="218" fontId="8" fillId="60" borderId="3" xfId="13768" applyNumberFormat="1" applyFont="1" applyFill="1" applyBorder="1" applyAlignment="1">
      <alignment horizontal="center" vertical="center"/>
    </xf>
    <xf numFmtId="218" fontId="8" fillId="60" borderId="0" xfId="13768" applyNumberFormat="1" applyFont="1" applyFill="1" applyBorder="1" applyAlignment="1">
      <alignment horizontal="center" vertical="center"/>
    </xf>
    <xf numFmtId="164" fontId="8" fillId="60" borderId="3" xfId="13768" applyNumberFormat="1" applyFont="1" applyFill="1" applyBorder="1" applyAlignment="1">
      <alignment horizontal="center" vertical="center"/>
    </xf>
    <xf numFmtId="164" fontId="8" fillId="60" borderId="0" xfId="13768" applyNumberFormat="1" applyFont="1" applyFill="1" applyBorder="1" applyAlignment="1">
      <alignment horizontal="center" vertical="center"/>
    </xf>
    <xf numFmtId="0" fontId="8" fillId="60" borderId="0" xfId="9338" applyFont="1" applyFill="1" applyBorder="1" applyAlignment="1">
      <alignment vertical="center"/>
    </xf>
    <xf numFmtId="219" fontId="9" fillId="60" borderId="0" xfId="9338" applyNumberFormat="1" applyFill="1" applyBorder="1" applyAlignment="1">
      <alignment vertical="center"/>
    </xf>
    <xf numFmtId="44" fontId="0" fillId="60" borderId="0" xfId="8489" applyFont="1" applyFill="1" applyBorder="1" applyAlignment="1">
      <alignment vertical="center"/>
    </xf>
    <xf numFmtId="0" fontId="0" fillId="60" borderId="0" xfId="13768" applyFont="1" applyFill="1" applyBorder="1" applyAlignment="1">
      <alignment vertical="center"/>
    </xf>
    <xf numFmtId="41" fontId="8" fillId="60" borderId="0" xfId="8489" applyNumberFormat="1" applyFont="1" applyFill="1" applyBorder="1" applyAlignment="1">
      <alignment vertical="center"/>
    </xf>
    <xf numFmtId="0" fontId="0" fillId="60" borderId="0" xfId="13768" applyNumberFormat="1" applyFont="1" applyFill="1" applyBorder="1" applyAlignment="1">
      <alignment horizontal="left" vertical="center"/>
    </xf>
    <xf numFmtId="0" fontId="9" fillId="60" borderId="23" xfId="9338" applyFill="1" applyBorder="1" applyAlignment="1">
      <alignment vertical="center"/>
    </xf>
    <xf numFmtId="0" fontId="9" fillId="60" borderId="32" xfId="9338" applyFont="1" applyFill="1" applyBorder="1" applyAlignment="1">
      <alignment vertical="center"/>
    </xf>
    <xf numFmtId="0" fontId="9" fillId="60" borderId="24" xfId="9338" applyFill="1" applyBorder="1" applyAlignment="1">
      <alignment vertical="center"/>
    </xf>
    <xf numFmtId="0" fontId="0" fillId="0" borderId="0" xfId="13768" applyFont="1" applyFill="1" applyAlignment="1">
      <alignment vertical="center"/>
    </xf>
    <xf numFmtId="0" fontId="8" fillId="0" borderId="0" xfId="13771" applyFont="1" applyFill="1" applyAlignment="1">
      <alignment vertical="center"/>
    </xf>
    <xf numFmtId="0" fontId="0" fillId="0" borderId="0" xfId="13768" applyNumberFormat="1" applyFont="1" applyFill="1" applyAlignment="1">
      <alignment horizontal="left" vertical="center"/>
    </xf>
    <xf numFmtId="0" fontId="0" fillId="0" borderId="0" xfId="13768" applyFont="1" applyFill="1" applyAlignment="1">
      <alignment horizontal="centerContinuous" vertical="center"/>
    </xf>
    <xf numFmtId="0" fontId="8" fillId="0" borderId="0" xfId="13768" applyFont="1" applyFill="1" applyAlignment="1">
      <alignment horizontal="centerContinuous" vertical="center"/>
    </xf>
    <xf numFmtId="0" fontId="8" fillId="0" borderId="0" xfId="13771" applyFont="1" applyFill="1" applyAlignment="1"/>
    <xf numFmtId="0" fontId="0" fillId="0" borderId="0" xfId="13768" applyFont="1" applyFill="1"/>
    <xf numFmtId="0" fontId="0" fillId="0" borderId="0" xfId="13768" applyNumberFormat="1" applyFont="1" applyFill="1" applyAlignment="1">
      <alignment horizontal="left"/>
    </xf>
    <xf numFmtId="0" fontId="8" fillId="0" borderId="32" xfId="13768" applyNumberFormat="1" applyFont="1" applyFill="1" applyBorder="1" applyAlignment="1">
      <alignment horizontal="centerContinuous"/>
    </xf>
    <xf numFmtId="0" fontId="8" fillId="0" borderId="32" xfId="13768" applyNumberFormat="1" applyFont="1" applyFill="1" applyBorder="1" applyAlignment="1">
      <alignment horizontal="centerContinuous" wrapText="1"/>
    </xf>
    <xf numFmtId="0" fontId="8" fillId="0" borderId="32" xfId="13768" applyNumberFormat="1" applyFont="1" applyFill="1" applyBorder="1" applyAlignment="1">
      <alignment horizontal="center" wrapText="1"/>
    </xf>
    <xf numFmtId="164" fontId="8" fillId="0" borderId="0" xfId="13768" applyNumberFormat="1" applyFont="1" applyFill="1" applyAlignment="1">
      <alignment horizontal="center" wrapText="1"/>
    </xf>
    <xf numFmtId="218" fontId="8" fillId="0" borderId="32" xfId="13768" applyNumberFormat="1" applyFont="1" applyFill="1" applyBorder="1" applyAlignment="1">
      <alignment horizontal="center"/>
    </xf>
    <xf numFmtId="218" fontId="8" fillId="0" borderId="0" xfId="13768" applyNumberFormat="1" applyFont="1" applyFill="1" applyAlignment="1">
      <alignment horizontal="center"/>
    </xf>
    <xf numFmtId="164" fontId="8" fillId="0" borderId="32" xfId="13768" applyNumberFormat="1" applyFont="1" applyFill="1" applyBorder="1" applyAlignment="1">
      <alignment horizontal="center"/>
    </xf>
    <xf numFmtId="0" fontId="8" fillId="0" borderId="0" xfId="13768" applyFont="1" applyFill="1"/>
    <xf numFmtId="1" fontId="0" fillId="0" borderId="0" xfId="13772" applyNumberFormat="1" applyFont="1" applyFill="1" applyBorder="1"/>
    <xf numFmtId="218" fontId="158" fillId="0" borderId="0" xfId="13768" applyNumberFormat="1" applyFont="1" applyFill="1"/>
    <xf numFmtId="38" fontId="0" fillId="0" borderId="0" xfId="13768" applyNumberFormat="1" applyFont="1" applyFill="1"/>
    <xf numFmtId="0" fontId="9" fillId="0" borderId="0" xfId="9338" applyFont="1" applyFill="1"/>
    <xf numFmtId="187" fontId="9" fillId="0" borderId="0" xfId="9338" applyNumberFormat="1" applyFont="1" applyFill="1"/>
    <xf numFmtId="166" fontId="0" fillId="0" borderId="0" xfId="8489" applyNumberFormat="1" applyFont="1" applyFill="1"/>
    <xf numFmtId="166" fontId="0" fillId="79" borderId="0" xfId="8489" applyNumberFormat="1" applyFont="1" applyFill="1"/>
    <xf numFmtId="0" fontId="9" fillId="0" borderId="0" xfId="9338" applyNumberFormat="1" applyFont="1" applyFill="1" applyAlignment="1">
      <alignment horizontal="left"/>
    </xf>
    <xf numFmtId="41" fontId="0" fillId="0" borderId="0" xfId="8489" applyNumberFormat="1" applyFont="1" applyFill="1"/>
    <xf numFmtId="41" fontId="0" fillId="79" borderId="0" xfId="8489" applyNumberFormat="1" applyFont="1" applyFill="1"/>
    <xf numFmtId="187" fontId="0" fillId="0" borderId="0" xfId="13768" applyNumberFormat="1" applyFont="1" applyFill="1"/>
    <xf numFmtId="1" fontId="8" fillId="0" borderId="0" xfId="13772" applyNumberFormat="1" applyFont="1" applyFill="1"/>
    <xf numFmtId="0" fontId="8" fillId="0" borderId="0" xfId="13768" applyNumberFormat="1" applyFont="1" applyFill="1" applyAlignment="1">
      <alignment horizontal="left"/>
    </xf>
    <xf numFmtId="187" fontId="8" fillId="0" borderId="0" xfId="13768" applyNumberFormat="1" applyFont="1" applyFill="1"/>
    <xf numFmtId="41" fontId="8" fillId="0" borderId="0" xfId="8489" applyNumberFormat="1" applyFont="1" applyFill="1"/>
    <xf numFmtId="166" fontId="0" fillId="0" borderId="0" xfId="13768" applyNumberFormat="1" applyFont="1" applyFill="1"/>
    <xf numFmtId="218" fontId="0" fillId="0" borderId="0" xfId="13768" applyNumberFormat="1" applyFont="1" applyFill="1"/>
    <xf numFmtId="0" fontId="0" fillId="0" borderId="0" xfId="13769" applyNumberFormat="1" applyFont="1" applyFill="1" applyBorder="1" applyAlignment="1">
      <alignment horizontal="left"/>
    </xf>
    <xf numFmtId="0" fontId="0" fillId="0" borderId="2" xfId="13769" applyNumberFormat="1" applyFont="1" applyFill="1" applyBorder="1" applyAlignment="1">
      <alignment horizontal="left"/>
    </xf>
    <xf numFmtId="0" fontId="9" fillId="0" borderId="2" xfId="9338" applyFont="1" applyFill="1" applyBorder="1"/>
    <xf numFmtId="187" fontId="9" fillId="0" borderId="20" xfId="9338" applyNumberFormat="1" applyFont="1" applyFill="1" applyBorder="1"/>
    <xf numFmtId="0" fontId="0" fillId="0" borderId="32" xfId="13769" quotePrefix="1" applyNumberFormat="1" applyFont="1" applyFill="1" applyBorder="1" applyAlignment="1">
      <alignment horizontal="left"/>
    </xf>
    <xf numFmtId="0" fontId="9" fillId="0" borderId="32" xfId="9338" applyFont="1" applyFill="1" applyBorder="1"/>
    <xf numFmtId="187" fontId="9" fillId="0" borderId="24" xfId="9338" applyNumberFormat="1" applyFont="1" applyFill="1" applyBorder="1"/>
    <xf numFmtId="0" fontId="9" fillId="0" borderId="0" xfId="13768" applyFont="1" applyFill="1"/>
    <xf numFmtId="0" fontId="0" fillId="0" borderId="0" xfId="13768" applyFont="1" applyFill="1" applyBorder="1"/>
    <xf numFmtId="1" fontId="0" fillId="0" borderId="0" xfId="13772" applyNumberFormat="1" applyFont="1" applyFill="1"/>
    <xf numFmtId="218" fontId="0" fillId="0" borderId="19" xfId="13768" applyNumberFormat="1" applyFont="1" applyFill="1" applyBorder="1"/>
    <xf numFmtId="218" fontId="0" fillId="0" borderId="2" xfId="13768" applyNumberFormat="1" applyFont="1" applyFill="1" applyBorder="1"/>
    <xf numFmtId="218" fontId="0" fillId="0" borderId="23" xfId="13768" applyNumberFormat="1" applyFont="1" applyFill="1" applyBorder="1"/>
    <xf numFmtId="218" fontId="0" fillId="0" borderId="32" xfId="13768" applyNumberFormat="1" applyFont="1" applyFill="1" applyBorder="1"/>
    <xf numFmtId="1" fontId="0" fillId="0" borderId="0" xfId="13770" applyNumberFormat="1" applyFont="1" applyFill="1" applyBorder="1"/>
    <xf numFmtId="0" fontId="0" fillId="0" borderId="32" xfId="13769" applyNumberFormat="1" applyFont="1" applyFill="1" applyBorder="1" applyAlignment="1">
      <alignment horizontal="left"/>
    </xf>
    <xf numFmtId="172" fontId="0" fillId="0" borderId="0" xfId="8489" applyNumberFormat="1" applyFont="1" applyFill="1"/>
    <xf numFmtId="218" fontId="0" fillId="0" borderId="0" xfId="13768" applyNumberFormat="1" applyFont="1" applyFill="1" applyBorder="1"/>
    <xf numFmtId="0" fontId="9" fillId="0" borderId="0" xfId="9338" applyFont="1" applyFill="1" applyBorder="1"/>
    <xf numFmtId="172" fontId="0" fillId="79" borderId="0" xfId="8489" applyNumberFormat="1" applyFont="1" applyFill="1"/>
    <xf numFmtId="218" fontId="9" fillId="0" borderId="0" xfId="13768" applyNumberFormat="1" applyFont="1" applyFill="1"/>
    <xf numFmtId="0" fontId="0" fillId="0" borderId="0" xfId="13771" applyFont="1" applyFill="1" applyBorder="1"/>
    <xf numFmtId="0" fontId="9" fillId="0" borderId="0" xfId="13771" applyFill="1"/>
    <xf numFmtId="187" fontId="9" fillId="0" borderId="0" xfId="9338" applyNumberFormat="1" applyFont="1" applyFill="1" applyBorder="1"/>
    <xf numFmtId="1" fontId="8" fillId="0" borderId="0" xfId="13772" applyNumberFormat="1" applyFont="1" applyFill="1" applyBorder="1"/>
    <xf numFmtId="218" fontId="0" fillId="0" borderId="0" xfId="13768" applyNumberFormat="1" applyFont="1" applyFill="1" applyAlignment="1">
      <alignment horizontal="right"/>
    </xf>
    <xf numFmtId="166" fontId="0" fillId="0" borderId="0" xfId="8489" applyNumberFormat="1" applyFont="1" applyFill="1" applyBorder="1"/>
    <xf numFmtId="218" fontId="0" fillId="0" borderId="21" xfId="13768" applyNumberFormat="1" applyFont="1" applyFill="1" applyBorder="1"/>
    <xf numFmtId="187" fontId="9" fillId="0" borderId="22" xfId="9338" applyNumberFormat="1" applyFont="1" applyFill="1" applyBorder="1"/>
    <xf numFmtId="0" fontId="0" fillId="0" borderId="0" xfId="13769" quotePrefix="1" applyNumberFormat="1" applyFont="1" applyFill="1" applyBorder="1" applyAlignment="1">
      <alignment horizontal="left"/>
    </xf>
    <xf numFmtId="41" fontId="0" fillId="0" borderId="0" xfId="8489" applyNumberFormat="1" applyFont="1" applyFill="1" applyBorder="1"/>
    <xf numFmtId="0" fontId="9" fillId="0" borderId="0" xfId="9338" applyNumberFormat="1" applyFont="1" applyFill="1" applyBorder="1" applyAlignment="1">
      <alignment horizontal="left"/>
    </xf>
    <xf numFmtId="218" fontId="8" fillId="0" borderId="0" xfId="13768" applyNumberFormat="1" applyFont="1" applyFill="1" applyAlignment="1">
      <alignment horizontal="right"/>
    </xf>
    <xf numFmtId="0" fontId="9" fillId="0" borderId="0" xfId="15527" applyFont="1" applyFill="1"/>
    <xf numFmtId="0" fontId="9" fillId="0" borderId="0" xfId="9338" applyFont="1" applyFill="1" applyBorder="1" applyAlignment="1">
      <alignment horizontal="left"/>
    </xf>
    <xf numFmtId="218" fontId="8" fillId="0" borderId="0" xfId="13768" applyNumberFormat="1" applyFont="1" applyFill="1"/>
    <xf numFmtId="41" fontId="0" fillId="0" borderId="0" xfId="13768" applyNumberFormat="1" applyFont="1" applyFill="1"/>
    <xf numFmtId="41" fontId="8" fillId="0" borderId="4" xfId="8489" applyNumberFormat="1" applyFont="1" applyFill="1" applyBorder="1"/>
    <xf numFmtId="8" fontId="0" fillId="0" borderId="0" xfId="13768" applyNumberFormat="1" applyFont="1" applyFill="1"/>
    <xf numFmtId="44" fontId="0" fillId="0" borderId="0" xfId="8489" applyFont="1" applyFill="1"/>
    <xf numFmtId="0" fontId="159" fillId="0" borderId="0" xfId="9338" applyFont="1" applyFill="1" applyAlignment="1">
      <alignment vertical="center"/>
    </xf>
    <xf numFmtId="0" fontId="9" fillId="0" borderId="0" xfId="13768" applyFont="1" applyFill="1" applyAlignment="1">
      <alignment vertical="center"/>
    </xf>
    <xf numFmtId="0" fontId="58" fillId="0" borderId="0" xfId="13768" applyFont="1" applyFill="1"/>
    <xf numFmtId="0" fontId="160" fillId="0" borderId="0" xfId="13768" applyFont="1" applyFill="1"/>
    <xf numFmtId="0" fontId="161" fillId="0" borderId="0" xfId="13768" applyFont="1" applyFill="1"/>
    <xf numFmtId="218" fontId="161" fillId="0" borderId="0" xfId="13768" applyNumberFormat="1" applyFont="1" applyFill="1"/>
    <xf numFmtId="218" fontId="24" fillId="0" borderId="0" xfId="13768" applyNumberFormat="1" applyFont="1" applyFill="1" applyAlignment="1">
      <alignment horizontal="center"/>
    </xf>
    <xf numFmtId="164" fontId="24" fillId="0" borderId="0" xfId="13768" applyNumberFormat="1" applyFont="1" applyFill="1" applyAlignment="1">
      <alignment horizontal="center"/>
    </xf>
    <xf numFmtId="0" fontId="64" fillId="0" borderId="0" xfId="13768" applyFont="1" applyFill="1"/>
    <xf numFmtId="0" fontId="158" fillId="0" borderId="0" xfId="13768" applyFont="1" applyFill="1"/>
    <xf numFmtId="218" fontId="8" fillId="0" borderId="0" xfId="13768" applyNumberFormat="1" applyFont="1" applyFill="1" applyAlignment="1">
      <alignment horizontal="centerContinuous"/>
    </xf>
    <xf numFmtId="0" fontId="9" fillId="0" borderId="0" xfId="13768" applyFont="1" applyFill="1" applyAlignment="1">
      <alignment horizontal="centerContinuous"/>
    </xf>
    <xf numFmtId="1" fontId="9" fillId="0" borderId="0" xfId="13772" applyNumberFormat="1" applyFont="1" applyFill="1" applyBorder="1"/>
    <xf numFmtId="38" fontId="9" fillId="0" borderId="0" xfId="13768" applyNumberFormat="1" applyFont="1" applyFill="1"/>
    <xf numFmtId="166" fontId="9" fillId="0" borderId="0" xfId="8489" applyNumberFormat="1" applyFont="1" applyFill="1"/>
    <xf numFmtId="41" fontId="9" fillId="0" borderId="0" xfId="8489" applyNumberFormat="1" applyFont="1" applyFill="1"/>
    <xf numFmtId="218" fontId="9" fillId="0" borderId="0" xfId="13768" applyNumberFormat="1" applyFont="1" applyFill="1" applyAlignment="1">
      <alignment horizontal="right"/>
    </xf>
    <xf numFmtId="1" fontId="9" fillId="0" borderId="0" xfId="13772" applyNumberFormat="1" applyFont="1" applyFill="1"/>
    <xf numFmtId="1" fontId="9" fillId="0" borderId="0" xfId="13770" applyNumberFormat="1" applyFont="1" applyFill="1" applyBorder="1"/>
    <xf numFmtId="0" fontId="162" fillId="0" borderId="0" xfId="13768" applyFont="1" applyFill="1" applyAlignment="1">
      <alignment horizontal="left"/>
    </xf>
    <xf numFmtId="0" fontId="9" fillId="0" borderId="0" xfId="13771" applyFill="1" applyBorder="1"/>
    <xf numFmtId="41" fontId="9" fillId="0" borderId="0" xfId="13768" applyNumberFormat="1" applyFont="1" applyFill="1"/>
    <xf numFmtId="8" fontId="9" fillId="0" borderId="0" xfId="13768" applyNumberFormat="1" applyFont="1" applyFill="1"/>
    <xf numFmtId="41" fontId="9" fillId="0" borderId="0" xfId="13768" applyNumberFormat="1" applyFont="1" applyFill="1" applyAlignment="1">
      <alignment horizontal="fill"/>
    </xf>
    <xf numFmtId="41" fontId="8" fillId="0" borderId="0" xfId="9338" applyNumberFormat="1" applyFont="1" applyFill="1"/>
    <xf numFmtId="165" fontId="9" fillId="0" borderId="0" xfId="7999" applyNumberFormat="1" applyFont="1" applyFill="1" applyBorder="1"/>
    <xf numFmtId="41" fontId="9" fillId="0" borderId="0" xfId="7999" applyNumberFormat="1" applyFill="1"/>
    <xf numFmtId="0" fontId="8" fillId="0" borderId="0" xfId="13768" applyFont="1" applyFill="1" applyAlignment="1">
      <alignment horizontal="fill"/>
    </xf>
    <xf numFmtId="41" fontId="9" fillId="0" borderId="0" xfId="13771" applyNumberFormat="1" applyFill="1"/>
    <xf numFmtId="41" fontId="24" fillId="0" borderId="0" xfId="13768" applyNumberFormat="1" applyFont="1" applyFill="1" applyAlignment="1">
      <alignment horizontal="center"/>
    </xf>
    <xf numFmtId="41" fontId="8" fillId="0" borderId="0" xfId="13768" applyNumberFormat="1" applyFont="1" applyFill="1"/>
    <xf numFmtId="41" fontId="9" fillId="0" borderId="0" xfId="13768" applyNumberFormat="1" applyFont="1" applyFill="1" applyAlignment="1">
      <alignment horizontal="right"/>
    </xf>
    <xf numFmtId="0" fontId="9" fillId="0" borderId="0" xfId="13773" applyFont="1" applyFill="1" applyBorder="1"/>
    <xf numFmtId="0" fontId="9" fillId="0" borderId="0" xfId="13771" applyFont="1" applyFill="1" applyBorder="1"/>
    <xf numFmtId="38" fontId="57" fillId="0" borderId="0" xfId="13768" applyNumberFormat="1" applyFont="1" applyFill="1"/>
    <xf numFmtId="172" fontId="9" fillId="0" borderId="0" xfId="13768" applyNumberFormat="1" applyFont="1" applyFill="1"/>
    <xf numFmtId="7" fontId="9" fillId="0" borderId="0" xfId="13768" applyNumberFormat="1" applyFont="1" applyFill="1"/>
    <xf numFmtId="44" fontId="9" fillId="0" borderId="0" xfId="13768" applyNumberFormat="1" applyFont="1" applyFill="1"/>
    <xf numFmtId="0" fontId="163" fillId="0" borderId="0" xfId="9338" applyFont="1" applyFill="1"/>
    <xf numFmtId="218" fontId="9" fillId="0" borderId="0" xfId="13768" applyNumberFormat="1" applyFont="1" applyFill="1" applyAlignment="1">
      <alignment horizontal="left"/>
    </xf>
    <xf numFmtId="165" fontId="9" fillId="0" borderId="0" xfId="6676" applyNumberFormat="1" applyFont="1" applyFill="1"/>
    <xf numFmtId="166" fontId="9" fillId="0" borderId="4" xfId="15528" applyNumberFormat="1" applyFont="1" applyFill="1" applyBorder="1"/>
    <xf numFmtId="165" fontId="9" fillId="0" borderId="0" xfId="15529" applyNumberFormat="1" applyFont="1" applyFill="1"/>
    <xf numFmtId="10" fontId="9" fillId="0" borderId="0" xfId="3" applyNumberFormat="1" applyFont="1" applyFill="1" applyAlignment="1">
      <alignment vertical="center"/>
    </xf>
    <xf numFmtId="165" fontId="9" fillId="0" borderId="0" xfId="1" applyNumberFormat="1" applyFont="1" applyFill="1" applyAlignment="1">
      <alignment vertical="center"/>
    </xf>
    <xf numFmtId="0" fontId="60" fillId="0" borderId="32" xfId="215" applyFont="1" applyBorder="1" applyAlignment="1">
      <alignment horizontal="left" wrapText="1"/>
    </xf>
    <xf numFmtId="0" fontId="60" fillId="0" borderId="32" xfId="215" applyFont="1" applyBorder="1" applyAlignment="1">
      <alignment horizontal="center" wrapText="1"/>
    </xf>
    <xf numFmtId="9" fontId="0" fillId="0" borderId="0" xfId="3" applyFont="1"/>
    <xf numFmtId="0" fontId="9" fillId="0" borderId="0" xfId="0" applyFont="1" applyFill="1" applyAlignment="1">
      <alignment horizontal="left" vertical="center"/>
    </xf>
    <xf numFmtId="164" fontId="8" fillId="60" borderId="24" xfId="413" applyNumberFormat="1" applyFont="1" applyFill="1" applyBorder="1" applyAlignment="1">
      <alignment horizontal="center"/>
    </xf>
    <xf numFmtId="0" fontId="9" fillId="60" borderId="32" xfId="413" applyFill="1" applyBorder="1" applyAlignment="1">
      <alignment horizontal="left" indent="1"/>
    </xf>
    <xf numFmtId="41" fontId="9" fillId="60" borderId="24" xfId="413" applyNumberFormat="1" applyFill="1" applyBorder="1"/>
    <xf numFmtId="37" fontId="9" fillId="60" borderId="22" xfId="413" applyNumberFormat="1" applyFill="1" applyBorder="1"/>
    <xf numFmtId="1" fontId="9" fillId="0" borderId="0" xfId="115" applyNumberFormat="1" applyFont="1"/>
    <xf numFmtId="172" fontId="9" fillId="0" borderId="0" xfId="115"/>
    <xf numFmtId="1" fontId="8" fillId="0" borderId="0" xfId="115" applyNumberFormat="1" applyFont="1"/>
    <xf numFmtId="1" fontId="8" fillId="0" borderId="0" xfId="115" applyNumberFormat="1" applyFont="1" applyAlignment="1">
      <alignment horizontal="center"/>
    </xf>
    <xf numFmtId="17" fontId="8" fillId="0" borderId="0" xfId="115" applyNumberFormat="1" applyFont="1" applyAlignment="1">
      <alignment horizontal="center"/>
    </xf>
    <xf numFmtId="1" fontId="8" fillId="0" borderId="0" xfId="115" quotePrefix="1" applyNumberFormat="1" applyFont="1" applyAlignment="1">
      <alignment horizontal="center"/>
    </xf>
    <xf numFmtId="1" fontId="24" fillId="0" borderId="0" xfId="115" applyNumberFormat="1" applyFont="1" applyAlignment="1">
      <alignment horizontal="center"/>
    </xf>
    <xf numFmtId="0" fontId="8" fillId="0" borderId="0" xfId="115" applyNumberFormat="1" applyFont="1"/>
    <xf numFmtId="172" fontId="8" fillId="0" borderId="0" xfId="115" applyFont="1"/>
    <xf numFmtId="1" fontId="46" fillId="0" borderId="0" xfId="115" applyNumberFormat="1" applyFont="1" applyAlignment="1">
      <alignment horizontal="right"/>
    </xf>
    <xf numFmtId="1" fontId="54" fillId="0" borderId="0" xfId="115" applyNumberFormat="1" applyFont="1"/>
    <xf numFmtId="1" fontId="46" fillId="0" borderId="0" xfId="115" applyNumberFormat="1" applyFont="1" applyAlignment="1">
      <alignment horizontal="center"/>
    </xf>
    <xf numFmtId="166" fontId="9" fillId="0" borderId="4" xfId="2" applyNumberFormat="1" applyFont="1" applyFill="1" applyBorder="1"/>
    <xf numFmtId="43" fontId="9" fillId="0" borderId="0" xfId="1" applyFont="1" applyFill="1"/>
    <xf numFmtId="165" fontId="9" fillId="0" borderId="0" xfId="1" applyNumberFormat="1" applyFont="1" applyFill="1"/>
    <xf numFmtId="0" fontId="9" fillId="0" borderId="0" xfId="15531" applyFont="1" applyFill="1" applyBorder="1"/>
    <xf numFmtId="0" fontId="9" fillId="0" borderId="0" xfId="15531" applyFont="1" applyFill="1" applyBorder="1" applyAlignment="1">
      <alignment horizontal="center"/>
    </xf>
    <xf numFmtId="0" fontId="8" fillId="0" borderId="0" xfId="15531" applyFont="1" applyFill="1" applyBorder="1" applyAlignment="1">
      <alignment horizontal="centerContinuous"/>
    </xf>
    <xf numFmtId="0" fontId="57" fillId="0" borderId="0" xfId="15531" applyFont="1" applyFill="1" applyBorder="1"/>
    <xf numFmtId="0" fontId="8" fillId="0" borderId="0" xfId="15531" applyFont="1" applyFill="1" applyBorder="1"/>
    <xf numFmtId="0" fontId="9" fillId="0" borderId="0" xfId="15531" applyFont="1" applyFill="1" applyBorder="1" applyAlignment="1">
      <alignment horizontal="centerContinuous"/>
    </xf>
    <xf numFmtId="0" fontId="8" fillId="0" borderId="0" xfId="15531" applyFont="1" applyFill="1" applyBorder="1" applyAlignment="1">
      <alignment horizontal="center"/>
    </xf>
    <xf numFmtId="0" fontId="9" fillId="0" borderId="0" xfId="15531" applyFont="1" applyFill="1" applyBorder="1" applyAlignment="1">
      <alignment horizontal="right"/>
    </xf>
    <xf numFmtId="0" fontId="8" fillId="0" borderId="0" xfId="15531" applyFont="1" applyFill="1" applyBorder="1" applyAlignment="1">
      <alignment horizontal="right" vertical="center"/>
    </xf>
    <xf numFmtId="0" fontId="8" fillId="0" borderId="0" xfId="15531" applyFont="1" applyFill="1" applyBorder="1" applyAlignment="1">
      <alignment horizontal="center" vertical="center"/>
    </xf>
    <xf numFmtId="0" fontId="9" fillId="0" borderId="0" xfId="15531" applyFont="1" applyFill="1" applyBorder="1" applyAlignment="1">
      <alignment wrapText="1"/>
    </xf>
    <xf numFmtId="166" fontId="9" fillId="0" borderId="0" xfId="8489" applyNumberFormat="1" applyFont="1" applyFill="1" applyBorder="1"/>
    <xf numFmtId="165" fontId="9" fillId="0" borderId="0" xfId="349" applyNumberFormat="1" applyFont="1" applyFill="1" applyBorder="1"/>
    <xf numFmtId="165" fontId="9" fillId="0" borderId="0" xfId="349" applyNumberFormat="1" applyFont="1" applyFill="1" applyBorder="1" applyAlignment="1">
      <alignment horizontal="center"/>
    </xf>
    <xf numFmtId="10" fontId="9" fillId="0" borderId="0" xfId="349" applyNumberFormat="1" applyFont="1" applyFill="1" applyBorder="1"/>
    <xf numFmtId="166" fontId="9" fillId="0" borderId="0" xfId="15533" applyNumberFormat="1" applyFont="1" applyFill="1" applyBorder="1"/>
    <xf numFmtId="165" fontId="9" fillId="0" borderId="0" xfId="15531" applyNumberFormat="1" applyFont="1" applyFill="1" applyBorder="1"/>
    <xf numFmtId="165" fontId="8" fillId="0" borderId="0" xfId="15531" applyNumberFormat="1" applyFont="1" applyFill="1" applyBorder="1"/>
    <xf numFmtId="10" fontId="9" fillId="0" borderId="0" xfId="483" applyNumberFormat="1" applyFont="1" applyFill="1" applyBorder="1"/>
    <xf numFmtId="0" fontId="9" fillId="0" borderId="0" xfId="15534" applyFont="1" applyFill="1" applyBorder="1"/>
    <xf numFmtId="0" fontId="60" fillId="0" borderId="0" xfId="215" applyFont="1" applyFill="1"/>
    <xf numFmtId="0" fontId="0" fillId="0" borderId="0" xfId="0" applyAlignment="1">
      <alignment vertical="center"/>
    </xf>
    <xf numFmtId="166" fontId="0" fillId="0" borderId="0" xfId="2" applyNumberFormat="1" applyFont="1" applyFill="1" applyAlignment="1">
      <alignment horizontal="center"/>
    </xf>
    <xf numFmtId="165" fontId="0" fillId="60" borderId="0" xfId="1" applyNumberFormat="1" applyFont="1" applyFill="1" applyBorder="1" applyAlignment="1">
      <alignment horizontal="center"/>
    </xf>
    <xf numFmtId="41" fontId="0" fillId="60" borderId="2" xfId="349" applyNumberFormat="1" applyFont="1" applyFill="1" applyBorder="1"/>
    <xf numFmtId="164" fontId="8" fillId="0" borderId="0" xfId="0" applyNumberFormat="1" applyFont="1" applyFill="1" applyBorder="1" applyAlignment="1">
      <alignment horizontal="center"/>
    </xf>
    <xf numFmtId="43" fontId="164" fillId="0" borderId="0" xfId="6691" applyFont="1" applyFill="1"/>
    <xf numFmtId="165" fontId="0" fillId="0" borderId="0" xfId="1" applyNumberFormat="1" applyFont="1" applyAlignment="1">
      <alignment horizontal="right" vertical="center"/>
    </xf>
    <xf numFmtId="0" fontId="9" fillId="60" borderId="19" xfId="9338" applyFill="1" applyBorder="1"/>
    <xf numFmtId="0" fontId="9" fillId="60" borderId="2" xfId="9338" applyFill="1" applyBorder="1"/>
    <xf numFmtId="0" fontId="9" fillId="60" borderId="20" xfId="9338" applyFill="1" applyBorder="1"/>
    <xf numFmtId="0" fontId="9" fillId="0" borderId="0" xfId="9338"/>
    <xf numFmtId="0" fontId="9" fillId="60" borderId="21" xfId="9338" applyFill="1" applyBorder="1"/>
    <xf numFmtId="0" fontId="9" fillId="60" borderId="0" xfId="9338" applyFill="1" applyBorder="1"/>
    <xf numFmtId="0" fontId="9" fillId="60" borderId="22" xfId="9338" applyFill="1" applyBorder="1"/>
    <xf numFmtId="223" fontId="9" fillId="60" borderId="0" xfId="9338" applyNumberFormat="1" applyFont="1" applyFill="1" applyBorder="1"/>
    <xf numFmtId="0" fontId="9" fillId="60" borderId="23" xfId="9338" applyFill="1" applyBorder="1"/>
    <xf numFmtId="0" fontId="9" fillId="60" borderId="32" xfId="9338" applyFill="1" applyBorder="1"/>
    <xf numFmtId="0" fontId="9" fillId="60" borderId="24" xfId="9338" applyFill="1" applyBorder="1"/>
    <xf numFmtId="165" fontId="9" fillId="60" borderId="0" xfId="1" applyNumberFormat="1" applyFont="1" applyFill="1" applyBorder="1"/>
    <xf numFmtId="10" fontId="9" fillId="0" borderId="32" xfId="349" applyNumberFormat="1" applyFont="1" applyFill="1" applyBorder="1"/>
    <xf numFmtId="165" fontId="9" fillId="80" borderId="0" xfId="1" applyNumberFormat="1" applyFont="1" applyFill="1"/>
    <xf numFmtId="41" fontId="6" fillId="0" borderId="0" xfId="8489" applyNumberFormat="1" applyFont="1" applyFill="1"/>
    <xf numFmtId="165" fontId="9" fillId="0" borderId="0" xfId="1" applyNumberFormat="1" applyFont="1" applyFill="1" applyBorder="1"/>
    <xf numFmtId="223" fontId="8" fillId="60" borderId="0" xfId="9338" applyNumberFormat="1" applyFont="1" applyFill="1" applyBorder="1"/>
    <xf numFmtId="165" fontId="8" fillId="0" borderId="0" xfId="1" applyNumberFormat="1" applyFont="1" applyFill="1"/>
    <xf numFmtId="166" fontId="0" fillId="0" borderId="0" xfId="2" applyNumberFormat="1" applyFont="1" applyFill="1" applyBorder="1"/>
    <xf numFmtId="166" fontId="0" fillId="79" borderId="0" xfId="2" applyNumberFormat="1" applyFont="1" applyFill="1"/>
    <xf numFmtId="166" fontId="61" fillId="0" borderId="26" xfId="2" applyNumberFormat="1" applyFont="1" applyFill="1" applyBorder="1"/>
    <xf numFmtId="166" fontId="60" fillId="0" borderId="27" xfId="2" applyNumberFormat="1" applyFont="1" applyFill="1" applyBorder="1"/>
    <xf numFmtId="165" fontId="9" fillId="0" borderId="0" xfId="1" applyNumberFormat="1" applyFont="1" applyFill="1" applyAlignment="1">
      <alignment horizontal="right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0" xfId="15531" applyFont="1" applyFill="1" applyBorder="1" applyAlignment="1">
      <alignment horizontal="center" vertical="center"/>
    </xf>
    <xf numFmtId="41" fontId="9" fillId="0" borderId="0" xfId="349" applyNumberFormat="1" applyFont="1" applyFill="1" applyBorder="1"/>
    <xf numFmtId="41" fontId="9" fillId="0" borderId="0" xfId="15531" applyNumberFormat="1" applyFont="1" applyFill="1" applyBorder="1"/>
    <xf numFmtId="41" fontId="9" fillId="0" borderId="2" xfId="8489" applyNumberFormat="1" applyFont="1" applyFill="1" applyBorder="1"/>
    <xf numFmtId="41" fontId="9" fillId="0" borderId="0" xfId="15533" applyNumberFormat="1" applyFont="1" applyFill="1" applyBorder="1"/>
    <xf numFmtId="41" fontId="9" fillId="0" borderId="0" xfId="8489" applyNumberFormat="1" applyFont="1" applyFill="1" applyBorder="1"/>
    <xf numFmtId="41" fontId="9" fillId="0" borderId="2" xfId="15533" applyNumberFormat="1" applyFont="1" applyFill="1" applyBorder="1"/>
    <xf numFmtId="166" fontId="9" fillId="0" borderId="4" xfId="15533" applyNumberFormat="1" applyFont="1" applyFill="1" applyBorder="1"/>
    <xf numFmtId="41" fontId="0" fillId="60" borderId="0" xfId="8489" applyNumberFormat="1" applyFont="1" applyFill="1" applyAlignment="1">
      <alignment vertical="center"/>
    </xf>
    <xf numFmtId="41" fontId="0" fillId="60" borderId="0" xfId="13768" applyNumberFormat="1" applyFont="1" applyFill="1" applyAlignment="1">
      <alignment vertical="center"/>
    </xf>
    <xf numFmtId="41" fontId="0" fillId="60" borderId="0" xfId="13768" applyNumberFormat="1" applyFont="1" applyFill="1" applyBorder="1" applyAlignment="1">
      <alignment vertical="center"/>
    </xf>
    <xf numFmtId="41" fontId="0" fillId="0" borderId="0" xfId="2" applyNumberFormat="1" applyFont="1"/>
    <xf numFmtId="41" fontId="0" fillId="0" borderId="0" xfId="0" applyNumberFormat="1"/>
    <xf numFmtId="43" fontId="9" fillId="60" borderId="32" xfId="8489" applyNumberFormat="1" applyFont="1" applyFill="1" applyBorder="1" applyAlignment="1">
      <alignment horizontal="right" vertical="center"/>
    </xf>
    <xf numFmtId="41" fontId="9" fillId="60" borderId="0" xfId="9338" applyNumberFormat="1" applyFont="1" applyFill="1" applyBorder="1"/>
    <xf numFmtId="41" fontId="9" fillId="60" borderId="0" xfId="1" applyNumberFormat="1" applyFont="1" applyFill="1" applyBorder="1"/>
    <xf numFmtId="41" fontId="8" fillId="60" borderId="0" xfId="9338" applyNumberFormat="1" applyFont="1" applyFill="1" applyBorder="1"/>
    <xf numFmtId="41" fontId="9" fillId="60" borderId="0" xfId="9338" applyNumberFormat="1" applyFill="1" applyBorder="1"/>
    <xf numFmtId="44" fontId="9" fillId="60" borderId="0" xfId="8489" applyNumberFormat="1" applyFont="1" applyFill="1" applyBorder="1" applyAlignment="1">
      <alignment horizontal="right" vertical="center"/>
    </xf>
    <xf numFmtId="43" fontId="9" fillId="60" borderId="0" xfId="8489" applyNumberFormat="1" applyFont="1" applyFill="1" applyBorder="1" applyAlignment="1">
      <alignment horizontal="right" vertical="center"/>
    </xf>
    <xf numFmtId="222" fontId="8" fillId="60" borderId="0" xfId="8489" applyNumberFormat="1" applyFont="1" applyFill="1" applyBorder="1" applyAlignment="1">
      <alignment horizontal="right" vertical="center"/>
    </xf>
    <xf numFmtId="0" fontId="8" fillId="60" borderId="21" xfId="9338" applyFont="1" applyFill="1" applyBorder="1"/>
    <xf numFmtId="0" fontId="177" fillId="60" borderId="21" xfId="9338" applyFont="1" applyFill="1" applyBorder="1"/>
    <xf numFmtId="0" fontId="55" fillId="60" borderId="21" xfId="9338" applyFont="1" applyFill="1" applyBorder="1"/>
    <xf numFmtId="0" fontId="0" fillId="60" borderId="21" xfId="0" applyFont="1" applyFill="1" applyBorder="1" applyAlignment="1">
      <alignment horizontal="left" indent="1"/>
    </xf>
    <xf numFmtId="0" fontId="0" fillId="60" borderId="21" xfId="0" applyFill="1" applyBorder="1" applyAlignment="1">
      <alignment horizontal="left" indent="1"/>
    </xf>
    <xf numFmtId="0" fontId="9" fillId="60" borderId="21" xfId="9338" applyFill="1" applyBorder="1" applyAlignment="1">
      <alignment horizontal="left" indent="1"/>
    </xf>
    <xf numFmtId="0" fontId="8" fillId="60" borderId="21" xfId="9338" applyFont="1" applyFill="1" applyBorder="1" applyAlignment="1">
      <alignment horizontal="left" indent="1"/>
    </xf>
    <xf numFmtId="0" fontId="9" fillId="60" borderId="21" xfId="9338" applyFont="1" applyFill="1" applyBorder="1" applyAlignment="1">
      <alignment horizontal="left" indent="1"/>
    </xf>
    <xf numFmtId="0" fontId="8" fillId="60" borderId="0" xfId="0" applyFont="1" applyFill="1" applyBorder="1" applyAlignment="1">
      <alignment horizontal="centerContinuous"/>
    </xf>
    <xf numFmtId="0" fontId="9" fillId="60" borderId="0" xfId="0" applyFont="1" applyFill="1" applyBorder="1" applyAlignment="1">
      <alignment horizontal="centerContinuous"/>
    </xf>
    <xf numFmtId="0" fontId="0" fillId="60" borderId="0" xfId="0" applyFont="1" applyFill="1"/>
    <xf numFmtId="0" fontId="8" fillId="60" borderId="32" xfId="0" applyFont="1" applyFill="1" applyBorder="1" applyAlignment="1">
      <alignment horizontal="centerContinuous"/>
    </xf>
    <xf numFmtId="0" fontId="9" fillId="60" borderId="32" xfId="0" applyFont="1" applyFill="1" applyBorder="1" applyAlignment="1">
      <alignment horizontal="centerContinuous"/>
    </xf>
    <xf numFmtId="0" fontId="9" fillId="60" borderId="0" xfId="0" applyFont="1" applyFill="1"/>
    <xf numFmtId="0" fontId="8" fillId="60" borderId="0" xfId="0" applyFont="1" applyFill="1" applyAlignment="1">
      <alignment horizontal="left" wrapText="1"/>
    </xf>
    <xf numFmtId="0" fontId="8" fillId="60" borderId="0" xfId="0" applyFont="1" applyFill="1"/>
    <xf numFmtId="0" fontId="9" fillId="60" borderId="32" xfId="0" applyFont="1" applyFill="1" applyBorder="1" applyAlignment="1">
      <alignment horizontal="center" wrapText="1"/>
    </xf>
    <xf numFmtId="0" fontId="9" fillId="60" borderId="32" xfId="0" applyFont="1" applyFill="1" applyBorder="1" applyAlignment="1">
      <alignment horizontal="left"/>
    </xf>
    <xf numFmtId="0" fontId="8" fillId="60" borderId="0" xfId="0" applyFont="1" applyFill="1" applyAlignment="1">
      <alignment horizontal="center" wrapText="1"/>
    </xf>
    <xf numFmtId="0" fontId="8" fillId="60" borderId="0" xfId="0" applyFont="1" applyFill="1" applyAlignment="1">
      <alignment horizontal="left"/>
    </xf>
    <xf numFmtId="0" fontId="9" fillId="60" borderId="0" xfId="0" applyFont="1" applyFill="1" applyAlignment="1">
      <alignment horizontal="center"/>
    </xf>
    <xf numFmtId="0" fontId="9" fillId="60" borderId="0" xfId="0" applyFont="1" applyFill="1" applyAlignment="1">
      <alignment horizontal="left"/>
    </xf>
    <xf numFmtId="0" fontId="8" fillId="60" borderId="0" xfId="0" applyFont="1" applyFill="1" applyAlignment="1">
      <alignment horizontal="center"/>
    </xf>
    <xf numFmtId="0" fontId="9" fillId="60" borderId="0" xfId="0" applyFont="1" applyFill="1" applyAlignment="1">
      <alignment horizontal="center" wrapText="1"/>
    </xf>
    <xf numFmtId="223" fontId="8" fillId="60" borderId="4" xfId="9338" applyNumberFormat="1" applyFont="1" applyFill="1" applyBorder="1"/>
    <xf numFmtId="44" fontId="9" fillId="0" borderId="2" xfId="2" applyFont="1" applyFill="1" applyBorder="1" applyAlignment="1">
      <alignment horizontal="center"/>
    </xf>
    <xf numFmtId="41" fontId="9" fillId="0" borderId="0" xfId="4" applyNumberFormat="1" applyFont="1" applyFill="1" applyAlignment="1">
      <alignment horizontal="right" vertical="center"/>
    </xf>
    <xf numFmtId="41" fontId="6" fillId="0" borderId="0" xfId="4" applyNumberFormat="1" applyFont="1" applyFill="1" applyAlignment="1">
      <alignment horizontal="center" vertical="center"/>
    </xf>
    <xf numFmtId="41" fontId="0" fillId="0" borderId="0" xfId="0" applyNumberFormat="1" applyFont="1" applyBorder="1"/>
    <xf numFmtId="41" fontId="6" fillId="0" borderId="0" xfId="1" applyNumberFormat="1" applyFont="1" applyFill="1" applyAlignment="1">
      <alignment horizontal="center" vertical="center"/>
    </xf>
    <xf numFmtId="41" fontId="0" fillId="0" borderId="0" xfId="1" applyNumberFormat="1" applyFont="1" applyBorder="1"/>
    <xf numFmtId="41" fontId="6" fillId="0" borderId="2" xfId="4" applyNumberFormat="1" applyFont="1" applyFill="1" applyBorder="1" applyAlignment="1">
      <alignment horizontal="center" vertical="center"/>
    </xf>
    <xf numFmtId="41" fontId="7" fillId="0" borderId="0" xfId="0" applyNumberFormat="1" applyFont="1" applyBorder="1"/>
    <xf numFmtId="41" fontId="9" fillId="0" borderId="0" xfId="4" applyNumberFormat="1" applyFont="1" applyFill="1" applyBorder="1" applyAlignment="1">
      <alignment horizontal="right" vertical="center"/>
    </xf>
    <xf numFmtId="166" fontId="9" fillId="0" borderId="2" xfId="4" applyNumberFormat="1" applyFont="1" applyFill="1" applyBorder="1" applyAlignment="1">
      <alignment horizontal="right" vertical="center"/>
    </xf>
    <xf numFmtId="166" fontId="0" fillId="0" borderId="2" xfId="0" applyNumberFormat="1" applyFont="1" applyBorder="1" applyAlignment="1">
      <alignment vertical="center"/>
    </xf>
    <xf numFmtId="41" fontId="0" fillId="0" borderId="2" xfId="0" applyNumberFormat="1" applyFont="1" applyBorder="1"/>
    <xf numFmtId="0" fontId="0" fillId="0" borderId="0" xfId="0" applyFont="1"/>
    <xf numFmtId="0" fontId="0" fillId="0" borderId="0" xfId="0" applyFont="1" applyAlignment="1">
      <alignment wrapText="1"/>
    </xf>
    <xf numFmtId="0" fontId="7" fillId="0" borderId="0" xfId="0" applyFont="1" applyFill="1" applyAlignment="1">
      <alignment horizontal="center" vertical="center" wrapText="1"/>
    </xf>
    <xf numFmtId="41" fontId="9" fillId="60" borderId="22" xfId="413" applyNumberFormat="1" applyFill="1" applyBorder="1"/>
    <xf numFmtId="41" fontId="0" fillId="0" borderId="0" xfId="0" applyNumberFormat="1" applyFont="1"/>
    <xf numFmtId="0" fontId="6" fillId="60" borderId="19" xfId="9338" applyFont="1" applyFill="1" applyBorder="1"/>
    <xf numFmtId="0" fontId="6" fillId="60" borderId="23" xfId="9338" applyFont="1" applyFill="1" applyBorder="1" applyAlignment="1">
      <alignment horizontal="center"/>
    </xf>
    <xf numFmtId="0" fontId="6" fillId="60" borderId="21" xfId="9338" applyFont="1" applyFill="1" applyBorder="1" applyAlignment="1">
      <alignment horizontal="center"/>
    </xf>
    <xf numFmtId="0" fontId="154" fillId="60" borderId="23" xfId="9338" applyFont="1" applyFill="1" applyBorder="1"/>
    <xf numFmtId="0" fontId="0" fillId="60" borderId="21" xfId="9338" applyFont="1" applyFill="1" applyBorder="1" applyAlignment="1">
      <alignment horizontal="right"/>
    </xf>
    <xf numFmtId="0" fontId="0" fillId="60" borderId="23" xfId="9338" applyFont="1" applyFill="1" applyBorder="1" applyAlignment="1">
      <alignment horizontal="center"/>
    </xf>
    <xf numFmtId="17" fontId="0" fillId="60" borderId="21" xfId="9338" quotePrefix="1" applyNumberFormat="1" applyFont="1" applyFill="1" applyBorder="1" applyAlignment="1">
      <alignment horizontal="center"/>
    </xf>
    <xf numFmtId="0" fontId="154" fillId="60" borderId="21" xfId="9338" applyFont="1" applyFill="1" applyBorder="1"/>
    <xf numFmtId="17" fontId="0" fillId="60" borderId="21" xfId="9338" applyNumberFormat="1" applyFont="1" applyFill="1" applyBorder="1" applyAlignment="1">
      <alignment horizontal="center"/>
    </xf>
    <xf numFmtId="0" fontId="7" fillId="60" borderId="23" xfId="9338" applyFont="1" applyFill="1" applyBorder="1" applyAlignment="1">
      <alignment horizontal="center"/>
    </xf>
    <xf numFmtId="0" fontId="0" fillId="60" borderId="21" xfId="9338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/>
    <xf numFmtId="0" fontId="0" fillId="0" borderId="0" xfId="0" applyFont="1" applyFill="1" applyBorder="1" applyAlignment="1">
      <alignment horizontal="center"/>
    </xf>
    <xf numFmtId="41" fontId="9" fillId="0" borderId="0" xfId="8491" applyNumberFormat="1" applyFont="1" applyFill="1"/>
    <xf numFmtId="41" fontId="9" fillId="0" borderId="0" xfId="6676" applyNumberFormat="1" applyFont="1" applyFill="1"/>
    <xf numFmtId="41" fontId="9" fillId="0" borderId="0" xfId="9338" applyNumberFormat="1" applyFill="1"/>
    <xf numFmtId="41" fontId="9" fillId="0" borderId="0" xfId="15529" applyNumberFormat="1" applyFont="1" applyFill="1"/>
    <xf numFmtId="41" fontId="9" fillId="0" borderId="0" xfId="6691" applyNumberFormat="1" applyFont="1" applyFill="1"/>
    <xf numFmtId="0" fontId="9" fillId="0" borderId="0" xfId="13771"/>
    <xf numFmtId="0" fontId="178" fillId="0" borderId="0" xfId="13768" applyFont="1" applyFill="1" applyAlignment="1">
      <alignment horizontal="right"/>
    </xf>
    <xf numFmtId="0" fontId="179" fillId="0" borderId="0" xfId="13768" applyFont="1" applyFill="1"/>
    <xf numFmtId="43" fontId="179" fillId="0" borderId="0" xfId="6691" applyFont="1" applyFill="1"/>
    <xf numFmtId="41" fontId="179" fillId="0" borderId="0" xfId="13768" applyNumberFormat="1" applyFont="1" applyFill="1"/>
    <xf numFmtId="0" fontId="180" fillId="0" borderId="0" xfId="13768" applyFont="1" applyFill="1"/>
    <xf numFmtId="1" fontId="178" fillId="0" borderId="0" xfId="13772" applyNumberFormat="1" applyFont="1" applyFill="1" applyBorder="1"/>
    <xf numFmtId="0" fontId="178" fillId="0" borderId="0" xfId="13768" applyFont="1" applyFill="1"/>
    <xf numFmtId="0" fontId="178" fillId="0" borderId="0" xfId="13768" applyNumberFormat="1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15531" applyFont="1" applyFill="1" applyBorder="1" applyAlignment="1">
      <alignment horizontal="center"/>
    </xf>
    <xf numFmtId="0" fontId="8" fillId="0" borderId="0" xfId="15531" applyFont="1" applyFill="1" applyBorder="1" applyAlignment="1">
      <alignment horizontal="center" vertical="center"/>
    </xf>
    <xf numFmtId="1" fontId="8" fillId="98" borderId="0" xfId="115" applyNumberFormat="1" applyFont="1" applyFill="1" applyAlignment="1">
      <alignment horizontal="center"/>
    </xf>
    <xf numFmtId="1" fontId="9" fillId="0" borderId="0" xfId="115" applyNumberFormat="1"/>
  </cellXfs>
  <cellStyles count="15573">
    <cellStyle name="_x0013_" xfId="5" xr:uid="{00000000-0005-0000-0000-000000000000}"/>
    <cellStyle name=" 1" xfId="561" xr:uid="{00000000-0005-0000-0000-000001000000}"/>
    <cellStyle name="_x0013_ 2" xfId="6" xr:uid="{00000000-0005-0000-0000-000002000000}"/>
    <cellStyle name="14BLIN - Style8" xfId="562" xr:uid="{00000000-0005-0000-0000-000003000000}"/>
    <cellStyle name="14-BT - Style1" xfId="563" xr:uid="{00000000-0005-0000-0000-000004000000}"/>
    <cellStyle name="20% - Accent1 2" xfId="7" xr:uid="{00000000-0005-0000-0000-000005000000}"/>
    <cellStyle name="20% - Accent1 2 10" xfId="564" xr:uid="{00000000-0005-0000-0000-000006000000}"/>
    <cellStyle name="20% - Accent1 2 18" xfId="565" xr:uid="{00000000-0005-0000-0000-000007000000}"/>
    <cellStyle name="20% - Accent1 2 2" xfId="566" xr:uid="{00000000-0005-0000-0000-000008000000}"/>
    <cellStyle name="20% - Accent1 2 2 2" xfId="567" xr:uid="{00000000-0005-0000-0000-000009000000}"/>
    <cellStyle name="20% - Accent1 2 2 2 2" xfId="568" xr:uid="{00000000-0005-0000-0000-00000A000000}"/>
    <cellStyle name="20% - Accent1 2 2 2 2 2" xfId="569" xr:uid="{00000000-0005-0000-0000-00000B000000}"/>
    <cellStyle name="20% - Accent1 2 2 2 2 2 2" xfId="570" xr:uid="{00000000-0005-0000-0000-00000C000000}"/>
    <cellStyle name="20% - Accent1 2 2 2 2 2 2 2" xfId="571" xr:uid="{00000000-0005-0000-0000-00000D000000}"/>
    <cellStyle name="20% - Accent1 2 2 2 2 2 2 2 2" xfId="572" xr:uid="{00000000-0005-0000-0000-00000E000000}"/>
    <cellStyle name="20% - Accent1 2 2 2 2 2 2 3" xfId="573" xr:uid="{00000000-0005-0000-0000-00000F000000}"/>
    <cellStyle name="20% - Accent1 2 2 2 2 2 3" xfId="574" xr:uid="{00000000-0005-0000-0000-000010000000}"/>
    <cellStyle name="20% - Accent1 2 2 2 2 2 3 2" xfId="575" xr:uid="{00000000-0005-0000-0000-000011000000}"/>
    <cellStyle name="20% - Accent1 2 2 2 2 2 3 2 2" xfId="576" xr:uid="{00000000-0005-0000-0000-000012000000}"/>
    <cellStyle name="20% - Accent1 2 2 2 2 2 3 3" xfId="577" xr:uid="{00000000-0005-0000-0000-000013000000}"/>
    <cellStyle name="20% - Accent1 2 2 2 2 2 4" xfId="578" xr:uid="{00000000-0005-0000-0000-000014000000}"/>
    <cellStyle name="20% - Accent1 2 2 2 2 2 4 2" xfId="579" xr:uid="{00000000-0005-0000-0000-000015000000}"/>
    <cellStyle name="20% - Accent1 2 2 2 2 2 5" xfId="580" xr:uid="{00000000-0005-0000-0000-000016000000}"/>
    <cellStyle name="20% - Accent1 2 2 2 2 3" xfId="581" xr:uid="{00000000-0005-0000-0000-000017000000}"/>
    <cellStyle name="20% - Accent1 2 2 2 2 3 2" xfId="582" xr:uid="{00000000-0005-0000-0000-000018000000}"/>
    <cellStyle name="20% - Accent1 2 2 2 2 3 2 2" xfId="583" xr:uid="{00000000-0005-0000-0000-000019000000}"/>
    <cellStyle name="20% - Accent1 2 2 2 2 3 3" xfId="584" xr:uid="{00000000-0005-0000-0000-00001A000000}"/>
    <cellStyle name="20% - Accent1 2 2 2 2 4" xfId="585" xr:uid="{00000000-0005-0000-0000-00001B000000}"/>
    <cellStyle name="20% - Accent1 2 2 2 2 4 2" xfId="586" xr:uid="{00000000-0005-0000-0000-00001C000000}"/>
    <cellStyle name="20% - Accent1 2 2 2 2 4 2 2" xfId="587" xr:uid="{00000000-0005-0000-0000-00001D000000}"/>
    <cellStyle name="20% - Accent1 2 2 2 2 4 3" xfId="588" xr:uid="{00000000-0005-0000-0000-00001E000000}"/>
    <cellStyle name="20% - Accent1 2 2 2 2 5" xfId="589" xr:uid="{00000000-0005-0000-0000-00001F000000}"/>
    <cellStyle name="20% - Accent1 2 2 2 2 5 2" xfId="590" xr:uid="{00000000-0005-0000-0000-000020000000}"/>
    <cellStyle name="20% - Accent1 2 2 2 2 6" xfId="591" xr:uid="{00000000-0005-0000-0000-000021000000}"/>
    <cellStyle name="20% - Accent1 2 2 2 2 6 2" xfId="592" xr:uid="{00000000-0005-0000-0000-000022000000}"/>
    <cellStyle name="20% - Accent1 2 2 2 2 7" xfId="593" xr:uid="{00000000-0005-0000-0000-000023000000}"/>
    <cellStyle name="20% - Accent1 2 2 2 3" xfId="594" xr:uid="{00000000-0005-0000-0000-000024000000}"/>
    <cellStyle name="20% - Accent1 2 2 2 3 2" xfId="595" xr:uid="{00000000-0005-0000-0000-000025000000}"/>
    <cellStyle name="20% - Accent1 2 2 2 3 2 2" xfId="596" xr:uid="{00000000-0005-0000-0000-000026000000}"/>
    <cellStyle name="20% - Accent1 2 2 2 3 2 2 2" xfId="597" xr:uid="{00000000-0005-0000-0000-000027000000}"/>
    <cellStyle name="20% - Accent1 2 2 2 3 2 3" xfId="598" xr:uid="{00000000-0005-0000-0000-000028000000}"/>
    <cellStyle name="20% - Accent1 2 2 2 3 3" xfId="599" xr:uid="{00000000-0005-0000-0000-000029000000}"/>
    <cellStyle name="20% - Accent1 2 2 2 3 3 2" xfId="600" xr:uid="{00000000-0005-0000-0000-00002A000000}"/>
    <cellStyle name="20% - Accent1 2 2 2 3 3 2 2" xfId="601" xr:uid="{00000000-0005-0000-0000-00002B000000}"/>
    <cellStyle name="20% - Accent1 2 2 2 3 3 3" xfId="602" xr:uid="{00000000-0005-0000-0000-00002C000000}"/>
    <cellStyle name="20% - Accent1 2 2 2 3 4" xfId="603" xr:uid="{00000000-0005-0000-0000-00002D000000}"/>
    <cellStyle name="20% - Accent1 2 2 2 3 4 2" xfId="604" xr:uid="{00000000-0005-0000-0000-00002E000000}"/>
    <cellStyle name="20% - Accent1 2 2 2 3 5" xfId="605" xr:uid="{00000000-0005-0000-0000-00002F000000}"/>
    <cellStyle name="20% - Accent1 2 2 2 4" xfId="606" xr:uid="{00000000-0005-0000-0000-000030000000}"/>
    <cellStyle name="20% - Accent1 2 2 2 4 2" xfId="607" xr:uid="{00000000-0005-0000-0000-000031000000}"/>
    <cellStyle name="20% - Accent1 2 2 2 4 2 2" xfId="608" xr:uid="{00000000-0005-0000-0000-000032000000}"/>
    <cellStyle name="20% - Accent1 2 2 2 4 3" xfId="609" xr:uid="{00000000-0005-0000-0000-000033000000}"/>
    <cellStyle name="20% - Accent1 2 2 2 5" xfId="610" xr:uid="{00000000-0005-0000-0000-000034000000}"/>
    <cellStyle name="20% - Accent1 2 2 2 5 2" xfId="611" xr:uid="{00000000-0005-0000-0000-000035000000}"/>
    <cellStyle name="20% - Accent1 2 2 2 5 2 2" xfId="612" xr:uid="{00000000-0005-0000-0000-000036000000}"/>
    <cellStyle name="20% - Accent1 2 2 2 5 3" xfId="613" xr:uid="{00000000-0005-0000-0000-000037000000}"/>
    <cellStyle name="20% - Accent1 2 2 2 6" xfId="614" xr:uid="{00000000-0005-0000-0000-000038000000}"/>
    <cellStyle name="20% - Accent1 2 2 2 6 2" xfId="615" xr:uid="{00000000-0005-0000-0000-000039000000}"/>
    <cellStyle name="20% - Accent1 2 2 2 7" xfId="616" xr:uid="{00000000-0005-0000-0000-00003A000000}"/>
    <cellStyle name="20% - Accent1 2 2 2 7 2" xfId="617" xr:uid="{00000000-0005-0000-0000-00003B000000}"/>
    <cellStyle name="20% - Accent1 2 2 2 8" xfId="618" xr:uid="{00000000-0005-0000-0000-00003C000000}"/>
    <cellStyle name="20% - Accent1 2 2 3" xfId="619" xr:uid="{00000000-0005-0000-0000-00003D000000}"/>
    <cellStyle name="20% - Accent1 2 2 3 2" xfId="620" xr:uid="{00000000-0005-0000-0000-00003E000000}"/>
    <cellStyle name="20% - Accent1 2 2 3 2 2" xfId="621" xr:uid="{00000000-0005-0000-0000-00003F000000}"/>
    <cellStyle name="20% - Accent1 2 2 3 2 2 2" xfId="622" xr:uid="{00000000-0005-0000-0000-000040000000}"/>
    <cellStyle name="20% - Accent1 2 2 3 2 2 2 2" xfId="623" xr:uid="{00000000-0005-0000-0000-000041000000}"/>
    <cellStyle name="20% - Accent1 2 2 3 2 2 3" xfId="624" xr:uid="{00000000-0005-0000-0000-000042000000}"/>
    <cellStyle name="20% - Accent1 2 2 3 2 3" xfId="625" xr:uid="{00000000-0005-0000-0000-000043000000}"/>
    <cellStyle name="20% - Accent1 2 2 3 2 3 2" xfId="626" xr:uid="{00000000-0005-0000-0000-000044000000}"/>
    <cellStyle name="20% - Accent1 2 2 3 2 3 2 2" xfId="627" xr:uid="{00000000-0005-0000-0000-000045000000}"/>
    <cellStyle name="20% - Accent1 2 2 3 2 3 3" xfId="628" xr:uid="{00000000-0005-0000-0000-000046000000}"/>
    <cellStyle name="20% - Accent1 2 2 3 2 4" xfId="629" xr:uid="{00000000-0005-0000-0000-000047000000}"/>
    <cellStyle name="20% - Accent1 2 2 3 2 4 2" xfId="630" xr:uid="{00000000-0005-0000-0000-000048000000}"/>
    <cellStyle name="20% - Accent1 2 2 3 2 5" xfId="631" xr:uid="{00000000-0005-0000-0000-000049000000}"/>
    <cellStyle name="20% - Accent1 2 2 3 2 5 2" xfId="632" xr:uid="{00000000-0005-0000-0000-00004A000000}"/>
    <cellStyle name="20% - Accent1 2 2 3 2 6" xfId="633" xr:uid="{00000000-0005-0000-0000-00004B000000}"/>
    <cellStyle name="20% - Accent1 2 2 3 3" xfId="634" xr:uid="{00000000-0005-0000-0000-00004C000000}"/>
    <cellStyle name="20% - Accent1 2 2 3 3 2" xfId="635" xr:uid="{00000000-0005-0000-0000-00004D000000}"/>
    <cellStyle name="20% - Accent1 2 2 3 3 2 2" xfId="636" xr:uid="{00000000-0005-0000-0000-00004E000000}"/>
    <cellStyle name="20% - Accent1 2 2 3 3 3" xfId="637" xr:uid="{00000000-0005-0000-0000-00004F000000}"/>
    <cellStyle name="20% - Accent1 2 2 3 4" xfId="638" xr:uid="{00000000-0005-0000-0000-000050000000}"/>
    <cellStyle name="20% - Accent1 2 2 3 4 2" xfId="639" xr:uid="{00000000-0005-0000-0000-000051000000}"/>
    <cellStyle name="20% - Accent1 2 2 3 4 2 2" xfId="640" xr:uid="{00000000-0005-0000-0000-000052000000}"/>
    <cellStyle name="20% - Accent1 2 2 3 4 3" xfId="641" xr:uid="{00000000-0005-0000-0000-000053000000}"/>
    <cellStyle name="20% - Accent1 2 2 3 5" xfId="642" xr:uid="{00000000-0005-0000-0000-000054000000}"/>
    <cellStyle name="20% - Accent1 2 2 3 5 2" xfId="643" xr:uid="{00000000-0005-0000-0000-000055000000}"/>
    <cellStyle name="20% - Accent1 2 2 3 6" xfId="644" xr:uid="{00000000-0005-0000-0000-000056000000}"/>
    <cellStyle name="20% - Accent1 2 2 3 6 2" xfId="645" xr:uid="{00000000-0005-0000-0000-000057000000}"/>
    <cellStyle name="20% - Accent1 2 2 3 7" xfId="646" xr:uid="{00000000-0005-0000-0000-000058000000}"/>
    <cellStyle name="20% - Accent1 2 2 4" xfId="647" xr:uid="{00000000-0005-0000-0000-000059000000}"/>
    <cellStyle name="20% - Accent1 2 2 4 2" xfId="648" xr:uid="{00000000-0005-0000-0000-00005A000000}"/>
    <cellStyle name="20% - Accent1 2 2 4 2 2" xfId="649" xr:uid="{00000000-0005-0000-0000-00005B000000}"/>
    <cellStyle name="20% - Accent1 2 2 4 2 2 2" xfId="650" xr:uid="{00000000-0005-0000-0000-00005C000000}"/>
    <cellStyle name="20% - Accent1 2 2 4 2 3" xfId="651" xr:uid="{00000000-0005-0000-0000-00005D000000}"/>
    <cellStyle name="20% - Accent1 2 2 4 2 3 2" xfId="652" xr:uid="{00000000-0005-0000-0000-00005E000000}"/>
    <cellStyle name="20% - Accent1 2 2 4 2 4" xfId="653" xr:uid="{00000000-0005-0000-0000-00005F000000}"/>
    <cellStyle name="20% - Accent1 2 2 4 3" xfId="654" xr:uid="{00000000-0005-0000-0000-000060000000}"/>
    <cellStyle name="20% - Accent1 2 2 4 3 2" xfId="655" xr:uid="{00000000-0005-0000-0000-000061000000}"/>
    <cellStyle name="20% - Accent1 2 2 4 3 2 2" xfId="656" xr:uid="{00000000-0005-0000-0000-000062000000}"/>
    <cellStyle name="20% - Accent1 2 2 4 3 3" xfId="657" xr:uid="{00000000-0005-0000-0000-000063000000}"/>
    <cellStyle name="20% - Accent1 2 2 4 4" xfId="658" xr:uid="{00000000-0005-0000-0000-000064000000}"/>
    <cellStyle name="20% - Accent1 2 2 4 4 2" xfId="659" xr:uid="{00000000-0005-0000-0000-000065000000}"/>
    <cellStyle name="20% - Accent1 2 2 4 5" xfId="660" xr:uid="{00000000-0005-0000-0000-000066000000}"/>
    <cellStyle name="20% - Accent1 2 2 4 5 2" xfId="661" xr:uid="{00000000-0005-0000-0000-000067000000}"/>
    <cellStyle name="20% - Accent1 2 2 4 6" xfId="662" xr:uid="{00000000-0005-0000-0000-000068000000}"/>
    <cellStyle name="20% - Accent1 2 2 5" xfId="663" xr:uid="{00000000-0005-0000-0000-000069000000}"/>
    <cellStyle name="20% - Accent1 2 2 5 2" xfId="664" xr:uid="{00000000-0005-0000-0000-00006A000000}"/>
    <cellStyle name="20% - Accent1 2 2 5 2 2" xfId="665" xr:uid="{00000000-0005-0000-0000-00006B000000}"/>
    <cellStyle name="20% - Accent1 2 2 5 3" xfId="666" xr:uid="{00000000-0005-0000-0000-00006C000000}"/>
    <cellStyle name="20% - Accent1 2 2 5 3 2" xfId="667" xr:uid="{00000000-0005-0000-0000-00006D000000}"/>
    <cellStyle name="20% - Accent1 2 2 5 4" xfId="668" xr:uid="{00000000-0005-0000-0000-00006E000000}"/>
    <cellStyle name="20% - Accent1 2 2 6" xfId="669" xr:uid="{00000000-0005-0000-0000-00006F000000}"/>
    <cellStyle name="20% - Accent1 2 2 6 2" xfId="670" xr:uid="{00000000-0005-0000-0000-000070000000}"/>
    <cellStyle name="20% - Accent1 2 2 6 2 2" xfId="671" xr:uid="{00000000-0005-0000-0000-000071000000}"/>
    <cellStyle name="20% - Accent1 2 2 6 3" xfId="672" xr:uid="{00000000-0005-0000-0000-000072000000}"/>
    <cellStyle name="20% - Accent1 2 2 7" xfId="673" xr:uid="{00000000-0005-0000-0000-000073000000}"/>
    <cellStyle name="20% - Accent1 2 2 7 2" xfId="674" xr:uid="{00000000-0005-0000-0000-000074000000}"/>
    <cellStyle name="20% - Accent1 2 2 8" xfId="675" xr:uid="{00000000-0005-0000-0000-000075000000}"/>
    <cellStyle name="20% - Accent1 2 2 8 2" xfId="676" xr:uid="{00000000-0005-0000-0000-000076000000}"/>
    <cellStyle name="20% - Accent1 2 2 9" xfId="677" xr:uid="{00000000-0005-0000-0000-000077000000}"/>
    <cellStyle name="20% - Accent1 2 3" xfId="678" xr:uid="{00000000-0005-0000-0000-000078000000}"/>
    <cellStyle name="20% - Accent1 2 3 2" xfId="679" xr:uid="{00000000-0005-0000-0000-000079000000}"/>
    <cellStyle name="20% - Accent1 2 3 2 2" xfId="680" xr:uid="{00000000-0005-0000-0000-00007A000000}"/>
    <cellStyle name="20% - Accent1 2 3 2 2 2" xfId="681" xr:uid="{00000000-0005-0000-0000-00007B000000}"/>
    <cellStyle name="20% - Accent1 2 3 2 2 2 2" xfId="682" xr:uid="{00000000-0005-0000-0000-00007C000000}"/>
    <cellStyle name="20% - Accent1 2 3 2 2 2 2 2" xfId="683" xr:uid="{00000000-0005-0000-0000-00007D000000}"/>
    <cellStyle name="20% - Accent1 2 3 2 2 2 3" xfId="684" xr:uid="{00000000-0005-0000-0000-00007E000000}"/>
    <cellStyle name="20% - Accent1 2 3 2 2 3" xfId="685" xr:uid="{00000000-0005-0000-0000-00007F000000}"/>
    <cellStyle name="20% - Accent1 2 3 2 2 3 2" xfId="686" xr:uid="{00000000-0005-0000-0000-000080000000}"/>
    <cellStyle name="20% - Accent1 2 3 2 2 3 2 2" xfId="687" xr:uid="{00000000-0005-0000-0000-000081000000}"/>
    <cellStyle name="20% - Accent1 2 3 2 2 3 3" xfId="688" xr:uid="{00000000-0005-0000-0000-000082000000}"/>
    <cellStyle name="20% - Accent1 2 3 2 2 4" xfId="689" xr:uid="{00000000-0005-0000-0000-000083000000}"/>
    <cellStyle name="20% - Accent1 2 3 2 2 4 2" xfId="690" xr:uid="{00000000-0005-0000-0000-000084000000}"/>
    <cellStyle name="20% - Accent1 2 3 2 2 5" xfId="691" xr:uid="{00000000-0005-0000-0000-000085000000}"/>
    <cellStyle name="20% - Accent1 2 3 2 3" xfId="692" xr:uid="{00000000-0005-0000-0000-000086000000}"/>
    <cellStyle name="20% - Accent1 2 3 2 3 2" xfId="693" xr:uid="{00000000-0005-0000-0000-000087000000}"/>
    <cellStyle name="20% - Accent1 2 3 2 3 2 2" xfId="694" xr:uid="{00000000-0005-0000-0000-000088000000}"/>
    <cellStyle name="20% - Accent1 2 3 2 3 3" xfId="695" xr:uid="{00000000-0005-0000-0000-000089000000}"/>
    <cellStyle name="20% - Accent1 2 3 2 4" xfId="696" xr:uid="{00000000-0005-0000-0000-00008A000000}"/>
    <cellStyle name="20% - Accent1 2 3 2 4 2" xfId="697" xr:uid="{00000000-0005-0000-0000-00008B000000}"/>
    <cellStyle name="20% - Accent1 2 3 2 4 2 2" xfId="698" xr:uid="{00000000-0005-0000-0000-00008C000000}"/>
    <cellStyle name="20% - Accent1 2 3 2 4 3" xfId="699" xr:uid="{00000000-0005-0000-0000-00008D000000}"/>
    <cellStyle name="20% - Accent1 2 3 2 5" xfId="700" xr:uid="{00000000-0005-0000-0000-00008E000000}"/>
    <cellStyle name="20% - Accent1 2 3 2 5 2" xfId="701" xr:uid="{00000000-0005-0000-0000-00008F000000}"/>
    <cellStyle name="20% - Accent1 2 3 2 6" xfId="702" xr:uid="{00000000-0005-0000-0000-000090000000}"/>
    <cellStyle name="20% - Accent1 2 3 2 6 2" xfId="703" xr:uid="{00000000-0005-0000-0000-000091000000}"/>
    <cellStyle name="20% - Accent1 2 3 2 7" xfId="704" xr:uid="{00000000-0005-0000-0000-000092000000}"/>
    <cellStyle name="20% - Accent1 2 3 3" xfId="705" xr:uid="{00000000-0005-0000-0000-000093000000}"/>
    <cellStyle name="20% - Accent1 2 3 3 2" xfId="706" xr:uid="{00000000-0005-0000-0000-000094000000}"/>
    <cellStyle name="20% - Accent1 2 3 3 2 2" xfId="707" xr:uid="{00000000-0005-0000-0000-000095000000}"/>
    <cellStyle name="20% - Accent1 2 3 3 2 2 2" xfId="708" xr:uid="{00000000-0005-0000-0000-000096000000}"/>
    <cellStyle name="20% - Accent1 2 3 3 2 3" xfId="709" xr:uid="{00000000-0005-0000-0000-000097000000}"/>
    <cellStyle name="20% - Accent1 2 3 3 3" xfId="710" xr:uid="{00000000-0005-0000-0000-000098000000}"/>
    <cellStyle name="20% - Accent1 2 3 3 3 2" xfId="711" xr:uid="{00000000-0005-0000-0000-000099000000}"/>
    <cellStyle name="20% - Accent1 2 3 3 3 2 2" xfId="712" xr:uid="{00000000-0005-0000-0000-00009A000000}"/>
    <cellStyle name="20% - Accent1 2 3 3 3 3" xfId="713" xr:uid="{00000000-0005-0000-0000-00009B000000}"/>
    <cellStyle name="20% - Accent1 2 3 3 4" xfId="714" xr:uid="{00000000-0005-0000-0000-00009C000000}"/>
    <cellStyle name="20% - Accent1 2 3 3 4 2" xfId="715" xr:uid="{00000000-0005-0000-0000-00009D000000}"/>
    <cellStyle name="20% - Accent1 2 3 3 5" xfId="716" xr:uid="{00000000-0005-0000-0000-00009E000000}"/>
    <cellStyle name="20% - Accent1 2 3 4" xfId="717" xr:uid="{00000000-0005-0000-0000-00009F000000}"/>
    <cellStyle name="20% - Accent1 2 3 4 2" xfId="718" xr:uid="{00000000-0005-0000-0000-0000A0000000}"/>
    <cellStyle name="20% - Accent1 2 3 4 2 2" xfId="719" xr:uid="{00000000-0005-0000-0000-0000A1000000}"/>
    <cellStyle name="20% - Accent1 2 3 4 3" xfId="720" xr:uid="{00000000-0005-0000-0000-0000A2000000}"/>
    <cellStyle name="20% - Accent1 2 3 5" xfId="721" xr:uid="{00000000-0005-0000-0000-0000A3000000}"/>
    <cellStyle name="20% - Accent1 2 3 5 2" xfId="722" xr:uid="{00000000-0005-0000-0000-0000A4000000}"/>
    <cellStyle name="20% - Accent1 2 3 5 2 2" xfId="723" xr:uid="{00000000-0005-0000-0000-0000A5000000}"/>
    <cellStyle name="20% - Accent1 2 3 5 3" xfId="724" xr:uid="{00000000-0005-0000-0000-0000A6000000}"/>
    <cellStyle name="20% - Accent1 2 3 6" xfId="725" xr:uid="{00000000-0005-0000-0000-0000A7000000}"/>
    <cellStyle name="20% - Accent1 2 3 6 2" xfId="726" xr:uid="{00000000-0005-0000-0000-0000A8000000}"/>
    <cellStyle name="20% - Accent1 2 3 7" xfId="727" xr:uid="{00000000-0005-0000-0000-0000A9000000}"/>
    <cellStyle name="20% - Accent1 2 3 7 2" xfId="728" xr:uid="{00000000-0005-0000-0000-0000AA000000}"/>
    <cellStyle name="20% - Accent1 2 3 8" xfId="729" xr:uid="{00000000-0005-0000-0000-0000AB000000}"/>
    <cellStyle name="20% - Accent1 2 4" xfId="730" xr:uid="{00000000-0005-0000-0000-0000AC000000}"/>
    <cellStyle name="20% - Accent1 2 4 2" xfId="731" xr:uid="{00000000-0005-0000-0000-0000AD000000}"/>
    <cellStyle name="20% - Accent1 2 4 2 2" xfId="732" xr:uid="{00000000-0005-0000-0000-0000AE000000}"/>
    <cellStyle name="20% - Accent1 2 4 2 2 2" xfId="733" xr:uid="{00000000-0005-0000-0000-0000AF000000}"/>
    <cellStyle name="20% - Accent1 2 4 2 2 2 2" xfId="734" xr:uid="{00000000-0005-0000-0000-0000B0000000}"/>
    <cellStyle name="20% - Accent1 2 4 2 2 3" xfId="735" xr:uid="{00000000-0005-0000-0000-0000B1000000}"/>
    <cellStyle name="20% - Accent1 2 4 2 3" xfId="736" xr:uid="{00000000-0005-0000-0000-0000B2000000}"/>
    <cellStyle name="20% - Accent1 2 4 2 3 2" xfId="737" xr:uid="{00000000-0005-0000-0000-0000B3000000}"/>
    <cellStyle name="20% - Accent1 2 4 2 3 2 2" xfId="738" xr:uid="{00000000-0005-0000-0000-0000B4000000}"/>
    <cellStyle name="20% - Accent1 2 4 2 3 3" xfId="739" xr:uid="{00000000-0005-0000-0000-0000B5000000}"/>
    <cellStyle name="20% - Accent1 2 4 2 4" xfId="740" xr:uid="{00000000-0005-0000-0000-0000B6000000}"/>
    <cellStyle name="20% - Accent1 2 4 2 4 2" xfId="741" xr:uid="{00000000-0005-0000-0000-0000B7000000}"/>
    <cellStyle name="20% - Accent1 2 4 2 5" xfId="742" xr:uid="{00000000-0005-0000-0000-0000B8000000}"/>
    <cellStyle name="20% - Accent1 2 4 2 5 2" xfId="743" xr:uid="{00000000-0005-0000-0000-0000B9000000}"/>
    <cellStyle name="20% - Accent1 2 4 2 6" xfId="744" xr:uid="{00000000-0005-0000-0000-0000BA000000}"/>
    <cellStyle name="20% - Accent1 2 4 3" xfId="745" xr:uid="{00000000-0005-0000-0000-0000BB000000}"/>
    <cellStyle name="20% - Accent1 2 4 3 2" xfId="746" xr:uid="{00000000-0005-0000-0000-0000BC000000}"/>
    <cellStyle name="20% - Accent1 2 4 3 2 2" xfId="747" xr:uid="{00000000-0005-0000-0000-0000BD000000}"/>
    <cellStyle name="20% - Accent1 2 4 3 3" xfId="748" xr:uid="{00000000-0005-0000-0000-0000BE000000}"/>
    <cellStyle name="20% - Accent1 2 4 4" xfId="749" xr:uid="{00000000-0005-0000-0000-0000BF000000}"/>
    <cellStyle name="20% - Accent1 2 4 4 2" xfId="750" xr:uid="{00000000-0005-0000-0000-0000C0000000}"/>
    <cellStyle name="20% - Accent1 2 4 4 2 2" xfId="751" xr:uid="{00000000-0005-0000-0000-0000C1000000}"/>
    <cellStyle name="20% - Accent1 2 4 4 3" xfId="752" xr:uid="{00000000-0005-0000-0000-0000C2000000}"/>
    <cellStyle name="20% - Accent1 2 4 5" xfId="753" xr:uid="{00000000-0005-0000-0000-0000C3000000}"/>
    <cellStyle name="20% - Accent1 2 4 5 2" xfId="754" xr:uid="{00000000-0005-0000-0000-0000C4000000}"/>
    <cellStyle name="20% - Accent1 2 4 6" xfId="755" xr:uid="{00000000-0005-0000-0000-0000C5000000}"/>
    <cellStyle name="20% - Accent1 2 4 6 2" xfId="756" xr:uid="{00000000-0005-0000-0000-0000C6000000}"/>
    <cellStyle name="20% - Accent1 2 4 7" xfId="757" xr:uid="{00000000-0005-0000-0000-0000C7000000}"/>
    <cellStyle name="20% - Accent1 2 5" xfId="758" xr:uid="{00000000-0005-0000-0000-0000C8000000}"/>
    <cellStyle name="20% - Accent1 2 5 2" xfId="759" xr:uid="{00000000-0005-0000-0000-0000C9000000}"/>
    <cellStyle name="20% - Accent1 2 5 2 2" xfId="760" xr:uid="{00000000-0005-0000-0000-0000CA000000}"/>
    <cellStyle name="20% - Accent1 2 5 2 2 2" xfId="761" xr:uid="{00000000-0005-0000-0000-0000CB000000}"/>
    <cellStyle name="20% - Accent1 2 5 2 3" xfId="762" xr:uid="{00000000-0005-0000-0000-0000CC000000}"/>
    <cellStyle name="20% - Accent1 2 5 2 3 2" xfId="763" xr:uid="{00000000-0005-0000-0000-0000CD000000}"/>
    <cellStyle name="20% - Accent1 2 5 2 4" xfId="764" xr:uid="{00000000-0005-0000-0000-0000CE000000}"/>
    <cellStyle name="20% - Accent1 2 5 3" xfId="765" xr:uid="{00000000-0005-0000-0000-0000CF000000}"/>
    <cellStyle name="20% - Accent1 2 5 3 2" xfId="766" xr:uid="{00000000-0005-0000-0000-0000D0000000}"/>
    <cellStyle name="20% - Accent1 2 5 3 2 2" xfId="767" xr:uid="{00000000-0005-0000-0000-0000D1000000}"/>
    <cellStyle name="20% - Accent1 2 5 3 3" xfId="768" xr:uid="{00000000-0005-0000-0000-0000D2000000}"/>
    <cellStyle name="20% - Accent1 2 5 4" xfId="769" xr:uid="{00000000-0005-0000-0000-0000D3000000}"/>
    <cellStyle name="20% - Accent1 2 5 4 2" xfId="770" xr:uid="{00000000-0005-0000-0000-0000D4000000}"/>
    <cellStyle name="20% - Accent1 2 5 5" xfId="771" xr:uid="{00000000-0005-0000-0000-0000D5000000}"/>
    <cellStyle name="20% - Accent1 2 5 5 2" xfId="772" xr:uid="{00000000-0005-0000-0000-0000D6000000}"/>
    <cellStyle name="20% - Accent1 2 5 6" xfId="773" xr:uid="{00000000-0005-0000-0000-0000D7000000}"/>
    <cellStyle name="20% - Accent1 2 6" xfId="774" xr:uid="{00000000-0005-0000-0000-0000D8000000}"/>
    <cellStyle name="20% - Accent1 2 6 2" xfId="775" xr:uid="{00000000-0005-0000-0000-0000D9000000}"/>
    <cellStyle name="20% - Accent1 2 6 2 2" xfId="776" xr:uid="{00000000-0005-0000-0000-0000DA000000}"/>
    <cellStyle name="20% - Accent1 2 6 3" xfId="777" xr:uid="{00000000-0005-0000-0000-0000DB000000}"/>
    <cellStyle name="20% - Accent1 2 6 3 2" xfId="778" xr:uid="{00000000-0005-0000-0000-0000DC000000}"/>
    <cellStyle name="20% - Accent1 2 6 4" xfId="779" xr:uid="{00000000-0005-0000-0000-0000DD000000}"/>
    <cellStyle name="20% - Accent1 2 7" xfId="780" xr:uid="{00000000-0005-0000-0000-0000DE000000}"/>
    <cellStyle name="20% - Accent1 2 7 2" xfId="781" xr:uid="{00000000-0005-0000-0000-0000DF000000}"/>
    <cellStyle name="20% - Accent1 2 7 2 2" xfId="782" xr:uid="{00000000-0005-0000-0000-0000E0000000}"/>
    <cellStyle name="20% - Accent1 2 7 3" xfId="783" xr:uid="{00000000-0005-0000-0000-0000E1000000}"/>
    <cellStyle name="20% - Accent1 2 8" xfId="784" xr:uid="{00000000-0005-0000-0000-0000E2000000}"/>
    <cellStyle name="20% - Accent1 2 8 2" xfId="785" xr:uid="{00000000-0005-0000-0000-0000E3000000}"/>
    <cellStyle name="20% - Accent1 2 9" xfId="786" xr:uid="{00000000-0005-0000-0000-0000E4000000}"/>
    <cellStyle name="20% - Accent1 2 9 2" xfId="787" xr:uid="{00000000-0005-0000-0000-0000E5000000}"/>
    <cellStyle name="20% - Accent1 2_Deferred Income Taxes" xfId="788" xr:uid="{00000000-0005-0000-0000-0000E6000000}"/>
    <cellStyle name="20% - Accent1 3" xfId="217" xr:uid="{00000000-0005-0000-0000-0000E7000000}"/>
    <cellStyle name="20% - Accent1 3 2" xfId="789" xr:uid="{00000000-0005-0000-0000-0000E8000000}"/>
    <cellStyle name="20% - Accent1 4" xfId="218" xr:uid="{00000000-0005-0000-0000-0000E9000000}"/>
    <cellStyle name="20% - Accent1 4 2" xfId="790" xr:uid="{00000000-0005-0000-0000-0000EA000000}"/>
    <cellStyle name="20% - Accent1 5" xfId="219" xr:uid="{00000000-0005-0000-0000-0000EB000000}"/>
    <cellStyle name="20% - Accent1 5 10" xfId="791" xr:uid="{00000000-0005-0000-0000-0000EC000000}"/>
    <cellStyle name="20% - Accent1 5 2" xfId="792" xr:uid="{00000000-0005-0000-0000-0000ED000000}"/>
    <cellStyle name="20% - Accent1 5 2 2" xfId="793" xr:uid="{00000000-0005-0000-0000-0000EE000000}"/>
    <cellStyle name="20% - Accent1 5 2 2 2" xfId="794" xr:uid="{00000000-0005-0000-0000-0000EF000000}"/>
    <cellStyle name="20% - Accent1 5 2 2 2 2" xfId="795" xr:uid="{00000000-0005-0000-0000-0000F0000000}"/>
    <cellStyle name="20% - Accent1 5 2 2 2 2 2" xfId="796" xr:uid="{00000000-0005-0000-0000-0000F1000000}"/>
    <cellStyle name="20% - Accent1 5 2 2 2 2 2 2" xfId="797" xr:uid="{00000000-0005-0000-0000-0000F2000000}"/>
    <cellStyle name="20% - Accent1 5 2 2 2 2 2 2 2" xfId="798" xr:uid="{00000000-0005-0000-0000-0000F3000000}"/>
    <cellStyle name="20% - Accent1 5 2 2 2 2 2 3" xfId="799" xr:uid="{00000000-0005-0000-0000-0000F4000000}"/>
    <cellStyle name="20% - Accent1 5 2 2 2 2 3" xfId="800" xr:uid="{00000000-0005-0000-0000-0000F5000000}"/>
    <cellStyle name="20% - Accent1 5 2 2 2 2 3 2" xfId="801" xr:uid="{00000000-0005-0000-0000-0000F6000000}"/>
    <cellStyle name="20% - Accent1 5 2 2 2 2 3 2 2" xfId="802" xr:uid="{00000000-0005-0000-0000-0000F7000000}"/>
    <cellStyle name="20% - Accent1 5 2 2 2 2 3 3" xfId="803" xr:uid="{00000000-0005-0000-0000-0000F8000000}"/>
    <cellStyle name="20% - Accent1 5 2 2 2 2 4" xfId="804" xr:uid="{00000000-0005-0000-0000-0000F9000000}"/>
    <cellStyle name="20% - Accent1 5 2 2 2 2 4 2" xfId="805" xr:uid="{00000000-0005-0000-0000-0000FA000000}"/>
    <cellStyle name="20% - Accent1 5 2 2 2 2 5" xfId="806" xr:uid="{00000000-0005-0000-0000-0000FB000000}"/>
    <cellStyle name="20% - Accent1 5 2 2 2 3" xfId="807" xr:uid="{00000000-0005-0000-0000-0000FC000000}"/>
    <cellStyle name="20% - Accent1 5 2 2 2 3 2" xfId="808" xr:uid="{00000000-0005-0000-0000-0000FD000000}"/>
    <cellStyle name="20% - Accent1 5 2 2 2 3 2 2" xfId="809" xr:uid="{00000000-0005-0000-0000-0000FE000000}"/>
    <cellStyle name="20% - Accent1 5 2 2 2 3 3" xfId="810" xr:uid="{00000000-0005-0000-0000-0000FF000000}"/>
    <cellStyle name="20% - Accent1 5 2 2 2 4" xfId="811" xr:uid="{00000000-0005-0000-0000-000000010000}"/>
    <cellStyle name="20% - Accent1 5 2 2 2 4 2" xfId="812" xr:uid="{00000000-0005-0000-0000-000001010000}"/>
    <cellStyle name="20% - Accent1 5 2 2 2 4 2 2" xfId="813" xr:uid="{00000000-0005-0000-0000-000002010000}"/>
    <cellStyle name="20% - Accent1 5 2 2 2 4 3" xfId="814" xr:uid="{00000000-0005-0000-0000-000003010000}"/>
    <cellStyle name="20% - Accent1 5 2 2 2 5" xfId="815" xr:uid="{00000000-0005-0000-0000-000004010000}"/>
    <cellStyle name="20% - Accent1 5 2 2 2 5 2" xfId="816" xr:uid="{00000000-0005-0000-0000-000005010000}"/>
    <cellStyle name="20% - Accent1 5 2 2 2 6" xfId="817" xr:uid="{00000000-0005-0000-0000-000006010000}"/>
    <cellStyle name="20% - Accent1 5 2 2 2 6 2" xfId="818" xr:uid="{00000000-0005-0000-0000-000007010000}"/>
    <cellStyle name="20% - Accent1 5 2 2 2 7" xfId="819" xr:uid="{00000000-0005-0000-0000-000008010000}"/>
    <cellStyle name="20% - Accent1 5 2 2 3" xfId="820" xr:uid="{00000000-0005-0000-0000-000009010000}"/>
    <cellStyle name="20% - Accent1 5 2 2 3 2" xfId="821" xr:uid="{00000000-0005-0000-0000-00000A010000}"/>
    <cellStyle name="20% - Accent1 5 2 2 3 2 2" xfId="822" xr:uid="{00000000-0005-0000-0000-00000B010000}"/>
    <cellStyle name="20% - Accent1 5 2 2 3 2 2 2" xfId="823" xr:uid="{00000000-0005-0000-0000-00000C010000}"/>
    <cellStyle name="20% - Accent1 5 2 2 3 2 3" xfId="824" xr:uid="{00000000-0005-0000-0000-00000D010000}"/>
    <cellStyle name="20% - Accent1 5 2 2 3 3" xfId="825" xr:uid="{00000000-0005-0000-0000-00000E010000}"/>
    <cellStyle name="20% - Accent1 5 2 2 3 3 2" xfId="826" xr:uid="{00000000-0005-0000-0000-00000F010000}"/>
    <cellStyle name="20% - Accent1 5 2 2 3 3 2 2" xfId="827" xr:uid="{00000000-0005-0000-0000-000010010000}"/>
    <cellStyle name="20% - Accent1 5 2 2 3 3 3" xfId="828" xr:uid="{00000000-0005-0000-0000-000011010000}"/>
    <cellStyle name="20% - Accent1 5 2 2 3 4" xfId="829" xr:uid="{00000000-0005-0000-0000-000012010000}"/>
    <cellStyle name="20% - Accent1 5 2 2 3 4 2" xfId="830" xr:uid="{00000000-0005-0000-0000-000013010000}"/>
    <cellStyle name="20% - Accent1 5 2 2 3 5" xfId="831" xr:uid="{00000000-0005-0000-0000-000014010000}"/>
    <cellStyle name="20% - Accent1 5 2 2 4" xfId="832" xr:uid="{00000000-0005-0000-0000-000015010000}"/>
    <cellStyle name="20% - Accent1 5 2 2 4 2" xfId="833" xr:uid="{00000000-0005-0000-0000-000016010000}"/>
    <cellStyle name="20% - Accent1 5 2 2 4 2 2" xfId="834" xr:uid="{00000000-0005-0000-0000-000017010000}"/>
    <cellStyle name="20% - Accent1 5 2 2 4 3" xfId="835" xr:uid="{00000000-0005-0000-0000-000018010000}"/>
    <cellStyle name="20% - Accent1 5 2 2 5" xfId="836" xr:uid="{00000000-0005-0000-0000-000019010000}"/>
    <cellStyle name="20% - Accent1 5 2 2 5 2" xfId="837" xr:uid="{00000000-0005-0000-0000-00001A010000}"/>
    <cellStyle name="20% - Accent1 5 2 2 5 2 2" xfId="838" xr:uid="{00000000-0005-0000-0000-00001B010000}"/>
    <cellStyle name="20% - Accent1 5 2 2 5 3" xfId="839" xr:uid="{00000000-0005-0000-0000-00001C010000}"/>
    <cellStyle name="20% - Accent1 5 2 2 6" xfId="840" xr:uid="{00000000-0005-0000-0000-00001D010000}"/>
    <cellStyle name="20% - Accent1 5 2 2 6 2" xfId="841" xr:uid="{00000000-0005-0000-0000-00001E010000}"/>
    <cellStyle name="20% - Accent1 5 2 2 7" xfId="842" xr:uid="{00000000-0005-0000-0000-00001F010000}"/>
    <cellStyle name="20% - Accent1 5 2 2 7 2" xfId="843" xr:uid="{00000000-0005-0000-0000-000020010000}"/>
    <cellStyle name="20% - Accent1 5 2 2 8" xfId="844" xr:uid="{00000000-0005-0000-0000-000021010000}"/>
    <cellStyle name="20% - Accent1 5 2 3" xfId="845" xr:uid="{00000000-0005-0000-0000-000022010000}"/>
    <cellStyle name="20% - Accent1 5 2 3 2" xfId="846" xr:uid="{00000000-0005-0000-0000-000023010000}"/>
    <cellStyle name="20% - Accent1 5 2 3 2 2" xfId="847" xr:uid="{00000000-0005-0000-0000-000024010000}"/>
    <cellStyle name="20% - Accent1 5 2 3 2 2 2" xfId="848" xr:uid="{00000000-0005-0000-0000-000025010000}"/>
    <cellStyle name="20% - Accent1 5 2 3 2 2 2 2" xfId="849" xr:uid="{00000000-0005-0000-0000-000026010000}"/>
    <cellStyle name="20% - Accent1 5 2 3 2 2 3" xfId="850" xr:uid="{00000000-0005-0000-0000-000027010000}"/>
    <cellStyle name="20% - Accent1 5 2 3 2 3" xfId="851" xr:uid="{00000000-0005-0000-0000-000028010000}"/>
    <cellStyle name="20% - Accent1 5 2 3 2 3 2" xfId="852" xr:uid="{00000000-0005-0000-0000-000029010000}"/>
    <cellStyle name="20% - Accent1 5 2 3 2 3 2 2" xfId="853" xr:uid="{00000000-0005-0000-0000-00002A010000}"/>
    <cellStyle name="20% - Accent1 5 2 3 2 3 3" xfId="854" xr:uid="{00000000-0005-0000-0000-00002B010000}"/>
    <cellStyle name="20% - Accent1 5 2 3 2 4" xfId="855" xr:uid="{00000000-0005-0000-0000-00002C010000}"/>
    <cellStyle name="20% - Accent1 5 2 3 2 4 2" xfId="856" xr:uid="{00000000-0005-0000-0000-00002D010000}"/>
    <cellStyle name="20% - Accent1 5 2 3 2 5" xfId="857" xr:uid="{00000000-0005-0000-0000-00002E010000}"/>
    <cellStyle name="20% - Accent1 5 2 3 2 5 2" xfId="858" xr:uid="{00000000-0005-0000-0000-00002F010000}"/>
    <cellStyle name="20% - Accent1 5 2 3 2 6" xfId="859" xr:uid="{00000000-0005-0000-0000-000030010000}"/>
    <cellStyle name="20% - Accent1 5 2 3 3" xfId="860" xr:uid="{00000000-0005-0000-0000-000031010000}"/>
    <cellStyle name="20% - Accent1 5 2 3 3 2" xfId="861" xr:uid="{00000000-0005-0000-0000-000032010000}"/>
    <cellStyle name="20% - Accent1 5 2 3 3 2 2" xfId="862" xr:uid="{00000000-0005-0000-0000-000033010000}"/>
    <cellStyle name="20% - Accent1 5 2 3 3 3" xfId="863" xr:uid="{00000000-0005-0000-0000-000034010000}"/>
    <cellStyle name="20% - Accent1 5 2 3 4" xfId="864" xr:uid="{00000000-0005-0000-0000-000035010000}"/>
    <cellStyle name="20% - Accent1 5 2 3 4 2" xfId="865" xr:uid="{00000000-0005-0000-0000-000036010000}"/>
    <cellStyle name="20% - Accent1 5 2 3 4 2 2" xfId="866" xr:uid="{00000000-0005-0000-0000-000037010000}"/>
    <cellStyle name="20% - Accent1 5 2 3 4 3" xfId="867" xr:uid="{00000000-0005-0000-0000-000038010000}"/>
    <cellStyle name="20% - Accent1 5 2 3 5" xfId="868" xr:uid="{00000000-0005-0000-0000-000039010000}"/>
    <cellStyle name="20% - Accent1 5 2 3 5 2" xfId="869" xr:uid="{00000000-0005-0000-0000-00003A010000}"/>
    <cellStyle name="20% - Accent1 5 2 3 6" xfId="870" xr:uid="{00000000-0005-0000-0000-00003B010000}"/>
    <cellStyle name="20% - Accent1 5 2 3 6 2" xfId="871" xr:uid="{00000000-0005-0000-0000-00003C010000}"/>
    <cellStyle name="20% - Accent1 5 2 3 7" xfId="872" xr:uid="{00000000-0005-0000-0000-00003D010000}"/>
    <cellStyle name="20% - Accent1 5 2 4" xfId="873" xr:uid="{00000000-0005-0000-0000-00003E010000}"/>
    <cellStyle name="20% - Accent1 5 2 4 2" xfId="874" xr:uid="{00000000-0005-0000-0000-00003F010000}"/>
    <cellStyle name="20% - Accent1 5 2 4 2 2" xfId="875" xr:uid="{00000000-0005-0000-0000-000040010000}"/>
    <cellStyle name="20% - Accent1 5 2 4 2 2 2" xfId="876" xr:uid="{00000000-0005-0000-0000-000041010000}"/>
    <cellStyle name="20% - Accent1 5 2 4 2 3" xfId="877" xr:uid="{00000000-0005-0000-0000-000042010000}"/>
    <cellStyle name="20% - Accent1 5 2 4 2 3 2" xfId="878" xr:uid="{00000000-0005-0000-0000-000043010000}"/>
    <cellStyle name="20% - Accent1 5 2 4 2 4" xfId="879" xr:uid="{00000000-0005-0000-0000-000044010000}"/>
    <cellStyle name="20% - Accent1 5 2 4 3" xfId="880" xr:uid="{00000000-0005-0000-0000-000045010000}"/>
    <cellStyle name="20% - Accent1 5 2 4 3 2" xfId="881" xr:uid="{00000000-0005-0000-0000-000046010000}"/>
    <cellStyle name="20% - Accent1 5 2 4 3 2 2" xfId="882" xr:uid="{00000000-0005-0000-0000-000047010000}"/>
    <cellStyle name="20% - Accent1 5 2 4 3 3" xfId="883" xr:uid="{00000000-0005-0000-0000-000048010000}"/>
    <cellStyle name="20% - Accent1 5 2 4 4" xfId="884" xr:uid="{00000000-0005-0000-0000-000049010000}"/>
    <cellStyle name="20% - Accent1 5 2 4 4 2" xfId="885" xr:uid="{00000000-0005-0000-0000-00004A010000}"/>
    <cellStyle name="20% - Accent1 5 2 4 5" xfId="886" xr:uid="{00000000-0005-0000-0000-00004B010000}"/>
    <cellStyle name="20% - Accent1 5 2 4 5 2" xfId="887" xr:uid="{00000000-0005-0000-0000-00004C010000}"/>
    <cellStyle name="20% - Accent1 5 2 4 6" xfId="888" xr:uid="{00000000-0005-0000-0000-00004D010000}"/>
    <cellStyle name="20% - Accent1 5 2 5" xfId="889" xr:uid="{00000000-0005-0000-0000-00004E010000}"/>
    <cellStyle name="20% - Accent1 5 2 5 2" xfId="890" xr:uid="{00000000-0005-0000-0000-00004F010000}"/>
    <cellStyle name="20% - Accent1 5 2 5 2 2" xfId="891" xr:uid="{00000000-0005-0000-0000-000050010000}"/>
    <cellStyle name="20% - Accent1 5 2 5 3" xfId="892" xr:uid="{00000000-0005-0000-0000-000051010000}"/>
    <cellStyle name="20% - Accent1 5 2 5 3 2" xfId="893" xr:uid="{00000000-0005-0000-0000-000052010000}"/>
    <cellStyle name="20% - Accent1 5 2 5 4" xfId="894" xr:uid="{00000000-0005-0000-0000-000053010000}"/>
    <cellStyle name="20% - Accent1 5 2 6" xfId="895" xr:uid="{00000000-0005-0000-0000-000054010000}"/>
    <cellStyle name="20% - Accent1 5 2 6 2" xfId="896" xr:uid="{00000000-0005-0000-0000-000055010000}"/>
    <cellStyle name="20% - Accent1 5 2 6 2 2" xfId="897" xr:uid="{00000000-0005-0000-0000-000056010000}"/>
    <cellStyle name="20% - Accent1 5 2 6 3" xfId="898" xr:uid="{00000000-0005-0000-0000-000057010000}"/>
    <cellStyle name="20% - Accent1 5 2 7" xfId="899" xr:uid="{00000000-0005-0000-0000-000058010000}"/>
    <cellStyle name="20% - Accent1 5 2 7 2" xfId="900" xr:uid="{00000000-0005-0000-0000-000059010000}"/>
    <cellStyle name="20% - Accent1 5 2 8" xfId="901" xr:uid="{00000000-0005-0000-0000-00005A010000}"/>
    <cellStyle name="20% - Accent1 5 2 8 2" xfId="902" xr:uid="{00000000-0005-0000-0000-00005B010000}"/>
    <cellStyle name="20% - Accent1 5 2 9" xfId="903" xr:uid="{00000000-0005-0000-0000-00005C010000}"/>
    <cellStyle name="20% - Accent1 5 3" xfId="904" xr:uid="{00000000-0005-0000-0000-00005D010000}"/>
    <cellStyle name="20% - Accent1 5 3 2" xfId="905" xr:uid="{00000000-0005-0000-0000-00005E010000}"/>
    <cellStyle name="20% - Accent1 5 3 2 2" xfId="906" xr:uid="{00000000-0005-0000-0000-00005F010000}"/>
    <cellStyle name="20% - Accent1 5 3 2 2 2" xfId="907" xr:uid="{00000000-0005-0000-0000-000060010000}"/>
    <cellStyle name="20% - Accent1 5 3 2 2 2 2" xfId="908" xr:uid="{00000000-0005-0000-0000-000061010000}"/>
    <cellStyle name="20% - Accent1 5 3 2 2 2 2 2" xfId="909" xr:uid="{00000000-0005-0000-0000-000062010000}"/>
    <cellStyle name="20% - Accent1 5 3 2 2 2 3" xfId="910" xr:uid="{00000000-0005-0000-0000-000063010000}"/>
    <cellStyle name="20% - Accent1 5 3 2 2 3" xfId="911" xr:uid="{00000000-0005-0000-0000-000064010000}"/>
    <cellStyle name="20% - Accent1 5 3 2 2 3 2" xfId="912" xr:uid="{00000000-0005-0000-0000-000065010000}"/>
    <cellStyle name="20% - Accent1 5 3 2 2 3 2 2" xfId="913" xr:uid="{00000000-0005-0000-0000-000066010000}"/>
    <cellStyle name="20% - Accent1 5 3 2 2 3 3" xfId="914" xr:uid="{00000000-0005-0000-0000-000067010000}"/>
    <cellStyle name="20% - Accent1 5 3 2 2 4" xfId="915" xr:uid="{00000000-0005-0000-0000-000068010000}"/>
    <cellStyle name="20% - Accent1 5 3 2 2 4 2" xfId="916" xr:uid="{00000000-0005-0000-0000-000069010000}"/>
    <cellStyle name="20% - Accent1 5 3 2 2 5" xfId="917" xr:uid="{00000000-0005-0000-0000-00006A010000}"/>
    <cellStyle name="20% - Accent1 5 3 2 3" xfId="918" xr:uid="{00000000-0005-0000-0000-00006B010000}"/>
    <cellStyle name="20% - Accent1 5 3 2 3 2" xfId="919" xr:uid="{00000000-0005-0000-0000-00006C010000}"/>
    <cellStyle name="20% - Accent1 5 3 2 3 2 2" xfId="920" xr:uid="{00000000-0005-0000-0000-00006D010000}"/>
    <cellStyle name="20% - Accent1 5 3 2 3 3" xfId="921" xr:uid="{00000000-0005-0000-0000-00006E010000}"/>
    <cellStyle name="20% - Accent1 5 3 2 4" xfId="922" xr:uid="{00000000-0005-0000-0000-00006F010000}"/>
    <cellStyle name="20% - Accent1 5 3 2 4 2" xfId="923" xr:uid="{00000000-0005-0000-0000-000070010000}"/>
    <cellStyle name="20% - Accent1 5 3 2 4 2 2" xfId="924" xr:uid="{00000000-0005-0000-0000-000071010000}"/>
    <cellStyle name="20% - Accent1 5 3 2 4 3" xfId="925" xr:uid="{00000000-0005-0000-0000-000072010000}"/>
    <cellStyle name="20% - Accent1 5 3 2 5" xfId="926" xr:uid="{00000000-0005-0000-0000-000073010000}"/>
    <cellStyle name="20% - Accent1 5 3 2 5 2" xfId="927" xr:uid="{00000000-0005-0000-0000-000074010000}"/>
    <cellStyle name="20% - Accent1 5 3 2 6" xfId="928" xr:uid="{00000000-0005-0000-0000-000075010000}"/>
    <cellStyle name="20% - Accent1 5 3 2 6 2" xfId="929" xr:uid="{00000000-0005-0000-0000-000076010000}"/>
    <cellStyle name="20% - Accent1 5 3 2 7" xfId="930" xr:uid="{00000000-0005-0000-0000-000077010000}"/>
    <cellStyle name="20% - Accent1 5 3 3" xfId="931" xr:uid="{00000000-0005-0000-0000-000078010000}"/>
    <cellStyle name="20% - Accent1 5 3 3 2" xfId="932" xr:uid="{00000000-0005-0000-0000-000079010000}"/>
    <cellStyle name="20% - Accent1 5 3 3 2 2" xfId="933" xr:uid="{00000000-0005-0000-0000-00007A010000}"/>
    <cellStyle name="20% - Accent1 5 3 3 2 2 2" xfId="934" xr:uid="{00000000-0005-0000-0000-00007B010000}"/>
    <cellStyle name="20% - Accent1 5 3 3 2 3" xfId="935" xr:uid="{00000000-0005-0000-0000-00007C010000}"/>
    <cellStyle name="20% - Accent1 5 3 3 3" xfId="936" xr:uid="{00000000-0005-0000-0000-00007D010000}"/>
    <cellStyle name="20% - Accent1 5 3 3 3 2" xfId="937" xr:uid="{00000000-0005-0000-0000-00007E010000}"/>
    <cellStyle name="20% - Accent1 5 3 3 3 2 2" xfId="938" xr:uid="{00000000-0005-0000-0000-00007F010000}"/>
    <cellStyle name="20% - Accent1 5 3 3 3 3" xfId="939" xr:uid="{00000000-0005-0000-0000-000080010000}"/>
    <cellStyle name="20% - Accent1 5 3 3 4" xfId="940" xr:uid="{00000000-0005-0000-0000-000081010000}"/>
    <cellStyle name="20% - Accent1 5 3 3 4 2" xfId="941" xr:uid="{00000000-0005-0000-0000-000082010000}"/>
    <cellStyle name="20% - Accent1 5 3 3 5" xfId="942" xr:uid="{00000000-0005-0000-0000-000083010000}"/>
    <cellStyle name="20% - Accent1 5 3 4" xfId="943" xr:uid="{00000000-0005-0000-0000-000084010000}"/>
    <cellStyle name="20% - Accent1 5 3 4 2" xfId="944" xr:uid="{00000000-0005-0000-0000-000085010000}"/>
    <cellStyle name="20% - Accent1 5 3 4 2 2" xfId="945" xr:uid="{00000000-0005-0000-0000-000086010000}"/>
    <cellStyle name="20% - Accent1 5 3 4 3" xfId="946" xr:uid="{00000000-0005-0000-0000-000087010000}"/>
    <cellStyle name="20% - Accent1 5 3 5" xfId="947" xr:uid="{00000000-0005-0000-0000-000088010000}"/>
    <cellStyle name="20% - Accent1 5 3 5 2" xfId="948" xr:uid="{00000000-0005-0000-0000-000089010000}"/>
    <cellStyle name="20% - Accent1 5 3 5 2 2" xfId="949" xr:uid="{00000000-0005-0000-0000-00008A010000}"/>
    <cellStyle name="20% - Accent1 5 3 5 3" xfId="950" xr:uid="{00000000-0005-0000-0000-00008B010000}"/>
    <cellStyle name="20% - Accent1 5 3 6" xfId="951" xr:uid="{00000000-0005-0000-0000-00008C010000}"/>
    <cellStyle name="20% - Accent1 5 3 6 2" xfId="952" xr:uid="{00000000-0005-0000-0000-00008D010000}"/>
    <cellStyle name="20% - Accent1 5 3 7" xfId="953" xr:uid="{00000000-0005-0000-0000-00008E010000}"/>
    <cellStyle name="20% - Accent1 5 3 7 2" xfId="954" xr:uid="{00000000-0005-0000-0000-00008F010000}"/>
    <cellStyle name="20% - Accent1 5 3 8" xfId="955" xr:uid="{00000000-0005-0000-0000-000090010000}"/>
    <cellStyle name="20% - Accent1 5 4" xfId="956" xr:uid="{00000000-0005-0000-0000-000091010000}"/>
    <cellStyle name="20% - Accent1 5 4 2" xfId="957" xr:uid="{00000000-0005-0000-0000-000092010000}"/>
    <cellStyle name="20% - Accent1 5 4 2 2" xfId="958" xr:uid="{00000000-0005-0000-0000-000093010000}"/>
    <cellStyle name="20% - Accent1 5 4 2 2 2" xfId="959" xr:uid="{00000000-0005-0000-0000-000094010000}"/>
    <cellStyle name="20% - Accent1 5 4 2 2 2 2" xfId="960" xr:uid="{00000000-0005-0000-0000-000095010000}"/>
    <cellStyle name="20% - Accent1 5 4 2 2 3" xfId="961" xr:uid="{00000000-0005-0000-0000-000096010000}"/>
    <cellStyle name="20% - Accent1 5 4 2 3" xfId="962" xr:uid="{00000000-0005-0000-0000-000097010000}"/>
    <cellStyle name="20% - Accent1 5 4 2 3 2" xfId="963" xr:uid="{00000000-0005-0000-0000-000098010000}"/>
    <cellStyle name="20% - Accent1 5 4 2 3 2 2" xfId="964" xr:uid="{00000000-0005-0000-0000-000099010000}"/>
    <cellStyle name="20% - Accent1 5 4 2 3 3" xfId="965" xr:uid="{00000000-0005-0000-0000-00009A010000}"/>
    <cellStyle name="20% - Accent1 5 4 2 4" xfId="966" xr:uid="{00000000-0005-0000-0000-00009B010000}"/>
    <cellStyle name="20% - Accent1 5 4 2 4 2" xfId="967" xr:uid="{00000000-0005-0000-0000-00009C010000}"/>
    <cellStyle name="20% - Accent1 5 4 2 5" xfId="968" xr:uid="{00000000-0005-0000-0000-00009D010000}"/>
    <cellStyle name="20% - Accent1 5 4 2 5 2" xfId="969" xr:uid="{00000000-0005-0000-0000-00009E010000}"/>
    <cellStyle name="20% - Accent1 5 4 2 6" xfId="970" xr:uid="{00000000-0005-0000-0000-00009F010000}"/>
    <cellStyle name="20% - Accent1 5 4 3" xfId="971" xr:uid="{00000000-0005-0000-0000-0000A0010000}"/>
    <cellStyle name="20% - Accent1 5 4 3 2" xfId="972" xr:uid="{00000000-0005-0000-0000-0000A1010000}"/>
    <cellStyle name="20% - Accent1 5 4 3 2 2" xfId="973" xr:uid="{00000000-0005-0000-0000-0000A2010000}"/>
    <cellStyle name="20% - Accent1 5 4 3 3" xfId="974" xr:uid="{00000000-0005-0000-0000-0000A3010000}"/>
    <cellStyle name="20% - Accent1 5 4 4" xfId="975" xr:uid="{00000000-0005-0000-0000-0000A4010000}"/>
    <cellStyle name="20% - Accent1 5 4 4 2" xfId="976" xr:uid="{00000000-0005-0000-0000-0000A5010000}"/>
    <cellStyle name="20% - Accent1 5 4 4 2 2" xfId="977" xr:uid="{00000000-0005-0000-0000-0000A6010000}"/>
    <cellStyle name="20% - Accent1 5 4 4 3" xfId="978" xr:uid="{00000000-0005-0000-0000-0000A7010000}"/>
    <cellStyle name="20% - Accent1 5 4 5" xfId="979" xr:uid="{00000000-0005-0000-0000-0000A8010000}"/>
    <cellStyle name="20% - Accent1 5 4 5 2" xfId="980" xr:uid="{00000000-0005-0000-0000-0000A9010000}"/>
    <cellStyle name="20% - Accent1 5 4 6" xfId="981" xr:uid="{00000000-0005-0000-0000-0000AA010000}"/>
    <cellStyle name="20% - Accent1 5 4 6 2" xfId="982" xr:uid="{00000000-0005-0000-0000-0000AB010000}"/>
    <cellStyle name="20% - Accent1 5 4 7" xfId="983" xr:uid="{00000000-0005-0000-0000-0000AC010000}"/>
    <cellStyle name="20% - Accent1 5 5" xfId="984" xr:uid="{00000000-0005-0000-0000-0000AD010000}"/>
    <cellStyle name="20% - Accent1 5 5 2" xfId="985" xr:uid="{00000000-0005-0000-0000-0000AE010000}"/>
    <cellStyle name="20% - Accent1 5 5 2 2" xfId="986" xr:uid="{00000000-0005-0000-0000-0000AF010000}"/>
    <cellStyle name="20% - Accent1 5 5 2 2 2" xfId="987" xr:uid="{00000000-0005-0000-0000-0000B0010000}"/>
    <cellStyle name="20% - Accent1 5 5 2 3" xfId="988" xr:uid="{00000000-0005-0000-0000-0000B1010000}"/>
    <cellStyle name="20% - Accent1 5 5 2 3 2" xfId="989" xr:uid="{00000000-0005-0000-0000-0000B2010000}"/>
    <cellStyle name="20% - Accent1 5 5 2 4" xfId="990" xr:uid="{00000000-0005-0000-0000-0000B3010000}"/>
    <cellStyle name="20% - Accent1 5 5 3" xfId="991" xr:uid="{00000000-0005-0000-0000-0000B4010000}"/>
    <cellStyle name="20% - Accent1 5 5 3 2" xfId="992" xr:uid="{00000000-0005-0000-0000-0000B5010000}"/>
    <cellStyle name="20% - Accent1 5 5 3 2 2" xfId="993" xr:uid="{00000000-0005-0000-0000-0000B6010000}"/>
    <cellStyle name="20% - Accent1 5 5 3 3" xfId="994" xr:uid="{00000000-0005-0000-0000-0000B7010000}"/>
    <cellStyle name="20% - Accent1 5 5 4" xfId="995" xr:uid="{00000000-0005-0000-0000-0000B8010000}"/>
    <cellStyle name="20% - Accent1 5 5 4 2" xfId="996" xr:uid="{00000000-0005-0000-0000-0000B9010000}"/>
    <cellStyle name="20% - Accent1 5 5 5" xfId="997" xr:uid="{00000000-0005-0000-0000-0000BA010000}"/>
    <cellStyle name="20% - Accent1 5 5 5 2" xfId="998" xr:uid="{00000000-0005-0000-0000-0000BB010000}"/>
    <cellStyle name="20% - Accent1 5 5 6" xfId="999" xr:uid="{00000000-0005-0000-0000-0000BC010000}"/>
    <cellStyle name="20% - Accent1 5 6" xfId="1000" xr:uid="{00000000-0005-0000-0000-0000BD010000}"/>
    <cellStyle name="20% - Accent1 5 6 2" xfId="1001" xr:uid="{00000000-0005-0000-0000-0000BE010000}"/>
    <cellStyle name="20% - Accent1 5 6 2 2" xfId="1002" xr:uid="{00000000-0005-0000-0000-0000BF010000}"/>
    <cellStyle name="20% - Accent1 5 6 3" xfId="1003" xr:uid="{00000000-0005-0000-0000-0000C0010000}"/>
    <cellStyle name="20% - Accent1 5 6 3 2" xfId="1004" xr:uid="{00000000-0005-0000-0000-0000C1010000}"/>
    <cellStyle name="20% - Accent1 5 6 4" xfId="1005" xr:uid="{00000000-0005-0000-0000-0000C2010000}"/>
    <cellStyle name="20% - Accent1 5 7" xfId="1006" xr:uid="{00000000-0005-0000-0000-0000C3010000}"/>
    <cellStyle name="20% - Accent1 5 7 2" xfId="1007" xr:uid="{00000000-0005-0000-0000-0000C4010000}"/>
    <cellStyle name="20% - Accent1 5 7 2 2" xfId="1008" xr:uid="{00000000-0005-0000-0000-0000C5010000}"/>
    <cellStyle name="20% - Accent1 5 7 3" xfId="1009" xr:uid="{00000000-0005-0000-0000-0000C6010000}"/>
    <cellStyle name="20% - Accent1 5 8" xfId="1010" xr:uid="{00000000-0005-0000-0000-0000C7010000}"/>
    <cellStyle name="20% - Accent1 5 8 2" xfId="1011" xr:uid="{00000000-0005-0000-0000-0000C8010000}"/>
    <cellStyle name="20% - Accent1 5 9" xfId="1012" xr:uid="{00000000-0005-0000-0000-0000C9010000}"/>
    <cellStyle name="20% - Accent1 5 9 2" xfId="1013" xr:uid="{00000000-0005-0000-0000-0000CA010000}"/>
    <cellStyle name="20% - Accent1 6" xfId="220" xr:uid="{00000000-0005-0000-0000-0000CB010000}"/>
    <cellStyle name="20% - Accent1 6 2" xfId="1014" xr:uid="{00000000-0005-0000-0000-0000CC010000}"/>
    <cellStyle name="20% - Accent1 6 2 2" xfId="1015" xr:uid="{00000000-0005-0000-0000-0000CD010000}"/>
    <cellStyle name="20% - Accent1 6 2 2 2" xfId="1016" xr:uid="{00000000-0005-0000-0000-0000CE010000}"/>
    <cellStyle name="20% - Accent1 6 2 2 2 2" xfId="1017" xr:uid="{00000000-0005-0000-0000-0000CF010000}"/>
    <cellStyle name="20% - Accent1 6 2 2 2 2 2" xfId="1018" xr:uid="{00000000-0005-0000-0000-0000D0010000}"/>
    <cellStyle name="20% - Accent1 6 2 2 2 2 2 2" xfId="1019" xr:uid="{00000000-0005-0000-0000-0000D1010000}"/>
    <cellStyle name="20% - Accent1 6 2 2 2 2 3" xfId="1020" xr:uid="{00000000-0005-0000-0000-0000D2010000}"/>
    <cellStyle name="20% - Accent1 6 2 2 2 3" xfId="1021" xr:uid="{00000000-0005-0000-0000-0000D3010000}"/>
    <cellStyle name="20% - Accent1 6 2 2 2 3 2" xfId="1022" xr:uid="{00000000-0005-0000-0000-0000D4010000}"/>
    <cellStyle name="20% - Accent1 6 2 2 2 3 2 2" xfId="1023" xr:uid="{00000000-0005-0000-0000-0000D5010000}"/>
    <cellStyle name="20% - Accent1 6 2 2 2 3 3" xfId="1024" xr:uid="{00000000-0005-0000-0000-0000D6010000}"/>
    <cellStyle name="20% - Accent1 6 2 2 2 4" xfId="1025" xr:uid="{00000000-0005-0000-0000-0000D7010000}"/>
    <cellStyle name="20% - Accent1 6 2 2 2 4 2" xfId="1026" xr:uid="{00000000-0005-0000-0000-0000D8010000}"/>
    <cellStyle name="20% - Accent1 6 2 2 2 5" xfId="1027" xr:uid="{00000000-0005-0000-0000-0000D9010000}"/>
    <cellStyle name="20% - Accent1 6 2 2 3" xfId="1028" xr:uid="{00000000-0005-0000-0000-0000DA010000}"/>
    <cellStyle name="20% - Accent1 6 2 2 3 2" xfId="1029" xr:uid="{00000000-0005-0000-0000-0000DB010000}"/>
    <cellStyle name="20% - Accent1 6 2 2 3 2 2" xfId="1030" xr:uid="{00000000-0005-0000-0000-0000DC010000}"/>
    <cellStyle name="20% - Accent1 6 2 2 3 3" xfId="1031" xr:uid="{00000000-0005-0000-0000-0000DD010000}"/>
    <cellStyle name="20% - Accent1 6 2 2 4" xfId="1032" xr:uid="{00000000-0005-0000-0000-0000DE010000}"/>
    <cellStyle name="20% - Accent1 6 2 2 4 2" xfId="1033" xr:uid="{00000000-0005-0000-0000-0000DF010000}"/>
    <cellStyle name="20% - Accent1 6 2 2 4 2 2" xfId="1034" xr:uid="{00000000-0005-0000-0000-0000E0010000}"/>
    <cellStyle name="20% - Accent1 6 2 2 4 3" xfId="1035" xr:uid="{00000000-0005-0000-0000-0000E1010000}"/>
    <cellStyle name="20% - Accent1 6 2 2 5" xfId="1036" xr:uid="{00000000-0005-0000-0000-0000E2010000}"/>
    <cellStyle name="20% - Accent1 6 2 2 5 2" xfId="1037" xr:uid="{00000000-0005-0000-0000-0000E3010000}"/>
    <cellStyle name="20% - Accent1 6 2 2 6" xfId="1038" xr:uid="{00000000-0005-0000-0000-0000E4010000}"/>
    <cellStyle name="20% - Accent1 6 2 3" xfId="1039" xr:uid="{00000000-0005-0000-0000-0000E5010000}"/>
    <cellStyle name="20% - Accent1 6 2 3 2" xfId="1040" xr:uid="{00000000-0005-0000-0000-0000E6010000}"/>
    <cellStyle name="20% - Accent1 6 2 3 2 2" xfId="1041" xr:uid="{00000000-0005-0000-0000-0000E7010000}"/>
    <cellStyle name="20% - Accent1 6 2 3 2 2 2" xfId="1042" xr:uid="{00000000-0005-0000-0000-0000E8010000}"/>
    <cellStyle name="20% - Accent1 6 2 3 2 3" xfId="1043" xr:uid="{00000000-0005-0000-0000-0000E9010000}"/>
    <cellStyle name="20% - Accent1 6 2 3 3" xfId="1044" xr:uid="{00000000-0005-0000-0000-0000EA010000}"/>
    <cellStyle name="20% - Accent1 6 2 3 3 2" xfId="1045" xr:uid="{00000000-0005-0000-0000-0000EB010000}"/>
    <cellStyle name="20% - Accent1 6 2 3 3 2 2" xfId="1046" xr:uid="{00000000-0005-0000-0000-0000EC010000}"/>
    <cellStyle name="20% - Accent1 6 2 3 3 3" xfId="1047" xr:uid="{00000000-0005-0000-0000-0000ED010000}"/>
    <cellStyle name="20% - Accent1 6 2 3 4" xfId="1048" xr:uid="{00000000-0005-0000-0000-0000EE010000}"/>
    <cellStyle name="20% - Accent1 6 2 3 4 2" xfId="1049" xr:uid="{00000000-0005-0000-0000-0000EF010000}"/>
    <cellStyle name="20% - Accent1 6 2 3 5" xfId="1050" xr:uid="{00000000-0005-0000-0000-0000F0010000}"/>
    <cellStyle name="20% - Accent1 6 2 4" xfId="1051" xr:uid="{00000000-0005-0000-0000-0000F1010000}"/>
    <cellStyle name="20% - Accent1 6 2 4 2" xfId="1052" xr:uid="{00000000-0005-0000-0000-0000F2010000}"/>
    <cellStyle name="20% - Accent1 6 2 4 2 2" xfId="1053" xr:uid="{00000000-0005-0000-0000-0000F3010000}"/>
    <cellStyle name="20% - Accent1 6 2 4 3" xfId="1054" xr:uid="{00000000-0005-0000-0000-0000F4010000}"/>
    <cellStyle name="20% - Accent1 6 2 5" xfId="1055" xr:uid="{00000000-0005-0000-0000-0000F5010000}"/>
    <cellStyle name="20% - Accent1 6 2 5 2" xfId="1056" xr:uid="{00000000-0005-0000-0000-0000F6010000}"/>
    <cellStyle name="20% - Accent1 6 2 5 2 2" xfId="1057" xr:uid="{00000000-0005-0000-0000-0000F7010000}"/>
    <cellStyle name="20% - Accent1 6 2 5 3" xfId="1058" xr:uid="{00000000-0005-0000-0000-0000F8010000}"/>
    <cellStyle name="20% - Accent1 6 2 6" xfId="1059" xr:uid="{00000000-0005-0000-0000-0000F9010000}"/>
    <cellStyle name="20% - Accent1 6 2 6 2" xfId="1060" xr:uid="{00000000-0005-0000-0000-0000FA010000}"/>
    <cellStyle name="20% - Accent1 6 2 7" xfId="1061" xr:uid="{00000000-0005-0000-0000-0000FB010000}"/>
    <cellStyle name="20% - Accent1 6 3" xfId="1062" xr:uid="{00000000-0005-0000-0000-0000FC010000}"/>
    <cellStyle name="20% - Accent1 6 3 2" xfId="1063" xr:uid="{00000000-0005-0000-0000-0000FD010000}"/>
    <cellStyle name="20% - Accent1 6 3 2 2" xfId="1064" xr:uid="{00000000-0005-0000-0000-0000FE010000}"/>
    <cellStyle name="20% - Accent1 6 3 2 2 2" xfId="1065" xr:uid="{00000000-0005-0000-0000-0000FF010000}"/>
    <cellStyle name="20% - Accent1 6 3 2 2 2 2" xfId="1066" xr:uid="{00000000-0005-0000-0000-000000020000}"/>
    <cellStyle name="20% - Accent1 6 3 2 2 3" xfId="1067" xr:uid="{00000000-0005-0000-0000-000001020000}"/>
    <cellStyle name="20% - Accent1 6 3 2 3" xfId="1068" xr:uid="{00000000-0005-0000-0000-000002020000}"/>
    <cellStyle name="20% - Accent1 6 3 2 3 2" xfId="1069" xr:uid="{00000000-0005-0000-0000-000003020000}"/>
    <cellStyle name="20% - Accent1 6 3 2 3 2 2" xfId="1070" xr:uid="{00000000-0005-0000-0000-000004020000}"/>
    <cellStyle name="20% - Accent1 6 3 2 3 3" xfId="1071" xr:uid="{00000000-0005-0000-0000-000005020000}"/>
    <cellStyle name="20% - Accent1 6 3 2 4" xfId="1072" xr:uid="{00000000-0005-0000-0000-000006020000}"/>
    <cellStyle name="20% - Accent1 6 3 2 4 2" xfId="1073" xr:uid="{00000000-0005-0000-0000-000007020000}"/>
    <cellStyle name="20% - Accent1 6 3 2 5" xfId="1074" xr:uid="{00000000-0005-0000-0000-000008020000}"/>
    <cellStyle name="20% - Accent1 6 3 3" xfId="1075" xr:uid="{00000000-0005-0000-0000-000009020000}"/>
    <cellStyle name="20% - Accent1 6 3 3 2" xfId="1076" xr:uid="{00000000-0005-0000-0000-00000A020000}"/>
    <cellStyle name="20% - Accent1 6 3 3 2 2" xfId="1077" xr:uid="{00000000-0005-0000-0000-00000B020000}"/>
    <cellStyle name="20% - Accent1 6 3 3 3" xfId="1078" xr:uid="{00000000-0005-0000-0000-00000C020000}"/>
    <cellStyle name="20% - Accent1 6 3 4" xfId="1079" xr:uid="{00000000-0005-0000-0000-00000D020000}"/>
    <cellStyle name="20% - Accent1 6 3 4 2" xfId="1080" xr:uid="{00000000-0005-0000-0000-00000E020000}"/>
    <cellStyle name="20% - Accent1 6 3 4 2 2" xfId="1081" xr:uid="{00000000-0005-0000-0000-00000F020000}"/>
    <cellStyle name="20% - Accent1 6 3 4 3" xfId="1082" xr:uid="{00000000-0005-0000-0000-000010020000}"/>
    <cellStyle name="20% - Accent1 6 3 5" xfId="1083" xr:uid="{00000000-0005-0000-0000-000011020000}"/>
    <cellStyle name="20% - Accent1 6 3 5 2" xfId="1084" xr:uid="{00000000-0005-0000-0000-000012020000}"/>
    <cellStyle name="20% - Accent1 6 3 6" xfId="1085" xr:uid="{00000000-0005-0000-0000-000013020000}"/>
    <cellStyle name="20% - Accent1 6 4" xfId="1086" xr:uid="{00000000-0005-0000-0000-000014020000}"/>
    <cellStyle name="20% - Accent1 6 4 2" xfId="1087" xr:uid="{00000000-0005-0000-0000-000015020000}"/>
    <cellStyle name="20% - Accent1 6 4 2 2" xfId="1088" xr:uid="{00000000-0005-0000-0000-000016020000}"/>
    <cellStyle name="20% - Accent1 6 4 2 2 2" xfId="1089" xr:uid="{00000000-0005-0000-0000-000017020000}"/>
    <cellStyle name="20% - Accent1 6 4 2 3" xfId="1090" xr:uid="{00000000-0005-0000-0000-000018020000}"/>
    <cellStyle name="20% - Accent1 6 4 3" xfId="1091" xr:uid="{00000000-0005-0000-0000-000019020000}"/>
    <cellStyle name="20% - Accent1 6 4 3 2" xfId="1092" xr:uid="{00000000-0005-0000-0000-00001A020000}"/>
    <cellStyle name="20% - Accent1 6 4 3 2 2" xfId="1093" xr:uid="{00000000-0005-0000-0000-00001B020000}"/>
    <cellStyle name="20% - Accent1 6 4 3 3" xfId="1094" xr:uid="{00000000-0005-0000-0000-00001C020000}"/>
    <cellStyle name="20% - Accent1 6 4 4" xfId="1095" xr:uid="{00000000-0005-0000-0000-00001D020000}"/>
    <cellStyle name="20% - Accent1 6 4 4 2" xfId="1096" xr:uid="{00000000-0005-0000-0000-00001E020000}"/>
    <cellStyle name="20% - Accent1 6 4 5" xfId="1097" xr:uid="{00000000-0005-0000-0000-00001F020000}"/>
    <cellStyle name="20% - Accent1 6 5" xfId="1098" xr:uid="{00000000-0005-0000-0000-000020020000}"/>
    <cellStyle name="20% - Accent1 6 5 2" xfId="1099" xr:uid="{00000000-0005-0000-0000-000021020000}"/>
    <cellStyle name="20% - Accent1 6 5 2 2" xfId="1100" xr:uid="{00000000-0005-0000-0000-000022020000}"/>
    <cellStyle name="20% - Accent1 6 5 3" xfId="1101" xr:uid="{00000000-0005-0000-0000-000023020000}"/>
    <cellStyle name="20% - Accent1 6 6" xfId="1102" xr:uid="{00000000-0005-0000-0000-000024020000}"/>
    <cellStyle name="20% - Accent1 6 6 2" xfId="1103" xr:uid="{00000000-0005-0000-0000-000025020000}"/>
    <cellStyle name="20% - Accent1 6 6 2 2" xfId="1104" xr:uid="{00000000-0005-0000-0000-000026020000}"/>
    <cellStyle name="20% - Accent1 6 6 3" xfId="1105" xr:uid="{00000000-0005-0000-0000-000027020000}"/>
    <cellStyle name="20% - Accent1 6 7" xfId="1106" xr:uid="{00000000-0005-0000-0000-000028020000}"/>
    <cellStyle name="20% - Accent1 6 7 2" xfId="1107" xr:uid="{00000000-0005-0000-0000-000029020000}"/>
    <cellStyle name="20% - Accent1 6 8" xfId="1108" xr:uid="{00000000-0005-0000-0000-00002A020000}"/>
    <cellStyle name="20% - Accent1 6 8 2" xfId="1109" xr:uid="{00000000-0005-0000-0000-00002B020000}"/>
    <cellStyle name="20% - Accent1 6 9" xfId="1110" xr:uid="{00000000-0005-0000-0000-00002C020000}"/>
    <cellStyle name="20% - Accent1 7" xfId="1111" xr:uid="{00000000-0005-0000-0000-00002D020000}"/>
    <cellStyle name="20% - Accent1 7 2" xfId="1112" xr:uid="{00000000-0005-0000-0000-00002E020000}"/>
    <cellStyle name="20% - Accent2 2" xfId="8" xr:uid="{00000000-0005-0000-0000-00002F020000}"/>
    <cellStyle name="20% - Accent2 2 10" xfId="1113" xr:uid="{00000000-0005-0000-0000-000030020000}"/>
    <cellStyle name="20% - Accent2 2 18" xfId="1114" xr:uid="{00000000-0005-0000-0000-000031020000}"/>
    <cellStyle name="20% - Accent2 2 2" xfId="1115" xr:uid="{00000000-0005-0000-0000-000032020000}"/>
    <cellStyle name="20% - Accent2 2 2 2" xfId="1116" xr:uid="{00000000-0005-0000-0000-000033020000}"/>
    <cellStyle name="20% - Accent2 2 2 2 2" xfId="1117" xr:uid="{00000000-0005-0000-0000-000034020000}"/>
    <cellStyle name="20% - Accent2 2 2 2 2 2" xfId="1118" xr:uid="{00000000-0005-0000-0000-000035020000}"/>
    <cellStyle name="20% - Accent2 2 2 2 2 2 2" xfId="1119" xr:uid="{00000000-0005-0000-0000-000036020000}"/>
    <cellStyle name="20% - Accent2 2 2 2 2 2 2 2" xfId="1120" xr:uid="{00000000-0005-0000-0000-000037020000}"/>
    <cellStyle name="20% - Accent2 2 2 2 2 2 2 2 2" xfId="1121" xr:uid="{00000000-0005-0000-0000-000038020000}"/>
    <cellStyle name="20% - Accent2 2 2 2 2 2 2 3" xfId="1122" xr:uid="{00000000-0005-0000-0000-000039020000}"/>
    <cellStyle name="20% - Accent2 2 2 2 2 2 3" xfId="1123" xr:uid="{00000000-0005-0000-0000-00003A020000}"/>
    <cellStyle name="20% - Accent2 2 2 2 2 2 3 2" xfId="1124" xr:uid="{00000000-0005-0000-0000-00003B020000}"/>
    <cellStyle name="20% - Accent2 2 2 2 2 2 3 2 2" xfId="1125" xr:uid="{00000000-0005-0000-0000-00003C020000}"/>
    <cellStyle name="20% - Accent2 2 2 2 2 2 3 3" xfId="1126" xr:uid="{00000000-0005-0000-0000-00003D020000}"/>
    <cellStyle name="20% - Accent2 2 2 2 2 2 4" xfId="1127" xr:uid="{00000000-0005-0000-0000-00003E020000}"/>
    <cellStyle name="20% - Accent2 2 2 2 2 2 4 2" xfId="1128" xr:uid="{00000000-0005-0000-0000-00003F020000}"/>
    <cellStyle name="20% - Accent2 2 2 2 2 2 5" xfId="1129" xr:uid="{00000000-0005-0000-0000-000040020000}"/>
    <cellStyle name="20% - Accent2 2 2 2 2 3" xfId="1130" xr:uid="{00000000-0005-0000-0000-000041020000}"/>
    <cellStyle name="20% - Accent2 2 2 2 2 3 2" xfId="1131" xr:uid="{00000000-0005-0000-0000-000042020000}"/>
    <cellStyle name="20% - Accent2 2 2 2 2 3 2 2" xfId="1132" xr:uid="{00000000-0005-0000-0000-000043020000}"/>
    <cellStyle name="20% - Accent2 2 2 2 2 3 3" xfId="1133" xr:uid="{00000000-0005-0000-0000-000044020000}"/>
    <cellStyle name="20% - Accent2 2 2 2 2 4" xfId="1134" xr:uid="{00000000-0005-0000-0000-000045020000}"/>
    <cellStyle name="20% - Accent2 2 2 2 2 4 2" xfId="1135" xr:uid="{00000000-0005-0000-0000-000046020000}"/>
    <cellStyle name="20% - Accent2 2 2 2 2 4 2 2" xfId="1136" xr:uid="{00000000-0005-0000-0000-000047020000}"/>
    <cellStyle name="20% - Accent2 2 2 2 2 4 3" xfId="1137" xr:uid="{00000000-0005-0000-0000-000048020000}"/>
    <cellStyle name="20% - Accent2 2 2 2 2 5" xfId="1138" xr:uid="{00000000-0005-0000-0000-000049020000}"/>
    <cellStyle name="20% - Accent2 2 2 2 2 5 2" xfId="1139" xr:uid="{00000000-0005-0000-0000-00004A020000}"/>
    <cellStyle name="20% - Accent2 2 2 2 2 6" xfId="1140" xr:uid="{00000000-0005-0000-0000-00004B020000}"/>
    <cellStyle name="20% - Accent2 2 2 2 2 6 2" xfId="1141" xr:uid="{00000000-0005-0000-0000-00004C020000}"/>
    <cellStyle name="20% - Accent2 2 2 2 2 7" xfId="1142" xr:uid="{00000000-0005-0000-0000-00004D020000}"/>
    <cellStyle name="20% - Accent2 2 2 2 3" xfId="1143" xr:uid="{00000000-0005-0000-0000-00004E020000}"/>
    <cellStyle name="20% - Accent2 2 2 2 3 2" xfId="1144" xr:uid="{00000000-0005-0000-0000-00004F020000}"/>
    <cellStyle name="20% - Accent2 2 2 2 3 2 2" xfId="1145" xr:uid="{00000000-0005-0000-0000-000050020000}"/>
    <cellStyle name="20% - Accent2 2 2 2 3 2 2 2" xfId="1146" xr:uid="{00000000-0005-0000-0000-000051020000}"/>
    <cellStyle name="20% - Accent2 2 2 2 3 2 3" xfId="1147" xr:uid="{00000000-0005-0000-0000-000052020000}"/>
    <cellStyle name="20% - Accent2 2 2 2 3 3" xfId="1148" xr:uid="{00000000-0005-0000-0000-000053020000}"/>
    <cellStyle name="20% - Accent2 2 2 2 3 3 2" xfId="1149" xr:uid="{00000000-0005-0000-0000-000054020000}"/>
    <cellStyle name="20% - Accent2 2 2 2 3 3 2 2" xfId="1150" xr:uid="{00000000-0005-0000-0000-000055020000}"/>
    <cellStyle name="20% - Accent2 2 2 2 3 3 3" xfId="1151" xr:uid="{00000000-0005-0000-0000-000056020000}"/>
    <cellStyle name="20% - Accent2 2 2 2 3 4" xfId="1152" xr:uid="{00000000-0005-0000-0000-000057020000}"/>
    <cellStyle name="20% - Accent2 2 2 2 3 4 2" xfId="1153" xr:uid="{00000000-0005-0000-0000-000058020000}"/>
    <cellStyle name="20% - Accent2 2 2 2 3 5" xfId="1154" xr:uid="{00000000-0005-0000-0000-000059020000}"/>
    <cellStyle name="20% - Accent2 2 2 2 4" xfId="1155" xr:uid="{00000000-0005-0000-0000-00005A020000}"/>
    <cellStyle name="20% - Accent2 2 2 2 4 2" xfId="1156" xr:uid="{00000000-0005-0000-0000-00005B020000}"/>
    <cellStyle name="20% - Accent2 2 2 2 4 2 2" xfId="1157" xr:uid="{00000000-0005-0000-0000-00005C020000}"/>
    <cellStyle name="20% - Accent2 2 2 2 4 3" xfId="1158" xr:uid="{00000000-0005-0000-0000-00005D020000}"/>
    <cellStyle name="20% - Accent2 2 2 2 5" xfId="1159" xr:uid="{00000000-0005-0000-0000-00005E020000}"/>
    <cellStyle name="20% - Accent2 2 2 2 5 2" xfId="1160" xr:uid="{00000000-0005-0000-0000-00005F020000}"/>
    <cellStyle name="20% - Accent2 2 2 2 5 2 2" xfId="1161" xr:uid="{00000000-0005-0000-0000-000060020000}"/>
    <cellStyle name="20% - Accent2 2 2 2 5 3" xfId="1162" xr:uid="{00000000-0005-0000-0000-000061020000}"/>
    <cellStyle name="20% - Accent2 2 2 2 6" xfId="1163" xr:uid="{00000000-0005-0000-0000-000062020000}"/>
    <cellStyle name="20% - Accent2 2 2 2 6 2" xfId="1164" xr:uid="{00000000-0005-0000-0000-000063020000}"/>
    <cellStyle name="20% - Accent2 2 2 2 7" xfId="1165" xr:uid="{00000000-0005-0000-0000-000064020000}"/>
    <cellStyle name="20% - Accent2 2 2 2 7 2" xfId="1166" xr:uid="{00000000-0005-0000-0000-000065020000}"/>
    <cellStyle name="20% - Accent2 2 2 2 8" xfId="1167" xr:uid="{00000000-0005-0000-0000-000066020000}"/>
    <cellStyle name="20% - Accent2 2 2 3" xfId="1168" xr:uid="{00000000-0005-0000-0000-000067020000}"/>
    <cellStyle name="20% - Accent2 2 2 3 2" xfId="1169" xr:uid="{00000000-0005-0000-0000-000068020000}"/>
    <cellStyle name="20% - Accent2 2 2 3 2 2" xfId="1170" xr:uid="{00000000-0005-0000-0000-000069020000}"/>
    <cellStyle name="20% - Accent2 2 2 3 2 2 2" xfId="1171" xr:uid="{00000000-0005-0000-0000-00006A020000}"/>
    <cellStyle name="20% - Accent2 2 2 3 2 2 2 2" xfId="1172" xr:uid="{00000000-0005-0000-0000-00006B020000}"/>
    <cellStyle name="20% - Accent2 2 2 3 2 2 3" xfId="1173" xr:uid="{00000000-0005-0000-0000-00006C020000}"/>
    <cellStyle name="20% - Accent2 2 2 3 2 3" xfId="1174" xr:uid="{00000000-0005-0000-0000-00006D020000}"/>
    <cellStyle name="20% - Accent2 2 2 3 2 3 2" xfId="1175" xr:uid="{00000000-0005-0000-0000-00006E020000}"/>
    <cellStyle name="20% - Accent2 2 2 3 2 3 2 2" xfId="1176" xr:uid="{00000000-0005-0000-0000-00006F020000}"/>
    <cellStyle name="20% - Accent2 2 2 3 2 3 3" xfId="1177" xr:uid="{00000000-0005-0000-0000-000070020000}"/>
    <cellStyle name="20% - Accent2 2 2 3 2 4" xfId="1178" xr:uid="{00000000-0005-0000-0000-000071020000}"/>
    <cellStyle name="20% - Accent2 2 2 3 2 4 2" xfId="1179" xr:uid="{00000000-0005-0000-0000-000072020000}"/>
    <cellStyle name="20% - Accent2 2 2 3 2 5" xfId="1180" xr:uid="{00000000-0005-0000-0000-000073020000}"/>
    <cellStyle name="20% - Accent2 2 2 3 2 5 2" xfId="1181" xr:uid="{00000000-0005-0000-0000-000074020000}"/>
    <cellStyle name="20% - Accent2 2 2 3 2 6" xfId="1182" xr:uid="{00000000-0005-0000-0000-000075020000}"/>
    <cellStyle name="20% - Accent2 2 2 3 3" xfId="1183" xr:uid="{00000000-0005-0000-0000-000076020000}"/>
    <cellStyle name="20% - Accent2 2 2 3 3 2" xfId="1184" xr:uid="{00000000-0005-0000-0000-000077020000}"/>
    <cellStyle name="20% - Accent2 2 2 3 3 2 2" xfId="1185" xr:uid="{00000000-0005-0000-0000-000078020000}"/>
    <cellStyle name="20% - Accent2 2 2 3 3 3" xfId="1186" xr:uid="{00000000-0005-0000-0000-000079020000}"/>
    <cellStyle name="20% - Accent2 2 2 3 4" xfId="1187" xr:uid="{00000000-0005-0000-0000-00007A020000}"/>
    <cellStyle name="20% - Accent2 2 2 3 4 2" xfId="1188" xr:uid="{00000000-0005-0000-0000-00007B020000}"/>
    <cellStyle name="20% - Accent2 2 2 3 4 2 2" xfId="1189" xr:uid="{00000000-0005-0000-0000-00007C020000}"/>
    <cellStyle name="20% - Accent2 2 2 3 4 3" xfId="1190" xr:uid="{00000000-0005-0000-0000-00007D020000}"/>
    <cellStyle name="20% - Accent2 2 2 3 5" xfId="1191" xr:uid="{00000000-0005-0000-0000-00007E020000}"/>
    <cellStyle name="20% - Accent2 2 2 3 5 2" xfId="1192" xr:uid="{00000000-0005-0000-0000-00007F020000}"/>
    <cellStyle name="20% - Accent2 2 2 3 6" xfId="1193" xr:uid="{00000000-0005-0000-0000-000080020000}"/>
    <cellStyle name="20% - Accent2 2 2 3 6 2" xfId="1194" xr:uid="{00000000-0005-0000-0000-000081020000}"/>
    <cellStyle name="20% - Accent2 2 2 3 7" xfId="1195" xr:uid="{00000000-0005-0000-0000-000082020000}"/>
    <cellStyle name="20% - Accent2 2 2 4" xfId="1196" xr:uid="{00000000-0005-0000-0000-000083020000}"/>
    <cellStyle name="20% - Accent2 2 2 4 2" xfId="1197" xr:uid="{00000000-0005-0000-0000-000084020000}"/>
    <cellStyle name="20% - Accent2 2 2 4 2 2" xfId="1198" xr:uid="{00000000-0005-0000-0000-000085020000}"/>
    <cellStyle name="20% - Accent2 2 2 4 2 2 2" xfId="1199" xr:uid="{00000000-0005-0000-0000-000086020000}"/>
    <cellStyle name="20% - Accent2 2 2 4 2 3" xfId="1200" xr:uid="{00000000-0005-0000-0000-000087020000}"/>
    <cellStyle name="20% - Accent2 2 2 4 2 3 2" xfId="1201" xr:uid="{00000000-0005-0000-0000-000088020000}"/>
    <cellStyle name="20% - Accent2 2 2 4 2 4" xfId="1202" xr:uid="{00000000-0005-0000-0000-000089020000}"/>
    <cellStyle name="20% - Accent2 2 2 4 3" xfId="1203" xr:uid="{00000000-0005-0000-0000-00008A020000}"/>
    <cellStyle name="20% - Accent2 2 2 4 3 2" xfId="1204" xr:uid="{00000000-0005-0000-0000-00008B020000}"/>
    <cellStyle name="20% - Accent2 2 2 4 3 2 2" xfId="1205" xr:uid="{00000000-0005-0000-0000-00008C020000}"/>
    <cellStyle name="20% - Accent2 2 2 4 3 3" xfId="1206" xr:uid="{00000000-0005-0000-0000-00008D020000}"/>
    <cellStyle name="20% - Accent2 2 2 4 4" xfId="1207" xr:uid="{00000000-0005-0000-0000-00008E020000}"/>
    <cellStyle name="20% - Accent2 2 2 4 4 2" xfId="1208" xr:uid="{00000000-0005-0000-0000-00008F020000}"/>
    <cellStyle name="20% - Accent2 2 2 4 5" xfId="1209" xr:uid="{00000000-0005-0000-0000-000090020000}"/>
    <cellStyle name="20% - Accent2 2 2 4 5 2" xfId="1210" xr:uid="{00000000-0005-0000-0000-000091020000}"/>
    <cellStyle name="20% - Accent2 2 2 4 6" xfId="1211" xr:uid="{00000000-0005-0000-0000-000092020000}"/>
    <cellStyle name="20% - Accent2 2 2 5" xfId="1212" xr:uid="{00000000-0005-0000-0000-000093020000}"/>
    <cellStyle name="20% - Accent2 2 2 5 2" xfId="1213" xr:uid="{00000000-0005-0000-0000-000094020000}"/>
    <cellStyle name="20% - Accent2 2 2 5 2 2" xfId="1214" xr:uid="{00000000-0005-0000-0000-000095020000}"/>
    <cellStyle name="20% - Accent2 2 2 5 3" xfId="1215" xr:uid="{00000000-0005-0000-0000-000096020000}"/>
    <cellStyle name="20% - Accent2 2 2 5 3 2" xfId="1216" xr:uid="{00000000-0005-0000-0000-000097020000}"/>
    <cellStyle name="20% - Accent2 2 2 5 4" xfId="1217" xr:uid="{00000000-0005-0000-0000-000098020000}"/>
    <cellStyle name="20% - Accent2 2 2 6" xfId="1218" xr:uid="{00000000-0005-0000-0000-000099020000}"/>
    <cellStyle name="20% - Accent2 2 2 6 2" xfId="1219" xr:uid="{00000000-0005-0000-0000-00009A020000}"/>
    <cellStyle name="20% - Accent2 2 2 6 2 2" xfId="1220" xr:uid="{00000000-0005-0000-0000-00009B020000}"/>
    <cellStyle name="20% - Accent2 2 2 6 3" xfId="1221" xr:uid="{00000000-0005-0000-0000-00009C020000}"/>
    <cellStyle name="20% - Accent2 2 2 7" xfId="1222" xr:uid="{00000000-0005-0000-0000-00009D020000}"/>
    <cellStyle name="20% - Accent2 2 2 7 2" xfId="1223" xr:uid="{00000000-0005-0000-0000-00009E020000}"/>
    <cellStyle name="20% - Accent2 2 2 8" xfId="1224" xr:uid="{00000000-0005-0000-0000-00009F020000}"/>
    <cellStyle name="20% - Accent2 2 2 8 2" xfId="1225" xr:uid="{00000000-0005-0000-0000-0000A0020000}"/>
    <cellStyle name="20% - Accent2 2 2 9" xfId="1226" xr:uid="{00000000-0005-0000-0000-0000A1020000}"/>
    <cellStyle name="20% - Accent2 2 3" xfId="1227" xr:uid="{00000000-0005-0000-0000-0000A2020000}"/>
    <cellStyle name="20% - Accent2 2 3 2" xfId="1228" xr:uid="{00000000-0005-0000-0000-0000A3020000}"/>
    <cellStyle name="20% - Accent2 2 3 2 2" xfId="1229" xr:uid="{00000000-0005-0000-0000-0000A4020000}"/>
    <cellStyle name="20% - Accent2 2 3 2 2 2" xfId="1230" xr:uid="{00000000-0005-0000-0000-0000A5020000}"/>
    <cellStyle name="20% - Accent2 2 3 2 2 2 2" xfId="1231" xr:uid="{00000000-0005-0000-0000-0000A6020000}"/>
    <cellStyle name="20% - Accent2 2 3 2 2 2 2 2" xfId="1232" xr:uid="{00000000-0005-0000-0000-0000A7020000}"/>
    <cellStyle name="20% - Accent2 2 3 2 2 2 3" xfId="1233" xr:uid="{00000000-0005-0000-0000-0000A8020000}"/>
    <cellStyle name="20% - Accent2 2 3 2 2 3" xfId="1234" xr:uid="{00000000-0005-0000-0000-0000A9020000}"/>
    <cellStyle name="20% - Accent2 2 3 2 2 3 2" xfId="1235" xr:uid="{00000000-0005-0000-0000-0000AA020000}"/>
    <cellStyle name="20% - Accent2 2 3 2 2 3 2 2" xfId="1236" xr:uid="{00000000-0005-0000-0000-0000AB020000}"/>
    <cellStyle name="20% - Accent2 2 3 2 2 3 3" xfId="1237" xr:uid="{00000000-0005-0000-0000-0000AC020000}"/>
    <cellStyle name="20% - Accent2 2 3 2 2 4" xfId="1238" xr:uid="{00000000-0005-0000-0000-0000AD020000}"/>
    <cellStyle name="20% - Accent2 2 3 2 2 4 2" xfId="1239" xr:uid="{00000000-0005-0000-0000-0000AE020000}"/>
    <cellStyle name="20% - Accent2 2 3 2 2 5" xfId="1240" xr:uid="{00000000-0005-0000-0000-0000AF020000}"/>
    <cellStyle name="20% - Accent2 2 3 2 3" xfId="1241" xr:uid="{00000000-0005-0000-0000-0000B0020000}"/>
    <cellStyle name="20% - Accent2 2 3 2 3 2" xfId="1242" xr:uid="{00000000-0005-0000-0000-0000B1020000}"/>
    <cellStyle name="20% - Accent2 2 3 2 3 2 2" xfId="1243" xr:uid="{00000000-0005-0000-0000-0000B2020000}"/>
    <cellStyle name="20% - Accent2 2 3 2 3 3" xfId="1244" xr:uid="{00000000-0005-0000-0000-0000B3020000}"/>
    <cellStyle name="20% - Accent2 2 3 2 4" xfId="1245" xr:uid="{00000000-0005-0000-0000-0000B4020000}"/>
    <cellStyle name="20% - Accent2 2 3 2 4 2" xfId="1246" xr:uid="{00000000-0005-0000-0000-0000B5020000}"/>
    <cellStyle name="20% - Accent2 2 3 2 4 2 2" xfId="1247" xr:uid="{00000000-0005-0000-0000-0000B6020000}"/>
    <cellStyle name="20% - Accent2 2 3 2 4 3" xfId="1248" xr:uid="{00000000-0005-0000-0000-0000B7020000}"/>
    <cellStyle name="20% - Accent2 2 3 2 5" xfId="1249" xr:uid="{00000000-0005-0000-0000-0000B8020000}"/>
    <cellStyle name="20% - Accent2 2 3 2 5 2" xfId="1250" xr:uid="{00000000-0005-0000-0000-0000B9020000}"/>
    <cellStyle name="20% - Accent2 2 3 2 6" xfId="1251" xr:uid="{00000000-0005-0000-0000-0000BA020000}"/>
    <cellStyle name="20% - Accent2 2 3 2 6 2" xfId="1252" xr:uid="{00000000-0005-0000-0000-0000BB020000}"/>
    <cellStyle name="20% - Accent2 2 3 2 7" xfId="1253" xr:uid="{00000000-0005-0000-0000-0000BC020000}"/>
    <cellStyle name="20% - Accent2 2 3 3" xfId="1254" xr:uid="{00000000-0005-0000-0000-0000BD020000}"/>
    <cellStyle name="20% - Accent2 2 3 3 2" xfId="1255" xr:uid="{00000000-0005-0000-0000-0000BE020000}"/>
    <cellStyle name="20% - Accent2 2 3 3 2 2" xfId="1256" xr:uid="{00000000-0005-0000-0000-0000BF020000}"/>
    <cellStyle name="20% - Accent2 2 3 3 2 2 2" xfId="1257" xr:uid="{00000000-0005-0000-0000-0000C0020000}"/>
    <cellStyle name="20% - Accent2 2 3 3 2 3" xfId="1258" xr:uid="{00000000-0005-0000-0000-0000C1020000}"/>
    <cellStyle name="20% - Accent2 2 3 3 3" xfId="1259" xr:uid="{00000000-0005-0000-0000-0000C2020000}"/>
    <cellStyle name="20% - Accent2 2 3 3 3 2" xfId="1260" xr:uid="{00000000-0005-0000-0000-0000C3020000}"/>
    <cellStyle name="20% - Accent2 2 3 3 3 2 2" xfId="1261" xr:uid="{00000000-0005-0000-0000-0000C4020000}"/>
    <cellStyle name="20% - Accent2 2 3 3 3 3" xfId="1262" xr:uid="{00000000-0005-0000-0000-0000C5020000}"/>
    <cellStyle name="20% - Accent2 2 3 3 4" xfId="1263" xr:uid="{00000000-0005-0000-0000-0000C6020000}"/>
    <cellStyle name="20% - Accent2 2 3 3 4 2" xfId="1264" xr:uid="{00000000-0005-0000-0000-0000C7020000}"/>
    <cellStyle name="20% - Accent2 2 3 3 5" xfId="1265" xr:uid="{00000000-0005-0000-0000-0000C8020000}"/>
    <cellStyle name="20% - Accent2 2 3 4" xfId="1266" xr:uid="{00000000-0005-0000-0000-0000C9020000}"/>
    <cellStyle name="20% - Accent2 2 3 4 2" xfId="1267" xr:uid="{00000000-0005-0000-0000-0000CA020000}"/>
    <cellStyle name="20% - Accent2 2 3 4 2 2" xfId="1268" xr:uid="{00000000-0005-0000-0000-0000CB020000}"/>
    <cellStyle name="20% - Accent2 2 3 4 3" xfId="1269" xr:uid="{00000000-0005-0000-0000-0000CC020000}"/>
    <cellStyle name="20% - Accent2 2 3 5" xfId="1270" xr:uid="{00000000-0005-0000-0000-0000CD020000}"/>
    <cellStyle name="20% - Accent2 2 3 5 2" xfId="1271" xr:uid="{00000000-0005-0000-0000-0000CE020000}"/>
    <cellStyle name="20% - Accent2 2 3 5 2 2" xfId="1272" xr:uid="{00000000-0005-0000-0000-0000CF020000}"/>
    <cellStyle name="20% - Accent2 2 3 5 3" xfId="1273" xr:uid="{00000000-0005-0000-0000-0000D0020000}"/>
    <cellStyle name="20% - Accent2 2 3 6" xfId="1274" xr:uid="{00000000-0005-0000-0000-0000D1020000}"/>
    <cellStyle name="20% - Accent2 2 3 6 2" xfId="1275" xr:uid="{00000000-0005-0000-0000-0000D2020000}"/>
    <cellStyle name="20% - Accent2 2 3 7" xfId="1276" xr:uid="{00000000-0005-0000-0000-0000D3020000}"/>
    <cellStyle name="20% - Accent2 2 3 7 2" xfId="1277" xr:uid="{00000000-0005-0000-0000-0000D4020000}"/>
    <cellStyle name="20% - Accent2 2 3 8" xfId="1278" xr:uid="{00000000-0005-0000-0000-0000D5020000}"/>
    <cellStyle name="20% - Accent2 2 4" xfId="1279" xr:uid="{00000000-0005-0000-0000-0000D6020000}"/>
    <cellStyle name="20% - Accent2 2 4 2" xfId="1280" xr:uid="{00000000-0005-0000-0000-0000D7020000}"/>
    <cellStyle name="20% - Accent2 2 4 2 2" xfId="1281" xr:uid="{00000000-0005-0000-0000-0000D8020000}"/>
    <cellStyle name="20% - Accent2 2 4 2 2 2" xfId="1282" xr:uid="{00000000-0005-0000-0000-0000D9020000}"/>
    <cellStyle name="20% - Accent2 2 4 2 2 2 2" xfId="1283" xr:uid="{00000000-0005-0000-0000-0000DA020000}"/>
    <cellStyle name="20% - Accent2 2 4 2 2 3" xfId="1284" xr:uid="{00000000-0005-0000-0000-0000DB020000}"/>
    <cellStyle name="20% - Accent2 2 4 2 3" xfId="1285" xr:uid="{00000000-0005-0000-0000-0000DC020000}"/>
    <cellStyle name="20% - Accent2 2 4 2 3 2" xfId="1286" xr:uid="{00000000-0005-0000-0000-0000DD020000}"/>
    <cellStyle name="20% - Accent2 2 4 2 3 2 2" xfId="1287" xr:uid="{00000000-0005-0000-0000-0000DE020000}"/>
    <cellStyle name="20% - Accent2 2 4 2 3 3" xfId="1288" xr:uid="{00000000-0005-0000-0000-0000DF020000}"/>
    <cellStyle name="20% - Accent2 2 4 2 4" xfId="1289" xr:uid="{00000000-0005-0000-0000-0000E0020000}"/>
    <cellStyle name="20% - Accent2 2 4 2 4 2" xfId="1290" xr:uid="{00000000-0005-0000-0000-0000E1020000}"/>
    <cellStyle name="20% - Accent2 2 4 2 5" xfId="1291" xr:uid="{00000000-0005-0000-0000-0000E2020000}"/>
    <cellStyle name="20% - Accent2 2 4 2 5 2" xfId="1292" xr:uid="{00000000-0005-0000-0000-0000E3020000}"/>
    <cellStyle name="20% - Accent2 2 4 2 6" xfId="1293" xr:uid="{00000000-0005-0000-0000-0000E4020000}"/>
    <cellStyle name="20% - Accent2 2 4 3" xfId="1294" xr:uid="{00000000-0005-0000-0000-0000E5020000}"/>
    <cellStyle name="20% - Accent2 2 4 3 2" xfId="1295" xr:uid="{00000000-0005-0000-0000-0000E6020000}"/>
    <cellStyle name="20% - Accent2 2 4 3 2 2" xfId="1296" xr:uid="{00000000-0005-0000-0000-0000E7020000}"/>
    <cellStyle name="20% - Accent2 2 4 3 3" xfId="1297" xr:uid="{00000000-0005-0000-0000-0000E8020000}"/>
    <cellStyle name="20% - Accent2 2 4 4" xfId="1298" xr:uid="{00000000-0005-0000-0000-0000E9020000}"/>
    <cellStyle name="20% - Accent2 2 4 4 2" xfId="1299" xr:uid="{00000000-0005-0000-0000-0000EA020000}"/>
    <cellStyle name="20% - Accent2 2 4 4 2 2" xfId="1300" xr:uid="{00000000-0005-0000-0000-0000EB020000}"/>
    <cellStyle name="20% - Accent2 2 4 4 3" xfId="1301" xr:uid="{00000000-0005-0000-0000-0000EC020000}"/>
    <cellStyle name="20% - Accent2 2 4 5" xfId="1302" xr:uid="{00000000-0005-0000-0000-0000ED020000}"/>
    <cellStyle name="20% - Accent2 2 4 5 2" xfId="1303" xr:uid="{00000000-0005-0000-0000-0000EE020000}"/>
    <cellStyle name="20% - Accent2 2 4 6" xfId="1304" xr:uid="{00000000-0005-0000-0000-0000EF020000}"/>
    <cellStyle name="20% - Accent2 2 4 6 2" xfId="1305" xr:uid="{00000000-0005-0000-0000-0000F0020000}"/>
    <cellStyle name="20% - Accent2 2 4 7" xfId="1306" xr:uid="{00000000-0005-0000-0000-0000F1020000}"/>
    <cellStyle name="20% - Accent2 2 5" xfId="1307" xr:uid="{00000000-0005-0000-0000-0000F2020000}"/>
    <cellStyle name="20% - Accent2 2 5 2" xfId="1308" xr:uid="{00000000-0005-0000-0000-0000F3020000}"/>
    <cellStyle name="20% - Accent2 2 5 2 2" xfId="1309" xr:uid="{00000000-0005-0000-0000-0000F4020000}"/>
    <cellStyle name="20% - Accent2 2 5 2 2 2" xfId="1310" xr:uid="{00000000-0005-0000-0000-0000F5020000}"/>
    <cellStyle name="20% - Accent2 2 5 2 3" xfId="1311" xr:uid="{00000000-0005-0000-0000-0000F6020000}"/>
    <cellStyle name="20% - Accent2 2 5 2 3 2" xfId="1312" xr:uid="{00000000-0005-0000-0000-0000F7020000}"/>
    <cellStyle name="20% - Accent2 2 5 2 4" xfId="1313" xr:uid="{00000000-0005-0000-0000-0000F8020000}"/>
    <cellStyle name="20% - Accent2 2 5 3" xfId="1314" xr:uid="{00000000-0005-0000-0000-0000F9020000}"/>
    <cellStyle name="20% - Accent2 2 5 3 2" xfId="1315" xr:uid="{00000000-0005-0000-0000-0000FA020000}"/>
    <cellStyle name="20% - Accent2 2 5 3 2 2" xfId="1316" xr:uid="{00000000-0005-0000-0000-0000FB020000}"/>
    <cellStyle name="20% - Accent2 2 5 3 3" xfId="1317" xr:uid="{00000000-0005-0000-0000-0000FC020000}"/>
    <cellStyle name="20% - Accent2 2 5 4" xfId="1318" xr:uid="{00000000-0005-0000-0000-0000FD020000}"/>
    <cellStyle name="20% - Accent2 2 5 4 2" xfId="1319" xr:uid="{00000000-0005-0000-0000-0000FE020000}"/>
    <cellStyle name="20% - Accent2 2 5 5" xfId="1320" xr:uid="{00000000-0005-0000-0000-0000FF020000}"/>
    <cellStyle name="20% - Accent2 2 5 5 2" xfId="1321" xr:uid="{00000000-0005-0000-0000-000000030000}"/>
    <cellStyle name="20% - Accent2 2 5 6" xfId="1322" xr:uid="{00000000-0005-0000-0000-000001030000}"/>
    <cellStyle name="20% - Accent2 2 6" xfId="1323" xr:uid="{00000000-0005-0000-0000-000002030000}"/>
    <cellStyle name="20% - Accent2 2 6 2" xfId="1324" xr:uid="{00000000-0005-0000-0000-000003030000}"/>
    <cellStyle name="20% - Accent2 2 6 2 2" xfId="1325" xr:uid="{00000000-0005-0000-0000-000004030000}"/>
    <cellStyle name="20% - Accent2 2 6 3" xfId="1326" xr:uid="{00000000-0005-0000-0000-000005030000}"/>
    <cellStyle name="20% - Accent2 2 6 3 2" xfId="1327" xr:uid="{00000000-0005-0000-0000-000006030000}"/>
    <cellStyle name="20% - Accent2 2 6 4" xfId="1328" xr:uid="{00000000-0005-0000-0000-000007030000}"/>
    <cellStyle name="20% - Accent2 2 7" xfId="1329" xr:uid="{00000000-0005-0000-0000-000008030000}"/>
    <cellStyle name="20% - Accent2 2 7 2" xfId="1330" xr:uid="{00000000-0005-0000-0000-000009030000}"/>
    <cellStyle name="20% - Accent2 2 7 2 2" xfId="1331" xr:uid="{00000000-0005-0000-0000-00000A030000}"/>
    <cellStyle name="20% - Accent2 2 7 3" xfId="1332" xr:uid="{00000000-0005-0000-0000-00000B030000}"/>
    <cellStyle name="20% - Accent2 2 8" xfId="1333" xr:uid="{00000000-0005-0000-0000-00000C030000}"/>
    <cellStyle name="20% - Accent2 2 8 2" xfId="1334" xr:uid="{00000000-0005-0000-0000-00000D030000}"/>
    <cellStyle name="20% - Accent2 2 9" xfId="1335" xr:uid="{00000000-0005-0000-0000-00000E030000}"/>
    <cellStyle name="20% - Accent2 2 9 2" xfId="1336" xr:uid="{00000000-0005-0000-0000-00000F030000}"/>
    <cellStyle name="20% - Accent2 2_Deferred Income Taxes" xfId="1337" xr:uid="{00000000-0005-0000-0000-000010030000}"/>
    <cellStyle name="20% - Accent2 3" xfId="221" xr:uid="{00000000-0005-0000-0000-000011030000}"/>
    <cellStyle name="20% - Accent2 3 2" xfId="1338" xr:uid="{00000000-0005-0000-0000-000012030000}"/>
    <cellStyle name="20% - Accent2 4" xfId="222" xr:uid="{00000000-0005-0000-0000-000013030000}"/>
    <cellStyle name="20% - Accent2 4 2" xfId="1339" xr:uid="{00000000-0005-0000-0000-000014030000}"/>
    <cellStyle name="20% - Accent2 5" xfId="223" xr:uid="{00000000-0005-0000-0000-000015030000}"/>
    <cellStyle name="20% - Accent2 5 10" xfId="1340" xr:uid="{00000000-0005-0000-0000-000016030000}"/>
    <cellStyle name="20% - Accent2 5 2" xfId="1341" xr:uid="{00000000-0005-0000-0000-000017030000}"/>
    <cellStyle name="20% - Accent2 5 2 2" xfId="1342" xr:uid="{00000000-0005-0000-0000-000018030000}"/>
    <cellStyle name="20% - Accent2 5 2 2 2" xfId="1343" xr:uid="{00000000-0005-0000-0000-000019030000}"/>
    <cellStyle name="20% - Accent2 5 2 2 2 2" xfId="1344" xr:uid="{00000000-0005-0000-0000-00001A030000}"/>
    <cellStyle name="20% - Accent2 5 2 2 2 2 2" xfId="1345" xr:uid="{00000000-0005-0000-0000-00001B030000}"/>
    <cellStyle name="20% - Accent2 5 2 2 2 2 2 2" xfId="1346" xr:uid="{00000000-0005-0000-0000-00001C030000}"/>
    <cellStyle name="20% - Accent2 5 2 2 2 2 2 2 2" xfId="1347" xr:uid="{00000000-0005-0000-0000-00001D030000}"/>
    <cellStyle name="20% - Accent2 5 2 2 2 2 2 3" xfId="1348" xr:uid="{00000000-0005-0000-0000-00001E030000}"/>
    <cellStyle name="20% - Accent2 5 2 2 2 2 3" xfId="1349" xr:uid="{00000000-0005-0000-0000-00001F030000}"/>
    <cellStyle name="20% - Accent2 5 2 2 2 2 3 2" xfId="1350" xr:uid="{00000000-0005-0000-0000-000020030000}"/>
    <cellStyle name="20% - Accent2 5 2 2 2 2 3 2 2" xfId="1351" xr:uid="{00000000-0005-0000-0000-000021030000}"/>
    <cellStyle name="20% - Accent2 5 2 2 2 2 3 3" xfId="1352" xr:uid="{00000000-0005-0000-0000-000022030000}"/>
    <cellStyle name="20% - Accent2 5 2 2 2 2 4" xfId="1353" xr:uid="{00000000-0005-0000-0000-000023030000}"/>
    <cellStyle name="20% - Accent2 5 2 2 2 2 4 2" xfId="1354" xr:uid="{00000000-0005-0000-0000-000024030000}"/>
    <cellStyle name="20% - Accent2 5 2 2 2 2 5" xfId="1355" xr:uid="{00000000-0005-0000-0000-000025030000}"/>
    <cellStyle name="20% - Accent2 5 2 2 2 3" xfId="1356" xr:uid="{00000000-0005-0000-0000-000026030000}"/>
    <cellStyle name="20% - Accent2 5 2 2 2 3 2" xfId="1357" xr:uid="{00000000-0005-0000-0000-000027030000}"/>
    <cellStyle name="20% - Accent2 5 2 2 2 3 2 2" xfId="1358" xr:uid="{00000000-0005-0000-0000-000028030000}"/>
    <cellStyle name="20% - Accent2 5 2 2 2 3 3" xfId="1359" xr:uid="{00000000-0005-0000-0000-000029030000}"/>
    <cellStyle name="20% - Accent2 5 2 2 2 4" xfId="1360" xr:uid="{00000000-0005-0000-0000-00002A030000}"/>
    <cellStyle name="20% - Accent2 5 2 2 2 4 2" xfId="1361" xr:uid="{00000000-0005-0000-0000-00002B030000}"/>
    <cellStyle name="20% - Accent2 5 2 2 2 4 2 2" xfId="1362" xr:uid="{00000000-0005-0000-0000-00002C030000}"/>
    <cellStyle name="20% - Accent2 5 2 2 2 4 3" xfId="1363" xr:uid="{00000000-0005-0000-0000-00002D030000}"/>
    <cellStyle name="20% - Accent2 5 2 2 2 5" xfId="1364" xr:uid="{00000000-0005-0000-0000-00002E030000}"/>
    <cellStyle name="20% - Accent2 5 2 2 2 5 2" xfId="1365" xr:uid="{00000000-0005-0000-0000-00002F030000}"/>
    <cellStyle name="20% - Accent2 5 2 2 2 6" xfId="1366" xr:uid="{00000000-0005-0000-0000-000030030000}"/>
    <cellStyle name="20% - Accent2 5 2 2 2 6 2" xfId="1367" xr:uid="{00000000-0005-0000-0000-000031030000}"/>
    <cellStyle name="20% - Accent2 5 2 2 2 7" xfId="1368" xr:uid="{00000000-0005-0000-0000-000032030000}"/>
    <cellStyle name="20% - Accent2 5 2 2 3" xfId="1369" xr:uid="{00000000-0005-0000-0000-000033030000}"/>
    <cellStyle name="20% - Accent2 5 2 2 3 2" xfId="1370" xr:uid="{00000000-0005-0000-0000-000034030000}"/>
    <cellStyle name="20% - Accent2 5 2 2 3 2 2" xfId="1371" xr:uid="{00000000-0005-0000-0000-000035030000}"/>
    <cellStyle name="20% - Accent2 5 2 2 3 2 2 2" xfId="1372" xr:uid="{00000000-0005-0000-0000-000036030000}"/>
    <cellStyle name="20% - Accent2 5 2 2 3 2 3" xfId="1373" xr:uid="{00000000-0005-0000-0000-000037030000}"/>
    <cellStyle name="20% - Accent2 5 2 2 3 3" xfId="1374" xr:uid="{00000000-0005-0000-0000-000038030000}"/>
    <cellStyle name="20% - Accent2 5 2 2 3 3 2" xfId="1375" xr:uid="{00000000-0005-0000-0000-000039030000}"/>
    <cellStyle name="20% - Accent2 5 2 2 3 3 2 2" xfId="1376" xr:uid="{00000000-0005-0000-0000-00003A030000}"/>
    <cellStyle name="20% - Accent2 5 2 2 3 3 3" xfId="1377" xr:uid="{00000000-0005-0000-0000-00003B030000}"/>
    <cellStyle name="20% - Accent2 5 2 2 3 4" xfId="1378" xr:uid="{00000000-0005-0000-0000-00003C030000}"/>
    <cellStyle name="20% - Accent2 5 2 2 3 4 2" xfId="1379" xr:uid="{00000000-0005-0000-0000-00003D030000}"/>
    <cellStyle name="20% - Accent2 5 2 2 3 5" xfId="1380" xr:uid="{00000000-0005-0000-0000-00003E030000}"/>
    <cellStyle name="20% - Accent2 5 2 2 4" xfId="1381" xr:uid="{00000000-0005-0000-0000-00003F030000}"/>
    <cellStyle name="20% - Accent2 5 2 2 4 2" xfId="1382" xr:uid="{00000000-0005-0000-0000-000040030000}"/>
    <cellStyle name="20% - Accent2 5 2 2 4 2 2" xfId="1383" xr:uid="{00000000-0005-0000-0000-000041030000}"/>
    <cellStyle name="20% - Accent2 5 2 2 4 3" xfId="1384" xr:uid="{00000000-0005-0000-0000-000042030000}"/>
    <cellStyle name="20% - Accent2 5 2 2 5" xfId="1385" xr:uid="{00000000-0005-0000-0000-000043030000}"/>
    <cellStyle name="20% - Accent2 5 2 2 5 2" xfId="1386" xr:uid="{00000000-0005-0000-0000-000044030000}"/>
    <cellStyle name="20% - Accent2 5 2 2 5 2 2" xfId="1387" xr:uid="{00000000-0005-0000-0000-000045030000}"/>
    <cellStyle name="20% - Accent2 5 2 2 5 3" xfId="1388" xr:uid="{00000000-0005-0000-0000-000046030000}"/>
    <cellStyle name="20% - Accent2 5 2 2 6" xfId="1389" xr:uid="{00000000-0005-0000-0000-000047030000}"/>
    <cellStyle name="20% - Accent2 5 2 2 6 2" xfId="1390" xr:uid="{00000000-0005-0000-0000-000048030000}"/>
    <cellStyle name="20% - Accent2 5 2 2 7" xfId="1391" xr:uid="{00000000-0005-0000-0000-000049030000}"/>
    <cellStyle name="20% - Accent2 5 2 2 7 2" xfId="1392" xr:uid="{00000000-0005-0000-0000-00004A030000}"/>
    <cellStyle name="20% - Accent2 5 2 2 8" xfId="1393" xr:uid="{00000000-0005-0000-0000-00004B030000}"/>
    <cellStyle name="20% - Accent2 5 2 3" xfId="1394" xr:uid="{00000000-0005-0000-0000-00004C030000}"/>
    <cellStyle name="20% - Accent2 5 2 3 2" xfId="1395" xr:uid="{00000000-0005-0000-0000-00004D030000}"/>
    <cellStyle name="20% - Accent2 5 2 3 2 2" xfId="1396" xr:uid="{00000000-0005-0000-0000-00004E030000}"/>
    <cellStyle name="20% - Accent2 5 2 3 2 2 2" xfId="1397" xr:uid="{00000000-0005-0000-0000-00004F030000}"/>
    <cellStyle name="20% - Accent2 5 2 3 2 2 2 2" xfId="1398" xr:uid="{00000000-0005-0000-0000-000050030000}"/>
    <cellStyle name="20% - Accent2 5 2 3 2 2 3" xfId="1399" xr:uid="{00000000-0005-0000-0000-000051030000}"/>
    <cellStyle name="20% - Accent2 5 2 3 2 3" xfId="1400" xr:uid="{00000000-0005-0000-0000-000052030000}"/>
    <cellStyle name="20% - Accent2 5 2 3 2 3 2" xfId="1401" xr:uid="{00000000-0005-0000-0000-000053030000}"/>
    <cellStyle name="20% - Accent2 5 2 3 2 3 2 2" xfId="1402" xr:uid="{00000000-0005-0000-0000-000054030000}"/>
    <cellStyle name="20% - Accent2 5 2 3 2 3 3" xfId="1403" xr:uid="{00000000-0005-0000-0000-000055030000}"/>
    <cellStyle name="20% - Accent2 5 2 3 2 4" xfId="1404" xr:uid="{00000000-0005-0000-0000-000056030000}"/>
    <cellStyle name="20% - Accent2 5 2 3 2 4 2" xfId="1405" xr:uid="{00000000-0005-0000-0000-000057030000}"/>
    <cellStyle name="20% - Accent2 5 2 3 2 5" xfId="1406" xr:uid="{00000000-0005-0000-0000-000058030000}"/>
    <cellStyle name="20% - Accent2 5 2 3 2 5 2" xfId="1407" xr:uid="{00000000-0005-0000-0000-000059030000}"/>
    <cellStyle name="20% - Accent2 5 2 3 2 6" xfId="1408" xr:uid="{00000000-0005-0000-0000-00005A030000}"/>
    <cellStyle name="20% - Accent2 5 2 3 3" xfId="1409" xr:uid="{00000000-0005-0000-0000-00005B030000}"/>
    <cellStyle name="20% - Accent2 5 2 3 3 2" xfId="1410" xr:uid="{00000000-0005-0000-0000-00005C030000}"/>
    <cellStyle name="20% - Accent2 5 2 3 3 2 2" xfId="1411" xr:uid="{00000000-0005-0000-0000-00005D030000}"/>
    <cellStyle name="20% - Accent2 5 2 3 3 3" xfId="1412" xr:uid="{00000000-0005-0000-0000-00005E030000}"/>
    <cellStyle name="20% - Accent2 5 2 3 4" xfId="1413" xr:uid="{00000000-0005-0000-0000-00005F030000}"/>
    <cellStyle name="20% - Accent2 5 2 3 4 2" xfId="1414" xr:uid="{00000000-0005-0000-0000-000060030000}"/>
    <cellStyle name="20% - Accent2 5 2 3 4 2 2" xfId="1415" xr:uid="{00000000-0005-0000-0000-000061030000}"/>
    <cellStyle name="20% - Accent2 5 2 3 4 3" xfId="1416" xr:uid="{00000000-0005-0000-0000-000062030000}"/>
    <cellStyle name="20% - Accent2 5 2 3 5" xfId="1417" xr:uid="{00000000-0005-0000-0000-000063030000}"/>
    <cellStyle name="20% - Accent2 5 2 3 5 2" xfId="1418" xr:uid="{00000000-0005-0000-0000-000064030000}"/>
    <cellStyle name="20% - Accent2 5 2 3 6" xfId="1419" xr:uid="{00000000-0005-0000-0000-000065030000}"/>
    <cellStyle name="20% - Accent2 5 2 3 6 2" xfId="1420" xr:uid="{00000000-0005-0000-0000-000066030000}"/>
    <cellStyle name="20% - Accent2 5 2 3 7" xfId="1421" xr:uid="{00000000-0005-0000-0000-000067030000}"/>
    <cellStyle name="20% - Accent2 5 2 4" xfId="1422" xr:uid="{00000000-0005-0000-0000-000068030000}"/>
    <cellStyle name="20% - Accent2 5 2 4 2" xfId="1423" xr:uid="{00000000-0005-0000-0000-000069030000}"/>
    <cellStyle name="20% - Accent2 5 2 4 2 2" xfId="1424" xr:uid="{00000000-0005-0000-0000-00006A030000}"/>
    <cellStyle name="20% - Accent2 5 2 4 2 2 2" xfId="1425" xr:uid="{00000000-0005-0000-0000-00006B030000}"/>
    <cellStyle name="20% - Accent2 5 2 4 2 3" xfId="1426" xr:uid="{00000000-0005-0000-0000-00006C030000}"/>
    <cellStyle name="20% - Accent2 5 2 4 2 3 2" xfId="1427" xr:uid="{00000000-0005-0000-0000-00006D030000}"/>
    <cellStyle name="20% - Accent2 5 2 4 2 4" xfId="1428" xr:uid="{00000000-0005-0000-0000-00006E030000}"/>
    <cellStyle name="20% - Accent2 5 2 4 3" xfId="1429" xr:uid="{00000000-0005-0000-0000-00006F030000}"/>
    <cellStyle name="20% - Accent2 5 2 4 3 2" xfId="1430" xr:uid="{00000000-0005-0000-0000-000070030000}"/>
    <cellStyle name="20% - Accent2 5 2 4 3 2 2" xfId="1431" xr:uid="{00000000-0005-0000-0000-000071030000}"/>
    <cellStyle name="20% - Accent2 5 2 4 3 3" xfId="1432" xr:uid="{00000000-0005-0000-0000-000072030000}"/>
    <cellStyle name="20% - Accent2 5 2 4 4" xfId="1433" xr:uid="{00000000-0005-0000-0000-000073030000}"/>
    <cellStyle name="20% - Accent2 5 2 4 4 2" xfId="1434" xr:uid="{00000000-0005-0000-0000-000074030000}"/>
    <cellStyle name="20% - Accent2 5 2 4 5" xfId="1435" xr:uid="{00000000-0005-0000-0000-000075030000}"/>
    <cellStyle name="20% - Accent2 5 2 4 5 2" xfId="1436" xr:uid="{00000000-0005-0000-0000-000076030000}"/>
    <cellStyle name="20% - Accent2 5 2 4 6" xfId="1437" xr:uid="{00000000-0005-0000-0000-000077030000}"/>
    <cellStyle name="20% - Accent2 5 2 5" xfId="1438" xr:uid="{00000000-0005-0000-0000-000078030000}"/>
    <cellStyle name="20% - Accent2 5 2 5 2" xfId="1439" xr:uid="{00000000-0005-0000-0000-000079030000}"/>
    <cellStyle name="20% - Accent2 5 2 5 2 2" xfId="1440" xr:uid="{00000000-0005-0000-0000-00007A030000}"/>
    <cellStyle name="20% - Accent2 5 2 5 3" xfId="1441" xr:uid="{00000000-0005-0000-0000-00007B030000}"/>
    <cellStyle name="20% - Accent2 5 2 5 3 2" xfId="1442" xr:uid="{00000000-0005-0000-0000-00007C030000}"/>
    <cellStyle name="20% - Accent2 5 2 5 4" xfId="1443" xr:uid="{00000000-0005-0000-0000-00007D030000}"/>
    <cellStyle name="20% - Accent2 5 2 6" xfId="1444" xr:uid="{00000000-0005-0000-0000-00007E030000}"/>
    <cellStyle name="20% - Accent2 5 2 6 2" xfId="1445" xr:uid="{00000000-0005-0000-0000-00007F030000}"/>
    <cellStyle name="20% - Accent2 5 2 6 2 2" xfId="1446" xr:uid="{00000000-0005-0000-0000-000080030000}"/>
    <cellStyle name="20% - Accent2 5 2 6 3" xfId="1447" xr:uid="{00000000-0005-0000-0000-000081030000}"/>
    <cellStyle name="20% - Accent2 5 2 7" xfId="1448" xr:uid="{00000000-0005-0000-0000-000082030000}"/>
    <cellStyle name="20% - Accent2 5 2 7 2" xfId="1449" xr:uid="{00000000-0005-0000-0000-000083030000}"/>
    <cellStyle name="20% - Accent2 5 2 8" xfId="1450" xr:uid="{00000000-0005-0000-0000-000084030000}"/>
    <cellStyle name="20% - Accent2 5 2 8 2" xfId="1451" xr:uid="{00000000-0005-0000-0000-000085030000}"/>
    <cellStyle name="20% - Accent2 5 2 9" xfId="1452" xr:uid="{00000000-0005-0000-0000-000086030000}"/>
    <cellStyle name="20% - Accent2 5 3" xfId="1453" xr:uid="{00000000-0005-0000-0000-000087030000}"/>
    <cellStyle name="20% - Accent2 5 3 2" xfId="1454" xr:uid="{00000000-0005-0000-0000-000088030000}"/>
    <cellStyle name="20% - Accent2 5 3 2 2" xfId="1455" xr:uid="{00000000-0005-0000-0000-000089030000}"/>
    <cellStyle name="20% - Accent2 5 3 2 2 2" xfId="1456" xr:uid="{00000000-0005-0000-0000-00008A030000}"/>
    <cellStyle name="20% - Accent2 5 3 2 2 2 2" xfId="1457" xr:uid="{00000000-0005-0000-0000-00008B030000}"/>
    <cellStyle name="20% - Accent2 5 3 2 2 2 2 2" xfId="1458" xr:uid="{00000000-0005-0000-0000-00008C030000}"/>
    <cellStyle name="20% - Accent2 5 3 2 2 2 3" xfId="1459" xr:uid="{00000000-0005-0000-0000-00008D030000}"/>
    <cellStyle name="20% - Accent2 5 3 2 2 3" xfId="1460" xr:uid="{00000000-0005-0000-0000-00008E030000}"/>
    <cellStyle name="20% - Accent2 5 3 2 2 3 2" xfId="1461" xr:uid="{00000000-0005-0000-0000-00008F030000}"/>
    <cellStyle name="20% - Accent2 5 3 2 2 3 2 2" xfId="1462" xr:uid="{00000000-0005-0000-0000-000090030000}"/>
    <cellStyle name="20% - Accent2 5 3 2 2 3 3" xfId="1463" xr:uid="{00000000-0005-0000-0000-000091030000}"/>
    <cellStyle name="20% - Accent2 5 3 2 2 4" xfId="1464" xr:uid="{00000000-0005-0000-0000-000092030000}"/>
    <cellStyle name="20% - Accent2 5 3 2 2 4 2" xfId="1465" xr:uid="{00000000-0005-0000-0000-000093030000}"/>
    <cellStyle name="20% - Accent2 5 3 2 2 5" xfId="1466" xr:uid="{00000000-0005-0000-0000-000094030000}"/>
    <cellStyle name="20% - Accent2 5 3 2 3" xfId="1467" xr:uid="{00000000-0005-0000-0000-000095030000}"/>
    <cellStyle name="20% - Accent2 5 3 2 3 2" xfId="1468" xr:uid="{00000000-0005-0000-0000-000096030000}"/>
    <cellStyle name="20% - Accent2 5 3 2 3 2 2" xfId="1469" xr:uid="{00000000-0005-0000-0000-000097030000}"/>
    <cellStyle name="20% - Accent2 5 3 2 3 3" xfId="1470" xr:uid="{00000000-0005-0000-0000-000098030000}"/>
    <cellStyle name="20% - Accent2 5 3 2 4" xfId="1471" xr:uid="{00000000-0005-0000-0000-000099030000}"/>
    <cellStyle name="20% - Accent2 5 3 2 4 2" xfId="1472" xr:uid="{00000000-0005-0000-0000-00009A030000}"/>
    <cellStyle name="20% - Accent2 5 3 2 4 2 2" xfId="1473" xr:uid="{00000000-0005-0000-0000-00009B030000}"/>
    <cellStyle name="20% - Accent2 5 3 2 4 3" xfId="1474" xr:uid="{00000000-0005-0000-0000-00009C030000}"/>
    <cellStyle name="20% - Accent2 5 3 2 5" xfId="1475" xr:uid="{00000000-0005-0000-0000-00009D030000}"/>
    <cellStyle name="20% - Accent2 5 3 2 5 2" xfId="1476" xr:uid="{00000000-0005-0000-0000-00009E030000}"/>
    <cellStyle name="20% - Accent2 5 3 2 6" xfId="1477" xr:uid="{00000000-0005-0000-0000-00009F030000}"/>
    <cellStyle name="20% - Accent2 5 3 2 6 2" xfId="1478" xr:uid="{00000000-0005-0000-0000-0000A0030000}"/>
    <cellStyle name="20% - Accent2 5 3 2 7" xfId="1479" xr:uid="{00000000-0005-0000-0000-0000A1030000}"/>
    <cellStyle name="20% - Accent2 5 3 3" xfId="1480" xr:uid="{00000000-0005-0000-0000-0000A2030000}"/>
    <cellStyle name="20% - Accent2 5 3 3 2" xfId="1481" xr:uid="{00000000-0005-0000-0000-0000A3030000}"/>
    <cellStyle name="20% - Accent2 5 3 3 2 2" xfId="1482" xr:uid="{00000000-0005-0000-0000-0000A4030000}"/>
    <cellStyle name="20% - Accent2 5 3 3 2 2 2" xfId="1483" xr:uid="{00000000-0005-0000-0000-0000A5030000}"/>
    <cellStyle name="20% - Accent2 5 3 3 2 3" xfId="1484" xr:uid="{00000000-0005-0000-0000-0000A6030000}"/>
    <cellStyle name="20% - Accent2 5 3 3 3" xfId="1485" xr:uid="{00000000-0005-0000-0000-0000A7030000}"/>
    <cellStyle name="20% - Accent2 5 3 3 3 2" xfId="1486" xr:uid="{00000000-0005-0000-0000-0000A8030000}"/>
    <cellStyle name="20% - Accent2 5 3 3 3 2 2" xfId="1487" xr:uid="{00000000-0005-0000-0000-0000A9030000}"/>
    <cellStyle name="20% - Accent2 5 3 3 3 3" xfId="1488" xr:uid="{00000000-0005-0000-0000-0000AA030000}"/>
    <cellStyle name="20% - Accent2 5 3 3 4" xfId="1489" xr:uid="{00000000-0005-0000-0000-0000AB030000}"/>
    <cellStyle name="20% - Accent2 5 3 3 4 2" xfId="1490" xr:uid="{00000000-0005-0000-0000-0000AC030000}"/>
    <cellStyle name="20% - Accent2 5 3 3 5" xfId="1491" xr:uid="{00000000-0005-0000-0000-0000AD030000}"/>
    <cellStyle name="20% - Accent2 5 3 4" xfId="1492" xr:uid="{00000000-0005-0000-0000-0000AE030000}"/>
    <cellStyle name="20% - Accent2 5 3 4 2" xfId="1493" xr:uid="{00000000-0005-0000-0000-0000AF030000}"/>
    <cellStyle name="20% - Accent2 5 3 4 2 2" xfId="1494" xr:uid="{00000000-0005-0000-0000-0000B0030000}"/>
    <cellStyle name="20% - Accent2 5 3 4 3" xfId="1495" xr:uid="{00000000-0005-0000-0000-0000B1030000}"/>
    <cellStyle name="20% - Accent2 5 3 5" xfId="1496" xr:uid="{00000000-0005-0000-0000-0000B2030000}"/>
    <cellStyle name="20% - Accent2 5 3 5 2" xfId="1497" xr:uid="{00000000-0005-0000-0000-0000B3030000}"/>
    <cellStyle name="20% - Accent2 5 3 5 2 2" xfId="1498" xr:uid="{00000000-0005-0000-0000-0000B4030000}"/>
    <cellStyle name="20% - Accent2 5 3 5 3" xfId="1499" xr:uid="{00000000-0005-0000-0000-0000B5030000}"/>
    <cellStyle name="20% - Accent2 5 3 6" xfId="1500" xr:uid="{00000000-0005-0000-0000-0000B6030000}"/>
    <cellStyle name="20% - Accent2 5 3 6 2" xfId="1501" xr:uid="{00000000-0005-0000-0000-0000B7030000}"/>
    <cellStyle name="20% - Accent2 5 3 7" xfId="1502" xr:uid="{00000000-0005-0000-0000-0000B8030000}"/>
    <cellStyle name="20% - Accent2 5 3 7 2" xfId="1503" xr:uid="{00000000-0005-0000-0000-0000B9030000}"/>
    <cellStyle name="20% - Accent2 5 3 8" xfId="1504" xr:uid="{00000000-0005-0000-0000-0000BA030000}"/>
    <cellStyle name="20% - Accent2 5 4" xfId="1505" xr:uid="{00000000-0005-0000-0000-0000BB030000}"/>
    <cellStyle name="20% - Accent2 5 4 2" xfId="1506" xr:uid="{00000000-0005-0000-0000-0000BC030000}"/>
    <cellStyle name="20% - Accent2 5 4 2 2" xfId="1507" xr:uid="{00000000-0005-0000-0000-0000BD030000}"/>
    <cellStyle name="20% - Accent2 5 4 2 2 2" xfId="1508" xr:uid="{00000000-0005-0000-0000-0000BE030000}"/>
    <cellStyle name="20% - Accent2 5 4 2 2 2 2" xfId="1509" xr:uid="{00000000-0005-0000-0000-0000BF030000}"/>
    <cellStyle name="20% - Accent2 5 4 2 2 3" xfId="1510" xr:uid="{00000000-0005-0000-0000-0000C0030000}"/>
    <cellStyle name="20% - Accent2 5 4 2 3" xfId="1511" xr:uid="{00000000-0005-0000-0000-0000C1030000}"/>
    <cellStyle name="20% - Accent2 5 4 2 3 2" xfId="1512" xr:uid="{00000000-0005-0000-0000-0000C2030000}"/>
    <cellStyle name="20% - Accent2 5 4 2 3 2 2" xfId="1513" xr:uid="{00000000-0005-0000-0000-0000C3030000}"/>
    <cellStyle name="20% - Accent2 5 4 2 3 3" xfId="1514" xr:uid="{00000000-0005-0000-0000-0000C4030000}"/>
    <cellStyle name="20% - Accent2 5 4 2 4" xfId="1515" xr:uid="{00000000-0005-0000-0000-0000C5030000}"/>
    <cellStyle name="20% - Accent2 5 4 2 4 2" xfId="1516" xr:uid="{00000000-0005-0000-0000-0000C6030000}"/>
    <cellStyle name="20% - Accent2 5 4 2 5" xfId="1517" xr:uid="{00000000-0005-0000-0000-0000C7030000}"/>
    <cellStyle name="20% - Accent2 5 4 2 5 2" xfId="1518" xr:uid="{00000000-0005-0000-0000-0000C8030000}"/>
    <cellStyle name="20% - Accent2 5 4 2 6" xfId="1519" xr:uid="{00000000-0005-0000-0000-0000C9030000}"/>
    <cellStyle name="20% - Accent2 5 4 3" xfId="1520" xr:uid="{00000000-0005-0000-0000-0000CA030000}"/>
    <cellStyle name="20% - Accent2 5 4 3 2" xfId="1521" xr:uid="{00000000-0005-0000-0000-0000CB030000}"/>
    <cellStyle name="20% - Accent2 5 4 3 2 2" xfId="1522" xr:uid="{00000000-0005-0000-0000-0000CC030000}"/>
    <cellStyle name="20% - Accent2 5 4 3 3" xfId="1523" xr:uid="{00000000-0005-0000-0000-0000CD030000}"/>
    <cellStyle name="20% - Accent2 5 4 4" xfId="1524" xr:uid="{00000000-0005-0000-0000-0000CE030000}"/>
    <cellStyle name="20% - Accent2 5 4 4 2" xfId="1525" xr:uid="{00000000-0005-0000-0000-0000CF030000}"/>
    <cellStyle name="20% - Accent2 5 4 4 2 2" xfId="1526" xr:uid="{00000000-0005-0000-0000-0000D0030000}"/>
    <cellStyle name="20% - Accent2 5 4 4 3" xfId="1527" xr:uid="{00000000-0005-0000-0000-0000D1030000}"/>
    <cellStyle name="20% - Accent2 5 4 5" xfId="1528" xr:uid="{00000000-0005-0000-0000-0000D2030000}"/>
    <cellStyle name="20% - Accent2 5 4 5 2" xfId="1529" xr:uid="{00000000-0005-0000-0000-0000D3030000}"/>
    <cellStyle name="20% - Accent2 5 4 6" xfId="1530" xr:uid="{00000000-0005-0000-0000-0000D4030000}"/>
    <cellStyle name="20% - Accent2 5 4 6 2" xfId="1531" xr:uid="{00000000-0005-0000-0000-0000D5030000}"/>
    <cellStyle name="20% - Accent2 5 4 7" xfId="1532" xr:uid="{00000000-0005-0000-0000-0000D6030000}"/>
    <cellStyle name="20% - Accent2 5 5" xfId="1533" xr:uid="{00000000-0005-0000-0000-0000D7030000}"/>
    <cellStyle name="20% - Accent2 5 5 2" xfId="1534" xr:uid="{00000000-0005-0000-0000-0000D8030000}"/>
    <cellStyle name="20% - Accent2 5 5 2 2" xfId="1535" xr:uid="{00000000-0005-0000-0000-0000D9030000}"/>
    <cellStyle name="20% - Accent2 5 5 2 2 2" xfId="1536" xr:uid="{00000000-0005-0000-0000-0000DA030000}"/>
    <cellStyle name="20% - Accent2 5 5 2 3" xfId="1537" xr:uid="{00000000-0005-0000-0000-0000DB030000}"/>
    <cellStyle name="20% - Accent2 5 5 2 3 2" xfId="1538" xr:uid="{00000000-0005-0000-0000-0000DC030000}"/>
    <cellStyle name="20% - Accent2 5 5 2 4" xfId="1539" xr:uid="{00000000-0005-0000-0000-0000DD030000}"/>
    <cellStyle name="20% - Accent2 5 5 3" xfId="1540" xr:uid="{00000000-0005-0000-0000-0000DE030000}"/>
    <cellStyle name="20% - Accent2 5 5 3 2" xfId="1541" xr:uid="{00000000-0005-0000-0000-0000DF030000}"/>
    <cellStyle name="20% - Accent2 5 5 3 2 2" xfId="1542" xr:uid="{00000000-0005-0000-0000-0000E0030000}"/>
    <cellStyle name="20% - Accent2 5 5 3 3" xfId="1543" xr:uid="{00000000-0005-0000-0000-0000E1030000}"/>
    <cellStyle name="20% - Accent2 5 5 4" xfId="1544" xr:uid="{00000000-0005-0000-0000-0000E2030000}"/>
    <cellStyle name="20% - Accent2 5 5 4 2" xfId="1545" xr:uid="{00000000-0005-0000-0000-0000E3030000}"/>
    <cellStyle name="20% - Accent2 5 5 5" xfId="1546" xr:uid="{00000000-0005-0000-0000-0000E4030000}"/>
    <cellStyle name="20% - Accent2 5 5 5 2" xfId="1547" xr:uid="{00000000-0005-0000-0000-0000E5030000}"/>
    <cellStyle name="20% - Accent2 5 5 6" xfId="1548" xr:uid="{00000000-0005-0000-0000-0000E6030000}"/>
    <cellStyle name="20% - Accent2 5 6" xfId="1549" xr:uid="{00000000-0005-0000-0000-0000E7030000}"/>
    <cellStyle name="20% - Accent2 5 6 2" xfId="1550" xr:uid="{00000000-0005-0000-0000-0000E8030000}"/>
    <cellStyle name="20% - Accent2 5 6 2 2" xfId="1551" xr:uid="{00000000-0005-0000-0000-0000E9030000}"/>
    <cellStyle name="20% - Accent2 5 6 3" xfId="1552" xr:uid="{00000000-0005-0000-0000-0000EA030000}"/>
    <cellStyle name="20% - Accent2 5 6 3 2" xfId="1553" xr:uid="{00000000-0005-0000-0000-0000EB030000}"/>
    <cellStyle name="20% - Accent2 5 6 4" xfId="1554" xr:uid="{00000000-0005-0000-0000-0000EC030000}"/>
    <cellStyle name="20% - Accent2 5 7" xfId="1555" xr:uid="{00000000-0005-0000-0000-0000ED030000}"/>
    <cellStyle name="20% - Accent2 5 7 2" xfId="1556" xr:uid="{00000000-0005-0000-0000-0000EE030000}"/>
    <cellStyle name="20% - Accent2 5 7 2 2" xfId="1557" xr:uid="{00000000-0005-0000-0000-0000EF030000}"/>
    <cellStyle name="20% - Accent2 5 7 3" xfId="1558" xr:uid="{00000000-0005-0000-0000-0000F0030000}"/>
    <cellStyle name="20% - Accent2 5 8" xfId="1559" xr:uid="{00000000-0005-0000-0000-0000F1030000}"/>
    <cellStyle name="20% - Accent2 5 8 2" xfId="1560" xr:uid="{00000000-0005-0000-0000-0000F2030000}"/>
    <cellStyle name="20% - Accent2 5 9" xfId="1561" xr:uid="{00000000-0005-0000-0000-0000F3030000}"/>
    <cellStyle name="20% - Accent2 5 9 2" xfId="1562" xr:uid="{00000000-0005-0000-0000-0000F4030000}"/>
    <cellStyle name="20% - Accent2 6" xfId="224" xr:uid="{00000000-0005-0000-0000-0000F5030000}"/>
    <cellStyle name="20% - Accent2 6 2" xfId="1563" xr:uid="{00000000-0005-0000-0000-0000F6030000}"/>
    <cellStyle name="20% - Accent2 6 2 2" xfId="1564" xr:uid="{00000000-0005-0000-0000-0000F7030000}"/>
    <cellStyle name="20% - Accent2 6 2 2 2" xfId="1565" xr:uid="{00000000-0005-0000-0000-0000F8030000}"/>
    <cellStyle name="20% - Accent2 6 2 2 2 2" xfId="1566" xr:uid="{00000000-0005-0000-0000-0000F9030000}"/>
    <cellStyle name="20% - Accent2 6 2 2 2 2 2" xfId="1567" xr:uid="{00000000-0005-0000-0000-0000FA030000}"/>
    <cellStyle name="20% - Accent2 6 2 2 2 2 2 2" xfId="1568" xr:uid="{00000000-0005-0000-0000-0000FB030000}"/>
    <cellStyle name="20% - Accent2 6 2 2 2 2 3" xfId="1569" xr:uid="{00000000-0005-0000-0000-0000FC030000}"/>
    <cellStyle name="20% - Accent2 6 2 2 2 3" xfId="1570" xr:uid="{00000000-0005-0000-0000-0000FD030000}"/>
    <cellStyle name="20% - Accent2 6 2 2 2 3 2" xfId="1571" xr:uid="{00000000-0005-0000-0000-0000FE030000}"/>
    <cellStyle name="20% - Accent2 6 2 2 2 3 2 2" xfId="1572" xr:uid="{00000000-0005-0000-0000-0000FF030000}"/>
    <cellStyle name="20% - Accent2 6 2 2 2 3 3" xfId="1573" xr:uid="{00000000-0005-0000-0000-000000040000}"/>
    <cellStyle name="20% - Accent2 6 2 2 2 4" xfId="1574" xr:uid="{00000000-0005-0000-0000-000001040000}"/>
    <cellStyle name="20% - Accent2 6 2 2 2 4 2" xfId="1575" xr:uid="{00000000-0005-0000-0000-000002040000}"/>
    <cellStyle name="20% - Accent2 6 2 2 2 5" xfId="1576" xr:uid="{00000000-0005-0000-0000-000003040000}"/>
    <cellStyle name="20% - Accent2 6 2 2 3" xfId="1577" xr:uid="{00000000-0005-0000-0000-000004040000}"/>
    <cellStyle name="20% - Accent2 6 2 2 3 2" xfId="1578" xr:uid="{00000000-0005-0000-0000-000005040000}"/>
    <cellStyle name="20% - Accent2 6 2 2 3 2 2" xfId="1579" xr:uid="{00000000-0005-0000-0000-000006040000}"/>
    <cellStyle name="20% - Accent2 6 2 2 3 3" xfId="1580" xr:uid="{00000000-0005-0000-0000-000007040000}"/>
    <cellStyle name="20% - Accent2 6 2 2 4" xfId="1581" xr:uid="{00000000-0005-0000-0000-000008040000}"/>
    <cellStyle name="20% - Accent2 6 2 2 4 2" xfId="1582" xr:uid="{00000000-0005-0000-0000-000009040000}"/>
    <cellStyle name="20% - Accent2 6 2 2 4 2 2" xfId="1583" xr:uid="{00000000-0005-0000-0000-00000A040000}"/>
    <cellStyle name="20% - Accent2 6 2 2 4 3" xfId="1584" xr:uid="{00000000-0005-0000-0000-00000B040000}"/>
    <cellStyle name="20% - Accent2 6 2 2 5" xfId="1585" xr:uid="{00000000-0005-0000-0000-00000C040000}"/>
    <cellStyle name="20% - Accent2 6 2 2 5 2" xfId="1586" xr:uid="{00000000-0005-0000-0000-00000D040000}"/>
    <cellStyle name="20% - Accent2 6 2 2 6" xfId="1587" xr:uid="{00000000-0005-0000-0000-00000E040000}"/>
    <cellStyle name="20% - Accent2 6 2 3" xfId="1588" xr:uid="{00000000-0005-0000-0000-00000F040000}"/>
    <cellStyle name="20% - Accent2 6 2 3 2" xfId="1589" xr:uid="{00000000-0005-0000-0000-000010040000}"/>
    <cellStyle name="20% - Accent2 6 2 3 2 2" xfId="1590" xr:uid="{00000000-0005-0000-0000-000011040000}"/>
    <cellStyle name="20% - Accent2 6 2 3 2 2 2" xfId="1591" xr:uid="{00000000-0005-0000-0000-000012040000}"/>
    <cellStyle name="20% - Accent2 6 2 3 2 3" xfId="1592" xr:uid="{00000000-0005-0000-0000-000013040000}"/>
    <cellStyle name="20% - Accent2 6 2 3 3" xfId="1593" xr:uid="{00000000-0005-0000-0000-000014040000}"/>
    <cellStyle name="20% - Accent2 6 2 3 3 2" xfId="1594" xr:uid="{00000000-0005-0000-0000-000015040000}"/>
    <cellStyle name="20% - Accent2 6 2 3 3 2 2" xfId="1595" xr:uid="{00000000-0005-0000-0000-000016040000}"/>
    <cellStyle name="20% - Accent2 6 2 3 3 3" xfId="1596" xr:uid="{00000000-0005-0000-0000-000017040000}"/>
    <cellStyle name="20% - Accent2 6 2 3 4" xfId="1597" xr:uid="{00000000-0005-0000-0000-000018040000}"/>
    <cellStyle name="20% - Accent2 6 2 3 4 2" xfId="1598" xr:uid="{00000000-0005-0000-0000-000019040000}"/>
    <cellStyle name="20% - Accent2 6 2 3 5" xfId="1599" xr:uid="{00000000-0005-0000-0000-00001A040000}"/>
    <cellStyle name="20% - Accent2 6 2 4" xfId="1600" xr:uid="{00000000-0005-0000-0000-00001B040000}"/>
    <cellStyle name="20% - Accent2 6 2 4 2" xfId="1601" xr:uid="{00000000-0005-0000-0000-00001C040000}"/>
    <cellStyle name="20% - Accent2 6 2 4 2 2" xfId="1602" xr:uid="{00000000-0005-0000-0000-00001D040000}"/>
    <cellStyle name="20% - Accent2 6 2 4 3" xfId="1603" xr:uid="{00000000-0005-0000-0000-00001E040000}"/>
    <cellStyle name="20% - Accent2 6 2 5" xfId="1604" xr:uid="{00000000-0005-0000-0000-00001F040000}"/>
    <cellStyle name="20% - Accent2 6 2 5 2" xfId="1605" xr:uid="{00000000-0005-0000-0000-000020040000}"/>
    <cellStyle name="20% - Accent2 6 2 5 2 2" xfId="1606" xr:uid="{00000000-0005-0000-0000-000021040000}"/>
    <cellStyle name="20% - Accent2 6 2 5 3" xfId="1607" xr:uid="{00000000-0005-0000-0000-000022040000}"/>
    <cellStyle name="20% - Accent2 6 2 6" xfId="1608" xr:uid="{00000000-0005-0000-0000-000023040000}"/>
    <cellStyle name="20% - Accent2 6 2 6 2" xfId="1609" xr:uid="{00000000-0005-0000-0000-000024040000}"/>
    <cellStyle name="20% - Accent2 6 2 7" xfId="1610" xr:uid="{00000000-0005-0000-0000-000025040000}"/>
    <cellStyle name="20% - Accent2 6 3" xfId="1611" xr:uid="{00000000-0005-0000-0000-000026040000}"/>
    <cellStyle name="20% - Accent2 6 3 2" xfId="1612" xr:uid="{00000000-0005-0000-0000-000027040000}"/>
    <cellStyle name="20% - Accent2 6 3 2 2" xfId="1613" xr:uid="{00000000-0005-0000-0000-000028040000}"/>
    <cellStyle name="20% - Accent2 6 3 2 2 2" xfId="1614" xr:uid="{00000000-0005-0000-0000-000029040000}"/>
    <cellStyle name="20% - Accent2 6 3 2 2 2 2" xfId="1615" xr:uid="{00000000-0005-0000-0000-00002A040000}"/>
    <cellStyle name="20% - Accent2 6 3 2 2 3" xfId="1616" xr:uid="{00000000-0005-0000-0000-00002B040000}"/>
    <cellStyle name="20% - Accent2 6 3 2 3" xfId="1617" xr:uid="{00000000-0005-0000-0000-00002C040000}"/>
    <cellStyle name="20% - Accent2 6 3 2 3 2" xfId="1618" xr:uid="{00000000-0005-0000-0000-00002D040000}"/>
    <cellStyle name="20% - Accent2 6 3 2 3 2 2" xfId="1619" xr:uid="{00000000-0005-0000-0000-00002E040000}"/>
    <cellStyle name="20% - Accent2 6 3 2 3 3" xfId="1620" xr:uid="{00000000-0005-0000-0000-00002F040000}"/>
    <cellStyle name="20% - Accent2 6 3 2 4" xfId="1621" xr:uid="{00000000-0005-0000-0000-000030040000}"/>
    <cellStyle name="20% - Accent2 6 3 2 4 2" xfId="1622" xr:uid="{00000000-0005-0000-0000-000031040000}"/>
    <cellStyle name="20% - Accent2 6 3 2 5" xfId="1623" xr:uid="{00000000-0005-0000-0000-000032040000}"/>
    <cellStyle name="20% - Accent2 6 3 3" xfId="1624" xr:uid="{00000000-0005-0000-0000-000033040000}"/>
    <cellStyle name="20% - Accent2 6 3 3 2" xfId="1625" xr:uid="{00000000-0005-0000-0000-000034040000}"/>
    <cellStyle name="20% - Accent2 6 3 3 2 2" xfId="1626" xr:uid="{00000000-0005-0000-0000-000035040000}"/>
    <cellStyle name="20% - Accent2 6 3 3 3" xfId="1627" xr:uid="{00000000-0005-0000-0000-000036040000}"/>
    <cellStyle name="20% - Accent2 6 3 4" xfId="1628" xr:uid="{00000000-0005-0000-0000-000037040000}"/>
    <cellStyle name="20% - Accent2 6 3 4 2" xfId="1629" xr:uid="{00000000-0005-0000-0000-000038040000}"/>
    <cellStyle name="20% - Accent2 6 3 4 2 2" xfId="1630" xr:uid="{00000000-0005-0000-0000-000039040000}"/>
    <cellStyle name="20% - Accent2 6 3 4 3" xfId="1631" xr:uid="{00000000-0005-0000-0000-00003A040000}"/>
    <cellStyle name="20% - Accent2 6 3 5" xfId="1632" xr:uid="{00000000-0005-0000-0000-00003B040000}"/>
    <cellStyle name="20% - Accent2 6 3 5 2" xfId="1633" xr:uid="{00000000-0005-0000-0000-00003C040000}"/>
    <cellStyle name="20% - Accent2 6 3 6" xfId="1634" xr:uid="{00000000-0005-0000-0000-00003D040000}"/>
    <cellStyle name="20% - Accent2 6 4" xfId="1635" xr:uid="{00000000-0005-0000-0000-00003E040000}"/>
    <cellStyle name="20% - Accent2 6 4 2" xfId="1636" xr:uid="{00000000-0005-0000-0000-00003F040000}"/>
    <cellStyle name="20% - Accent2 6 4 2 2" xfId="1637" xr:uid="{00000000-0005-0000-0000-000040040000}"/>
    <cellStyle name="20% - Accent2 6 4 2 2 2" xfId="1638" xr:uid="{00000000-0005-0000-0000-000041040000}"/>
    <cellStyle name="20% - Accent2 6 4 2 3" xfId="1639" xr:uid="{00000000-0005-0000-0000-000042040000}"/>
    <cellStyle name="20% - Accent2 6 4 3" xfId="1640" xr:uid="{00000000-0005-0000-0000-000043040000}"/>
    <cellStyle name="20% - Accent2 6 4 3 2" xfId="1641" xr:uid="{00000000-0005-0000-0000-000044040000}"/>
    <cellStyle name="20% - Accent2 6 4 3 2 2" xfId="1642" xr:uid="{00000000-0005-0000-0000-000045040000}"/>
    <cellStyle name="20% - Accent2 6 4 3 3" xfId="1643" xr:uid="{00000000-0005-0000-0000-000046040000}"/>
    <cellStyle name="20% - Accent2 6 4 4" xfId="1644" xr:uid="{00000000-0005-0000-0000-000047040000}"/>
    <cellStyle name="20% - Accent2 6 4 4 2" xfId="1645" xr:uid="{00000000-0005-0000-0000-000048040000}"/>
    <cellStyle name="20% - Accent2 6 4 5" xfId="1646" xr:uid="{00000000-0005-0000-0000-000049040000}"/>
    <cellStyle name="20% - Accent2 6 5" xfId="1647" xr:uid="{00000000-0005-0000-0000-00004A040000}"/>
    <cellStyle name="20% - Accent2 6 5 2" xfId="1648" xr:uid="{00000000-0005-0000-0000-00004B040000}"/>
    <cellStyle name="20% - Accent2 6 5 2 2" xfId="1649" xr:uid="{00000000-0005-0000-0000-00004C040000}"/>
    <cellStyle name="20% - Accent2 6 5 3" xfId="1650" xr:uid="{00000000-0005-0000-0000-00004D040000}"/>
    <cellStyle name="20% - Accent2 6 6" xfId="1651" xr:uid="{00000000-0005-0000-0000-00004E040000}"/>
    <cellStyle name="20% - Accent2 6 6 2" xfId="1652" xr:uid="{00000000-0005-0000-0000-00004F040000}"/>
    <cellStyle name="20% - Accent2 6 6 2 2" xfId="1653" xr:uid="{00000000-0005-0000-0000-000050040000}"/>
    <cellStyle name="20% - Accent2 6 6 3" xfId="1654" xr:uid="{00000000-0005-0000-0000-000051040000}"/>
    <cellStyle name="20% - Accent2 6 7" xfId="1655" xr:uid="{00000000-0005-0000-0000-000052040000}"/>
    <cellStyle name="20% - Accent2 6 7 2" xfId="1656" xr:uid="{00000000-0005-0000-0000-000053040000}"/>
    <cellStyle name="20% - Accent2 6 8" xfId="1657" xr:uid="{00000000-0005-0000-0000-000054040000}"/>
    <cellStyle name="20% - Accent2 6 8 2" xfId="1658" xr:uid="{00000000-0005-0000-0000-000055040000}"/>
    <cellStyle name="20% - Accent2 6 9" xfId="1659" xr:uid="{00000000-0005-0000-0000-000056040000}"/>
    <cellStyle name="20% - Accent2 7" xfId="1660" xr:uid="{00000000-0005-0000-0000-000057040000}"/>
    <cellStyle name="20% - Accent2 7 2" xfId="1661" xr:uid="{00000000-0005-0000-0000-000058040000}"/>
    <cellStyle name="20% - Accent3 2" xfId="9" xr:uid="{00000000-0005-0000-0000-000059040000}"/>
    <cellStyle name="20% - Accent3 2 10" xfId="1662" xr:uid="{00000000-0005-0000-0000-00005A040000}"/>
    <cellStyle name="20% - Accent3 2 18" xfId="1663" xr:uid="{00000000-0005-0000-0000-00005B040000}"/>
    <cellStyle name="20% - Accent3 2 2" xfId="1664" xr:uid="{00000000-0005-0000-0000-00005C040000}"/>
    <cellStyle name="20% - Accent3 2 2 2" xfId="1665" xr:uid="{00000000-0005-0000-0000-00005D040000}"/>
    <cellStyle name="20% - Accent3 2 2 2 2" xfId="1666" xr:uid="{00000000-0005-0000-0000-00005E040000}"/>
    <cellStyle name="20% - Accent3 2 2 2 2 2" xfId="1667" xr:uid="{00000000-0005-0000-0000-00005F040000}"/>
    <cellStyle name="20% - Accent3 2 2 2 2 2 2" xfId="1668" xr:uid="{00000000-0005-0000-0000-000060040000}"/>
    <cellStyle name="20% - Accent3 2 2 2 2 2 2 2" xfId="1669" xr:uid="{00000000-0005-0000-0000-000061040000}"/>
    <cellStyle name="20% - Accent3 2 2 2 2 2 2 2 2" xfId="1670" xr:uid="{00000000-0005-0000-0000-000062040000}"/>
    <cellStyle name="20% - Accent3 2 2 2 2 2 2 3" xfId="1671" xr:uid="{00000000-0005-0000-0000-000063040000}"/>
    <cellStyle name="20% - Accent3 2 2 2 2 2 3" xfId="1672" xr:uid="{00000000-0005-0000-0000-000064040000}"/>
    <cellStyle name="20% - Accent3 2 2 2 2 2 3 2" xfId="1673" xr:uid="{00000000-0005-0000-0000-000065040000}"/>
    <cellStyle name="20% - Accent3 2 2 2 2 2 3 2 2" xfId="1674" xr:uid="{00000000-0005-0000-0000-000066040000}"/>
    <cellStyle name="20% - Accent3 2 2 2 2 2 3 3" xfId="1675" xr:uid="{00000000-0005-0000-0000-000067040000}"/>
    <cellStyle name="20% - Accent3 2 2 2 2 2 4" xfId="1676" xr:uid="{00000000-0005-0000-0000-000068040000}"/>
    <cellStyle name="20% - Accent3 2 2 2 2 2 4 2" xfId="1677" xr:uid="{00000000-0005-0000-0000-000069040000}"/>
    <cellStyle name="20% - Accent3 2 2 2 2 2 5" xfId="1678" xr:uid="{00000000-0005-0000-0000-00006A040000}"/>
    <cellStyle name="20% - Accent3 2 2 2 2 3" xfId="1679" xr:uid="{00000000-0005-0000-0000-00006B040000}"/>
    <cellStyle name="20% - Accent3 2 2 2 2 3 2" xfId="1680" xr:uid="{00000000-0005-0000-0000-00006C040000}"/>
    <cellStyle name="20% - Accent3 2 2 2 2 3 2 2" xfId="1681" xr:uid="{00000000-0005-0000-0000-00006D040000}"/>
    <cellStyle name="20% - Accent3 2 2 2 2 3 3" xfId="1682" xr:uid="{00000000-0005-0000-0000-00006E040000}"/>
    <cellStyle name="20% - Accent3 2 2 2 2 4" xfId="1683" xr:uid="{00000000-0005-0000-0000-00006F040000}"/>
    <cellStyle name="20% - Accent3 2 2 2 2 4 2" xfId="1684" xr:uid="{00000000-0005-0000-0000-000070040000}"/>
    <cellStyle name="20% - Accent3 2 2 2 2 4 2 2" xfId="1685" xr:uid="{00000000-0005-0000-0000-000071040000}"/>
    <cellStyle name="20% - Accent3 2 2 2 2 4 3" xfId="1686" xr:uid="{00000000-0005-0000-0000-000072040000}"/>
    <cellStyle name="20% - Accent3 2 2 2 2 5" xfId="1687" xr:uid="{00000000-0005-0000-0000-000073040000}"/>
    <cellStyle name="20% - Accent3 2 2 2 2 5 2" xfId="1688" xr:uid="{00000000-0005-0000-0000-000074040000}"/>
    <cellStyle name="20% - Accent3 2 2 2 2 6" xfId="1689" xr:uid="{00000000-0005-0000-0000-000075040000}"/>
    <cellStyle name="20% - Accent3 2 2 2 2 6 2" xfId="1690" xr:uid="{00000000-0005-0000-0000-000076040000}"/>
    <cellStyle name="20% - Accent3 2 2 2 2 7" xfId="1691" xr:uid="{00000000-0005-0000-0000-000077040000}"/>
    <cellStyle name="20% - Accent3 2 2 2 3" xfId="1692" xr:uid="{00000000-0005-0000-0000-000078040000}"/>
    <cellStyle name="20% - Accent3 2 2 2 3 2" xfId="1693" xr:uid="{00000000-0005-0000-0000-000079040000}"/>
    <cellStyle name="20% - Accent3 2 2 2 3 2 2" xfId="1694" xr:uid="{00000000-0005-0000-0000-00007A040000}"/>
    <cellStyle name="20% - Accent3 2 2 2 3 2 2 2" xfId="1695" xr:uid="{00000000-0005-0000-0000-00007B040000}"/>
    <cellStyle name="20% - Accent3 2 2 2 3 2 3" xfId="1696" xr:uid="{00000000-0005-0000-0000-00007C040000}"/>
    <cellStyle name="20% - Accent3 2 2 2 3 3" xfId="1697" xr:uid="{00000000-0005-0000-0000-00007D040000}"/>
    <cellStyle name="20% - Accent3 2 2 2 3 3 2" xfId="1698" xr:uid="{00000000-0005-0000-0000-00007E040000}"/>
    <cellStyle name="20% - Accent3 2 2 2 3 3 2 2" xfId="1699" xr:uid="{00000000-0005-0000-0000-00007F040000}"/>
    <cellStyle name="20% - Accent3 2 2 2 3 3 3" xfId="1700" xr:uid="{00000000-0005-0000-0000-000080040000}"/>
    <cellStyle name="20% - Accent3 2 2 2 3 4" xfId="1701" xr:uid="{00000000-0005-0000-0000-000081040000}"/>
    <cellStyle name="20% - Accent3 2 2 2 3 4 2" xfId="1702" xr:uid="{00000000-0005-0000-0000-000082040000}"/>
    <cellStyle name="20% - Accent3 2 2 2 3 5" xfId="1703" xr:uid="{00000000-0005-0000-0000-000083040000}"/>
    <cellStyle name="20% - Accent3 2 2 2 4" xfId="1704" xr:uid="{00000000-0005-0000-0000-000084040000}"/>
    <cellStyle name="20% - Accent3 2 2 2 4 2" xfId="1705" xr:uid="{00000000-0005-0000-0000-000085040000}"/>
    <cellStyle name="20% - Accent3 2 2 2 4 2 2" xfId="1706" xr:uid="{00000000-0005-0000-0000-000086040000}"/>
    <cellStyle name="20% - Accent3 2 2 2 4 3" xfId="1707" xr:uid="{00000000-0005-0000-0000-000087040000}"/>
    <cellStyle name="20% - Accent3 2 2 2 5" xfId="1708" xr:uid="{00000000-0005-0000-0000-000088040000}"/>
    <cellStyle name="20% - Accent3 2 2 2 5 2" xfId="1709" xr:uid="{00000000-0005-0000-0000-000089040000}"/>
    <cellStyle name="20% - Accent3 2 2 2 5 2 2" xfId="1710" xr:uid="{00000000-0005-0000-0000-00008A040000}"/>
    <cellStyle name="20% - Accent3 2 2 2 5 3" xfId="1711" xr:uid="{00000000-0005-0000-0000-00008B040000}"/>
    <cellStyle name="20% - Accent3 2 2 2 6" xfId="1712" xr:uid="{00000000-0005-0000-0000-00008C040000}"/>
    <cellStyle name="20% - Accent3 2 2 2 6 2" xfId="1713" xr:uid="{00000000-0005-0000-0000-00008D040000}"/>
    <cellStyle name="20% - Accent3 2 2 2 7" xfId="1714" xr:uid="{00000000-0005-0000-0000-00008E040000}"/>
    <cellStyle name="20% - Accent3 2 2 2 7 2" xfId="1715" xr:uid="{00000000-0005-0000-0000-00008F040000}"/>
    <cellStyle name="20% - Accent3 2 2 2 8" xfId="1716" xr:uid="{00000000-0005-0000-0000-000090040000}"/>
    <cellStyle name="20% - Accent3 2 2 3" xfId="1717" xr:uid="{00000000-0005-0000-0000-000091040000}"/>
    <cellStyle name="20% - Accent3 2 2 3 2" xfId="1718" xr:uid="{00000000-0005-0000-0000-000092040000}"/>
    <cellStyle name="20% - Accent3 2 2 3 2 2" xfId="1719" xr:uid="{00000000-0005-0000-0000-000093040000}"/>
    <cellStyle name="20% - Accent3 2 2 3 2 2 2" xfId="1720" xr:uid="{00000000-0005-0000-0000-000094040000}"/>
    <cellStyle name="20% - Accent3 2 2 3 2 2 2 2" xfId="1721" xr:uid="{00000000-0005-0000-0000-000095040000}"/>
    <cellStyle name="20% - Accent3 2 2 3 2 2 3" xfId="1722" xr:uid="{00000000-0005-0000-0000-000096040000}"/>
    <cellStyle name="20% - Accent3 2 2 3 2 3" xfId="1723" xr:uid="{00000000-0005-0000-0000-000097040000}"/>
    <cellStyle name="20% - Accent3 2 2 3 2 3 2" xfId="1724" xr:uid="{00000000-0005-0000-0000-000098040000}"/>
    <cellStyle name="20% - Accent3 2 2 3 2 3 2 2" xfId="1725" xr:uid="{00000000-0005-0000-0000-000099040000}"/>
    <cellStyle name="20% - Accent3 2 2 3 2 3 3" xfId="1726" xr:uid="{00000000-0005-0000-0000-00009A040000}"/>
    <cellStyle name="20% - Accent3 2 2 3 2 4" xfId="1727" xr:uid="{00000000-0005-0000-0000-00009B040000}"/>
    <cellStyle name="20% - Accent3 2 2 3 2 4 2" xfId="1728" xr:uid="{00000000-0005-0000-0000-00009C040000}"/>
    <cellStyle name="20% - Accent3 2 2 3 2 5" xfId="1729" xr:uid="{00000000-0005-0000-0000-00009D040000}"/>
    <cellStyle name="20% - Accent3 2 2 3 2 5 2" xfId="1730" xr:uid="{00000000-0005-0000-0000-00009E040000}"/>
    <cellStyle name="20% - Accent3 2 2 3 2 6" xfId="1731" xr:uid="{00000000-0005-0000-0000-00009F040000}"/>
    <cellStyle name="20% - Accent3 2 2 3 3" xfId="1732" xr:uid="{00000000-0005-0000-0000-0000A0040000}"/>
    <cellStyle name="20% - Accent3 2 2 3 3 2" xfId="1733" xr:uid="{00000000-0005-0000-0000-0000A1040000}"/>
    <cellStyle name="20% - Accent3 2 2 3 3 2 2" xfId="1734" xr:uid="{00000000-0005-0000-0000-0000A2040000}"/>
    <cellStyle name="20% - Accent3 2 2 3 3 3" xfId="1735" xr:uid="{00000000-0005-0000-0000-0000A3040000}"/>
    <cellStyle name="20% - Accent3 2 2 3 4" xfId="1736" xr:uid="{00000000-0005-0000-0000-0000A4040000}"/>
    <cellStyle name="20% - Accent3 2 2 3 4 2" xfId="1737" xr:uid="{00000000-0005-0000-0000-0000A5040000}"/>
    <cellStyle name="20% - Accent3 2 2 3 4 2 2" xfId="1738" xr:uid="{00000000-0005-0000-0000-0000A6040000}"/>
    <cellStyle name="20% - Accent3 2 2 3 4 3" xfId="1739" xr:uid="{00000000-0005-0000-0000-0000A7040000}"/>
    <cellStyle name="20% - Accent3 2 2 3 5" xfId="1740" xr:uid="{00000000-0005-0000-0000-0000A8040000}"/>
    <cellStyle name="20% - Accent3 2 2 3 5 2" xfId="1741" xr:uid="{00000000-0005-0000-0000-0000A9040000}"/>
    <cellStyle name="20% - Accent3 2 2 3 6" xfId="1742" xr:uid="{00000000-0005-0000-0000-0000AA040000}"/>
    <cellStyle name="20% - Accent3 2 2 3 6 2" xfId="1743" xr:uid="{00000000-0005-0000-0000-0000AB040000}"/>
    <cellStyle name="20% - Accent3 2 2 3 7" xfId="1744" xr:uid="{00000000-0005-0000-0000-0000AC040000}"/>
    <cellStyle name="20% - Accent3 2 2 4" xfId="1745" xr:uid="{00000000-0005-0000-0000-0000AD040000}"/>
    <cellStyle name="20% - Accent3 2 2 4 2" xfId="1746" xr:uid="{00000000-0005-0000-0000-0000AE040000}"/>
    <cellStyle name="20% - Accent3 2 2 4 2 2" xfId="1747" xr:uid="{00000000-0005-0000-0000-0000AF040000}"/>
    <cellStyle name="20% - Accent3 2 2 4 2 2 2" xfId="1748" xr:uid="{00000000-0005-0000-0000-0000B0040000}"/>
    <cellStyle name="20% - Accent3 2 2 4 2 3" xfId="1749" xr:uid="{00000000-0005-0000-0000-0000B1040000}"/>
    <cellStyle name="20% - Accent3 2 2 4 2 3 2" xfId="1750" xr:uid="{00000000-0005-0000-0000-0000B2040000}"/>
    <cellStyle name="20% - Accent3 2 2 4 2 4" xfId="1751" xr:uid="{00000000-0005-0000-0000-0000B3040000}"/>
    <cellStyle name="20% - Accent3 2 2 4 3" xfId="1752" xr:uid="{00000000-0005-0000-0000-0000B4040000}"/>
    <cellStyle name="20% - Accent3 2 2 4 3 2" xfId="1753" xr:uid="{00000000-0005-0000-0000-0000B5040000}"/>
    <cellStyle name="20% - Accent3 2 2 4 3 2 2" xfId="1754" xr:uid="{00000000-0005-0000-0000-0000B6040000}"/>
    <cellStyle name="20% - Accent3 2 2 4 3 3" xfId="1755" xr:uid="{00000000-0005-0000-0000-0000B7040000}"/>
    <cellStyle name="20% - Accent3 2 2 4 4" xfId="1756" xr:uid="{00000000-0005-0000-0000-0000B8040000}"/>
    <cellStyle name="20% - Accent3 2 2 4 4 2" xfId="1757" xr:uid="{00000000-0005-0000-0000-0000B9040000}"/>
    <cellStyle name="20% - Accent3 2 2 4 5" xfId="1758" xr:uid="{00000000-0005-0000-0000-0000BA040000}"/>
    <cellStyle name="20% - Accent3 2 2 4 5 2" xfId="1759" xr:uid="{00000000-0005-0000-0000-0000BB040000}"/>
    <cellStyle name="20% - Accent3 2 2 4 6" xfId="1760" xr:uid="{00000000-0005-0000-0000-0000BC040000}"/>
    <cellStyle name="20% - Accent3 2 2 5" xfId="1761" xr:uid="{00000000-0005-0000-0000-0000BD040000}"/>
    <cellStyle name="20% - Accent3 2 2 5 2" xfId="1762" xr:uid="{00000000-0005-0000-0000-0000BE040000}"/>
    <cellStyle name="20% - Accent3 2 2 5 2 2" xfId="1763" xr:uid="{00000000-0005-0000-0000-0000BF040000}"/>
    <cellStyle name="20% - Accent3 2 2 5 3" xfId="1764" xr:uid="{00000000-0005-0000-0000-0000C0040000}"/>
    <cellStyle name="20% - Accent3 2 2 5 3 2" xfId="1765" xr:uid="{00000000-0005-0000-0000-0000C1040000}"/>
    <cellStyle name="20% - Accent3 2 2 5 4" xfId="1766" xr:uid="{00000000-0005-0000-0000-0000C2040000}"/>
    <cellStyle name="20% - Accent3 2 2 6" xfId="1767" xr:uid="{00000000-0005-0000-0000-0000C3040000}"/>
    <cellStyle name="20% - Accent3 2 2 6 2" xfId="1768" xr:uid="{00000000-0005-0000-0000-0000C4040000}"/>
    <cellStyle name="20% - Accent3 2 2 6 2 2" xfId="1769" xr:uid="{00000000-0005-0000-0000-0000C5040000}"/>
    <cellStyle name="20% - Accent3 2 2 6 3" xfId="1770" xr:uid="{00000000-0005-0000-0000-0000C6040000}"/>
    <cellStyle name="20% - Accent3 2 2 7" xfId="1771" xr:uid="{00000000-0005-0000-0000-0000C7040000}"/>
    <cellStyle name="20% - Accent3 2 2 7 2" xfId="1772" xr:uid="{00000000-0005-0000-0000-0000C8040000}"/>
    <cellStyle name="20% - Accent3 2 2 8" xfId="1773" xr:uid="{00000000-0005-0000-0000-0000C9040000}"/>
    <cellStyle name="20% - Accent3 2 2 8 2" xfId="1774" xr:uid="{00000000-0005-0000-0000-0000CA040000}"/>
    <cellStyle name="20% - Accent3 2 2 9" xfId="1775" xr:uid="{00000000-0005-0000-0000-0000CB040000}"/>
    <cellStyle name="20% - Accent3 2 3" xfId="1776" xr:uid="{00000000-0005-0000-0000-0000CC040000}"/>
    <cellStyle name="20% - Accent3 2 3 2" xfId="1777" xr:uid="{00000000-0005-0000-0000-0000CD040000}"/>
    <cellStyle name="20% - Accent3 2 3 2 2" xfId="1778" xr:uid="{00000000-0005-0000-0000-0000CE040000}"/>
    <cellStyle name="20% - Accent3 2 3 2 2 2" xfId="1779" xr:uid="{00000000-0005-0000-0000-0000CF040000}"/>
    <cellStyle name="20% - Accent3 2 3 2 2 2 2" xfId="1780" xr:uid="{00000000-0005-0000-0000-0000D0040000}"/>
    <cellStyle name="20% - Accent3 2 3 2 2 2 2 2" xfId="1781" xr:uid="{00000000-0005-0000-0000-0000D1040000}"/>
    <cellStyle name="20% - Accent3 2 3 2 2 2 3" xfId="1782" xr:uid="{00000000-0005-0000-0000-0000D2040000}"/>
    <cellStyle name="20% - Accent3 2 3 2 2 3" xfId="1783" xr:uid="{00000000-0005-0000-0000-0000D3040000}"/>
    <cellStyle name="20% - Accent3 2 3 2 2 3 2" xfId="1784" xr:uid="{00000000-0005-0000-0000-0000D4040000}"/>
    <cellStyle name="20% - Accent3 2 3 2 2 3 2 2" xfId="1785" xr:uid="{00000000-0005-0000-0000-0000D5040000}"/>
    <cellStyle name="20% - Accent3 2 3 2 2 3 3" xfId="1786" xr:uid="{00000000-0005-0000-0000-0000D6040000}"/>
    <cellStyle name="20% - Accent3 2 3 2 2 4" xfId="1787" xr:uid="{00000000-0005-0000-0000-0000D7040000}"/>
    <cellStyle name="20% - Accent3 2 3 2 2 4 2" xfId="1788" xr:uid="{00000000-0005-0000-0000-0000D8040000}"/>
    <cellStyle name="20% - Accent3 2 3 2 2 5" xfId="1789" xr:uid="{00000000-0005-0000-0000-0000D9040000}"/>
    <cellStyle name="20% - Accent3 2 3 2 3" xfId="1790" xr:uid="{00000000-0005-0000-0000-0000DA040000}"/>
    <cellStyle name="20% - Accent3 2 3 2 3 2" xfId="1791" xr:uid="{00000000-0005-0000-0000-0000DB040000}"/>
    <cellStyle name="20% - Accent3 2 3 2 3 2 2" xfId="1792" xr:uid="{00000000-0005-0000-0000-0000DC040000}"/>
    <cellStyle name="20% - Accent3 2 3 2 3 3" xfId="1793" xr:uid="{00000000-0005-0000-0000-0000DD040000}"/>
    <cellStyle name="20% - Accent3 2 3 2 4" xfId="1794" xr:uid="{00000000-0005-0000-0000-0000DE040000}"/>
    <cellStyle name="20% - Accent3 2 3 2 4 2" xfId="1795" xr:uid="{00000000-0005-0000-0000-0000DF040000}"/>
    <cellStyle name="20% - Accent3 2 3 2 4 2 2" xfId="1796" xr:uid="{00000000-0005-0000-0000-0000E0040000}"/>
    <cellStyle name="20% - Accent3 2 3 2 4 3" xfId="1797" xr:uid="{00000000-0005-0000-0000-0000E1040000}"/>
    <cellStyle name="20% - Accent3 2 3 2 5" xfId="1798" xr:uid="{00000000-0005-0000-0000-0000E2040000}"/>
    <cellStyle name="20% - Accent3 2 3 2 5 2" xfId="1799" xr:uid="{00000000-0005-0000-0000-0000E3040000}"/>
    <cellStyle name="20% - Accent3 2 3 2 6" xfId="1800" xr:uid="{00000000-0005-0000-0000-0000E4040000}"/>
    <cellStyle name="20% - Accent3 2 3 2 6 2" xfId="1801" xr:uid="{00000000-0005-0000-0000-0000E5040000}"/>
    <cellStyle name="20% - Accent3 2 3 2 7" xfId="1802" xr:uid="{00000000-0005-0000-0000-0000E6040000}"/>
    <cellStyle name="20% - Accent3 2 3 3" xfId="1803" xr:uid="{00000000-0005-0000-0000-0000E7040000}"/>
    <cellStyle name="20% - Accent3 2 3 3 2" xfId="1804" xr:uid="{00000000-0005-0000-0000-0000E8040000}"/>
    <cellStyle name="20% - Accent3 2 3 3 2 2" xfId="1805" xr:uid="{00000000-0005-0000-0000-0000E9040000}"/>
    <cellStyle name="20% - Accent3 2 3 3 2 2 2" xfId="1806" xr:uid="{00000000-0005-0000-0000-0000EA040000}"/>
    <cellStyle name="20% - Accent3 2 3 3 2 3" xfId="1807" xr:uid="{00000000-0005-0000-0000-0000EB040000}"/>
    <cellStyle name="20% - Accent3 2 3 3 3" xfId="1808" xr:uid="{00000000-0005-0000-0000-0000EC040000}"/>
    <cellStyle name="20% - Accent3 2 3 3 3 2" xfId="1809" xr:uid="{00000000-0005-0000-0000-0000ED040000}"/>
    <cellStyle name="20% - Accent3 2 3 3 3 2 2" xfId="1810" xr:uid="{00000000-0005-0000-0000-0000EE040000}"/>
    <cellStyle name="20% - Accent3 2 3 3 3 3" xfId="1811" xr:uid="{00000000-0005-0000-0000-0000EF040000}"/>
    <cellStyle name="20% - Accent3 2 3 3 4" xfId="1812" xr:uid="{00000000-0005-0000-0000-0000F0040000}"/>
    <cellStyle name="20% - Accent3 2 3 3 4 2" xfId="1813" xr:uid="{00000000-0005-0000-0000-0000F1040000}"/>
    <cellStyle name="20% - Accent3 2 3 3 5" xfId="1814" xr:uid="{00000000-0005-0000-0000-0000F2040000}"/>
    <cellStyle name="20% - Accent3 2 3 4" xfId="1815" xr:uid="{00000000-0005-0000-0000-0000F3040000}"/>
    <cellStyle name="20% - Accent3 2 3 4 2" xfId="1816" xr:uid="{00000000-0005-0000-0000-0000F4040000}"/>
    <cellStyle name="20% - Accent3 2 3 4 2 2" xfId="1817" xr:uid="{00000000-0005-0000-0000-0000F5040000}"/>
    <cellStyle name="20% - Accent3 2 3 4 3" xfId="1818" xr:uid="{00000000-0005-0000-0000-0000F6040000}"/>
    <cellStyle name="20% - Accent3 2 3 5" xfId="1819" xr:uid="{00000000-0005-0000-0000-0000F7040000}"/>
    <cellStyle name="20% - Accent3 2 3 5 2" xfId="1820" xr:uid="{00000000-0005-0000-0000-0000F8040000}"/>
    <cellStyle name="20% - Accent3 2 3 5 2 2" xfId="1821" xr:uid="{00000000-0005-0000-0000-0000F9040000}"/>
    <cellStyle name="20% - Accent3 2 3 5 3" xfId="1822" xr:uid="{00000000-0005-0000-0000-0000FA040000}"/>
    <cellStyle name="20% - Accent3 2 3 6" xfId="1823" xr:uid="{00000000-0005-0000-0000-0000FB040000}"/>
    <cellStyle name="20% - Accent3 2 3 6 2" xfId="1824" xr:uid="{00000000-0005-0000-0000-0000FC040000}"/>
    <cellStyle name="20% - Accent3 2 3 7" xfId="1825" xr:uid="{00000000-0005-0000-0000-0000FD040000}"/>
    <cellStyle name="20% - Accent3 2 3 7 2" xfId="1826" xr:uid="{00000000-0005-0000-0000-0000FE040000}"/>
    <cellStyle name="20% - Accent3 2 3 8" xfId="1827" xr:uid="{00000000-0005-0000-0000-0000FF040000}"/>
    <cellStyle name="20% - Accent3 2 4" xfId="1828" xr:uid="{00000000-0005-0000-0000-000000050000}"/>
    <cellStyle name="20% - Accent3 2 4 2" xfId="1829" xr:uid="{00000000-0005-0000-0000-000001050000}"/>
    <cellStyle name="20% - Accent3 2 4 2 2" xfId="1830" xr:uid="{00000000-0005-0000-0000-000002050000}"/>
    <cellStyle name="20% - Accent3 2 4 2 2 2" xfId="1831" xr:uid="{00000000-0005-0000-0000-000003050000}"/>
    <cellStyle name="20% - Accent3 2 4 2 2 2 2" xfId="1832" xr:uid="{00000000-0005-0000-0000-000004050000}"/>
    <cellStyle name="20% - Accent3 2 4 2 2 3" xfId="1833" xr:uid="{00000000-0005-0000-0000-000005050000}"/>
    <cellStyle name="20% - Accent3 2 4 2 3" xfId="1834" xr:uid="{00000000-0005-0000-0000-000006050000}"/>
    <cellStyle name="20% - Accent3 2 4 2 3 2" xfId="1835" xr:uid="{00000000-0005-0000-0000-000007050000}"/>
    <cellStyle name="20% - Accent3 2 4 2 3 2 2" xfId="1836" xr:uid="{00000000-0005-0000-0000-000008050000}"/>
    <cellStyle name="20% - Accent3 2 4 2 3 3" xfId="1837" xr:uid="{00000000-0005-0000-0000-000009050000}"/>
    <cellStyle name="20% - Accent3 2 4 2 4" xfId="1838" xr:uid="{00000000-0005-0000-0000-00000A050000}"/>
    <cellStyle name="20% - Accent3 2 4 2 4 2" xfId="1839" xr:uid="{00000000-0005-0000-0000-00000B050000}"/>
    <cellStyle name="20% - Accent3 2 4 2 5" xfId="1840" xr:uid="{00000000-0005-0000-0000-00000C050000}"/>
    <cellStyle name="20% - Accent3 2 4 2 5 2" xfId="1841" xr:uid="{00000000-0005-0000-0000-00000D050000}"/>
    <cellStyle name="20% - Accent3 2 4 2 6" xfId="1842" xr:uid="{00000000-0005-0000-0000-00000E050000}"/>
    <cellStyle name="20% - Accent3 2 4 3" xfId="1843" xr:uid="{00000000-0005-0000-0000-00000F050000}"/>
    <cellStyle name="20% - Accent3 2 4 3 2" xfId="1844" xr:uid="{00000000-0005-0000-0000-000010050000}"/>
    <cellStyle name="20% - Accent3 2 4 3 2 2" xfId="1845" xr:uid="{00000000-0005-0000-0000-000011050000}"/>
    <cellStyle name="20% - Accent3 2 4 3 3" xfId="1846" xr:uid="{00000000-0005-0000-0000-000012050000}"/>
    <cellStyle name="20% - Accent3 2 4 4" xfId="1847" xr:uid="{00000000-0005-0000-0000-000013050000}"/>
    <cellStyle name="20% - Accent3 2 4 4 2" xfId="1848" xr:uid="{00000000-0005-0000-0000-000014050000}"/>
    <cellStyle name="20% - Accent3 2 4 4 2 2" xfId="1849" xr:uid="{00000000-0005-0000-0000-000015050000}"/>
    <cellStyle name="20% - Accent3 2 4 4 3" xfId="1850" xr:uid="{00000000-0005-0000-0000-000016050000}"/>
    <cellStyle name="20% - Accent3 2 4 5" xfId="1851" xr:uid="{00000000-0005-0000-0000-000017050000}"/>
    <cellStyle name="20% - Accent3 2 4 5 2" xfId="1852" xr:uid="{00000000-0005-0000-0000-000018050000}"/>
    <cellStyle name="20% - Accent3 2 4 6" xfId="1853" xr:uid="{00000000-0005-0000-0000-000019050000}"/>
    <cellStyle name="20% - Accent3 2 4 6 2" xfId="1854" xr:uid="{00000000-0005-0000-0000-00001A050000}"/>
    <cellStyle name="20% - Accent3 2 4 7" xfId="1855" xr:uid="{00000000-0005-0000-0000-00001B050000}"/>
    <cellStyle name="20% - Accent3 2 5" xfId="1856" xr:uid="{00000000-0005-0000-0000-00001C050000}"/>
    <cellStyle name="20% - Accent3 2 5 2" xfId="1857" xr:uid="{00000000-0005-0000-0000-00001D050000}"/>
    <cellStyle name="20% - Accent3 2 5 2 2" xfId="1858" xr:uid="{00000000-0005-0000-0000-00001E050000}"/>
    <cellStyle name="20% - Accent3 2 5 2 2 2" xfId="1859" xr:uid="{00000000-0005-0000-0000-00001F050000}"/>
    <cellStyle name="20% - Accent3 2 5 2 3" xfId="1860" xr:uid="{00000000-0005-0000-0000-000020050000}"/>
    <cellStyle name="20% - Accent3 2 5 2 3 2" xfId="1861" xr:uid="{00000000-0005-0000-0000-000021050000}"/>
    <cellStyle name="20% - Accent3 2 5 2 4" xfId="1862" xr:uid="{00000000-0005-0000-0000-000022050000}"/>
    <cellStyle name="20% - Accent3 2 5 3" xfId="1863" xr:uid="{00000000-0005-0000-0000-000023050000}"/>
    <cellStyle name="20% - Accent3 2 5 3 2" xfId="1864" xr:uid="{00000000-0005-0000-0000-000024050000}"/>
    <cellStyle name="20% - Accent3 2 5 3 2 2" xfId="1865" xr:uid="{00000000-0005-0000-0000-000025050000}"/>
    <cellStyle name="20% - Accent3 2 5 3 3" xfId="1866" xr:uid="{00000000-0005-0000-0000-000026050000}"/>
    <cellStyle name="20% - Accent3 2 5 4" xfId="1867" xr:uid="{00000000-0005-0000-0000-000027050000}"/>
    <cellStyle name="20% - Accent3 2 5 4 2" xfId="1868" xr:uid="{00000000-0005-0000-0000-000028050000}"/>
    <cellStyle name="20% - Accent3 2 5 5" xfId="1869" xr:uid="{00000000-0005-0000-0000-000029050000}"/>
    <cellStyle name="20% - Accent3 2 5 5 2" xfId="1870" xr:uid="{00000000-0005-0000-0000-00002A050000}"/>
    <cellStyle name="20% - Accent3 2 5 6" xfId="1871" xr:uid="{00000000-0005-0000-0000-00002B050000}"/>
    <cellStyle name="20% - Accent3 2 6" xfId="1872" xr:uid="{00000000-0005-0000-0000-00002C050000}"/>
    <cellStyle name="20% - Accent3 2 6 2" xfId="1873" xr:uid="{00000000-0005-0000-0000-00002D050000}"/>
    <cellStyle name="20% - Accent3 2 6 2 2" xfId="1874" xr:uid="{00000000-0005-0000-0000-00002E050000}"/>
    <cellStyle name="20% - Accent3 2 6 3" xfId="1875" xr:uid="{00000000-0005-0000-0000-00002F050000}"/>
    <cellStyle name="20% - Accent3 2 6 3 2" xfId="1876" xr:uid="{00000000-0005-0000-0000-000030050000}"/>
    <cellStyle name="20% - Accent3 2 6 4" xfId="1877" xr:uid="{00000000-0005-0000-0000-000031050000}"/>
    <cellStyle name="20% - Accent3 2 7" xfId="1878" xr:uid="{00000000-0005-0000-0000-000032050000}"/>
    <cellStyle name="20% - Accent3 2 7 2" xfId="1879" xr:uid="{00000000-0005-0000-0000-000033050000}"/>
    <cellStyle name="20% - Accent3 2 7 2 2" xfId="1880" xr:uid="{00000000-0005-0000-0000-000034050000}"/>
    <cellStyle name="20% - Accent3 2 7 3" xfId="1881" xr:uid="{00000000-0005-0000-0000-000035050000}"/>
    <cellStyle name="20% - Accent3 2 8" xfId="1882" xr:uid="{00000000-0005-0000-0000-000036050000}"/>
    <cellStyle name="20% - Accent3 2 8 2" xfId="1883" xr:uid="{00000000-0005-0000-0000-000037050000}"/>
    <cellStyle name="20% - Accent3 2 9" xfId="1884" xr:uid="{00000000-0005-0000-0000-000038050000}"/>
    <cellStyle name="20% - Accent3 2 9 2" xfId="1885" xr:uid="{00000000-0005-0000-0000-000039050000}"/>
    <cellStyle name="20% - Accent3 2_Deferred Income Taxes" xfId="1886" xr:uid="{00000000-0005-0000-0000-00003A050000}"/>
    <cellStyle name="20% - Accent3 3" xfId="225" xr:uid="{00000000-0005-0000-0000-00003B050000}"/>
    <cellStyle name="20% - Accent3 3 2" xfId="1887" xr:uid="{00000000-0005-0000-0000-00003C050000}"/>
    <cellStyle name="20% - Accent3 4" xfId="226" xr:uid="{00000000-0005-0000-0000-00003D050000}"/>
    <cellStyle name="20% - Accent3 4 2" xfId="1888" xr:uid="{00000000-0005-0000-0000-00003E050000}"/>
    <cellStyle name="20% - Accent3 5" xfId="227" xr:uid="{00000000-0005-0000-0000-00003F050000}"/>
    <cellStyle name="20% - Accent3 5 10" xfId="1889" xr:uid="{00000000-0005-0000-0000-000040050000}"/>
    <cellStyle name="20% - Accent3 5 2" xfId="1890" xr:uid="{00000000-0005-0000-0000-000041050000}"/>
    <cellStyle name="20% - Accent3 5 2 2" xfId="1891" xr:uid="{00000000-0005-0000-0000-000042050000}"/>
    <cellStyle name="20% - Accent3 5 2 2 2" xfId="1892" xr:uid="{00000000-0005-0000-0000-000043050000}"/>
    <cellStyle name="20% - Accent3 5 2 2 2 2" xfId="1893" xr:uid="{00000000-0005-0000-0000-000044050000}"/>
    <cellStyle name="20% - Accent3 5 2 2 2 2 2" xfId="1894" xr:uid="{00000000-0005-0000-0000-000045050000}"/>
    <cellStyle name="20% - Accent3 5 2 2 2 2 2 2" xfId="1895" xr:uid="{00000000-0005-0000-0000-000046050000}"/>
    <cellStyle name="20% - Accent3 5 2 2 2 2 2 2 2" xfId="1896" xr:uid="{00000000-0005-0000-0000-000047050000}"/>
    <cellStyle name="20% - Accent3 5 2 2 2 2 2 3" xfId="1897" xr:uid="{00000000-0005-0000-0000-000048050000}"/>
    <cellStyle name="20% - Accent3 5 2 2 2 2 3" xfId="1898" xr:uid="{00000000-0005-0000-0000-000049050000}"/>
    <cellStyle name="20% - Accent3 5 2 2 2 2 3 2" xfId="1899" xr:uid="{00000000-0005-0000-0000-00004A050000}"/>
    <cellStyle name="20% - Accent3 5 2 2 2 2 3 2 2" xfId="1900" xr:uid="{00000000-0005-0000-0000-00004B050000}"/>
    <cellStyle name="20% - Accent3 5 2 2 2 2 3 3" xfId="1901" xr:uid="{00000000-0005-0000-0000-00004C050000}"/>
    <cellStyle name="20% - Accent3 5 2 2 2 2 4" xfId="1902" xr:uid="{00000000-0005-0000-0000-00004D050000}"/>
    <cellStyle name="20% - Accent3 5 2 2 2 2 4 2" xfId="1903" xr:uid="{00000000-0005-0000-0000-00004E050000}"/>
    <cellStyle name="20% - Accent3 5 2 2 2 2 5" xfId="1904" xr:uid="{00000000-0005-0000-0000-00004F050000}"/>
    <cellStyle name="20% - Accent3 5 2 2 2 3" xfId="1905" xr:uid="{00000000-0005-0000-0000-000050050000}"/>
    <cellStyle name="20% - Accent3 5 2 2 2 3 2" xfId="1906" xr:uid="{00000000-0005-0000-0000-000051050000}"/>
    <cellStyle name="20% - Accent3 5 2 2 2 3 2 2" xfId="1907" xr:uid="{00000000-0005-0000-0000-000052050000}"/>
    <cellStyle name="20% - Accent3 5 2 2 2 3 3" xfId="1908" xr:uid="{00000000-0005-0000-0000-000053050000}"/>
    <cellStyle name="20% - Accent3 5 2 2 2 4" xfId="1909" xr:uid="{00000000-0005-0000-0000-000054050000}"/>
    <cellStyle name="20% - Accent3 5 2 2 2 4 2" xfId="1910" xr:uid="{00000000-0005-0000-0000-000055050000}"/>
    <cellStyle name="20% - Accent3 5 2 2 2 4 2 2" xfId="1911" xr:uid="{00000000-0005-0000-0000-000056050000}"/>
    <cellStyle name="20% - Accent3 5 2 2 2 4 3" xfId="1912" xr:uid="{00000000-0005-0000-0000-000057050000}"/>
    <cellStyle name="20% - Accent3 5 2 2 2 5" xfId="1913" xr:uid="{00000000-0005-0000-0000-000058050000}"/>
    <cellStyle name="20% - Accent3 5 2 2 2 5 2" xfId="1914" xr:uid="{00000000-0005-0000-0000-000059050000}"/>
    <cellStyle name="20% - Accent3 5 2 2 2 6" xfId="1915" xr:uid="{00000000-0005-0000-0000-00005A050000}"/>
    <cellStyle name="20% - Accent3 5 2 2 2 6 2" xfId="1916" xr:uid="{00000000-0005-0000-0000-00005B050000}"/>
    <cellStyle name="20% - Accent3 5 2 2 2 7" xfId="1917" xr:uid="{00000000-0005-0000-0000-00005C050000}"/>
    <cellStyle name="20% - Accent3 5 2 2 3" xfId="1918" xr:uid="{00000000-0005-0000-0000-00005D050000}"/>
    <cellStyle name="20% - Accent3 5 2 2 3 2" xfId="1919" xr:uid="{00000000-0005-0000-0000-00005E050000}"/>
    <cellStyle name="20% - Accent3 5 2 2 3 2 2" xfId="1920" xr:uid="{00000000-0005-0000-0000-00005F050000}"/>
    <cellStyle name="20% - Accent3 5 2 2 3 2 2 2" xfId="1921" xr:uid="{00000000-0005-0000-0000-000060050000}"/>
    <cellStyle name="20% - Accent3 5 2 2 3 2 3" xfId="1922" xr:uid="{00000000-0005-0000-0000-000061050000}"/>
    <cellStyle name="20% - Accent3 5 2 2 3 3" xfId="1923" xr:uid="{00000000-0005-0000-0000-000062050000}"/>
    <cellStyle name="20% - Accent3 5 2 2 3 3 2" xfId="1924" xr:uid="{00000000-0005-0000-0000-000063050000}"/>
    <cellStyle name="20% - Accent3 5 2 2 3 3 2 2" xfId="1925" xr:uid="{00000000-0005-0000-0000-000064050000}"/>
    <cellStyle name="20% - Accent3 5 2 2 3 3 3" xfId="1926" xr:uid="{00000000-0005-0000-0000-000065050000}"/>
    <cellStyle name="20% - Accent3 5 2 2 3 4" xfId="1927" xr:uid="{00000000-0005-0000-0000-000066050000}"/>
    <cellStyle name="20% - Accent3 5 2 2 3 4 2" xfId="1928" xr:uid="{00000000-0005-0000-0000-000067050000}"/>
    <cellStyle name="20% - Accent3 5 2 2 3 5" xfId="1929" xr:uid="{00000000-0005-0000-0000-000068050000}"/>
    <cellStyle name="20% - Accent3 5 2 2 4" xfId="1930" xr:uid="{00000000-0005-0000-0000-000069050000}"/>
    <cellStyle name="20% - Accent3 5 2 2 4 2" xfId="1931" xr:uid="{00000000-0005-0000-0000-00006A050000}"/>
    <cellStyle name="20% - Accent3 5 2 2 4 2 2" xfId="1932" xr:uid="{00000000-0005-0000-0000-00006B050000}"/>
    <cellStyle name="20% - Accent3 5 2 2 4 3" xfId="1933" xr:uid="{00000000-0005-0000-0000-00006C050000}"/>
    <cellStyle name="20% - Accent3 5 2 2 5" xfId="1934" xr:uid="{00000000-0005-0000-0000-00006D050000}"/>
    <cellStyle name="20% - Accent3 5 2 2 5 2" xfId="1935" xr:uid="{00000000-0005-0000-0000-00006E050000}"/>
    <cellStyle name="20% - Accent3 5 2 2 5 2 2" xfId="1936" xr:uid="{00000000-0005-0000-0000-00006F050000}"/>
    <cellStyle name="20% - Accent3 5 2 2 5 3" xfId="1937" xr:uid="{00000000-0005-0000-0000-000070050000}"/>
    <cellStyle name="20% - Accent3 5 2 2 6" xfId="1938" xr:uid="{00000000-0005-0000-0000-000071050000}"/>
    <cellStyle name="20% - Accent3 5 2 2 6 2" xfId="1939" xr:uid="{00000000-0005-0000-0000-000072050000}"/>
    <cellStyle name="20% - Accent3 5 2 2 7" xfId="1940" xr:uid="{00000000-0005-0000-0000-000073050000}"/>
    <cellStyle name="20% - Accent3 5 2 2 7 2" xfId="1941" xr:uid="{00000000-0005-0000-0000-000074050000}"/>
    <cellStyle name="20% - Accent3 5 2 2 8" xfId="1942" xr:uid="{00000000-0005-0000-0000-000075050000}"/>
    <cellStyle name="20% - Accent3 5 2 3" xfId="1943" xr:uid="{00000000-0005-0000-0000-000076050000}"/>
    <cellStyle name="20% - Accent3 5 2 3 2" xfId="1944" xr:uid="{00000000-0005-0000-0000-000077050000}"/>
    <cellStyle name="20% - Accent3 5 2 3 2 2" xfId="1945" xr:uid="{00000000-0005-0000-0000-000078050000}"/>
    <cellStyle name="20% - Accent3 5 2 3 2 2 2" xfId="1946" xr:uid="{00000000-0005-0000-0000-000079050000}"/>
    <cellStyle name="20% - Accent3 5 2 3 2 2 2 2" xfId="1947" xr:uid="{00000000-0005-0000-0000-00007A050000}"/>
    <cellStyle name="20% - Accent3 5 2 3 2 2 3" xfId="1948" xr:uid="{00000000-0005-0000-0000-00007B050000}"/>
    <cellStyle name="20% - Accent3 5 2 3 2 3" xfId="1949" xr:uid="{00000000-0005-0000-0000-00007C050000}"/>
    <cellStyle name="20% - Accent3 5 2 3 2 3 2" xfId="1950" xr:uid="{00000000-0005-0000-0000-00007D050000}"/>
    <cellStyle name="20% - Accent3 5 2 3 2 3 2 2" xfId="1951" xr:uid="{00000000-0005-0000-0000-00007E050000}"/>
    <cellStyle name="20% - Accent3 5 2 3 2 3 3" xfId="1952" xr:uid="{00000000-0005-0000-0000-00007F050000}"/>
    <cellStyle name="20% - Accent3 5 2 3 2 4" xfId="1953" xr:uid="{00000000-0005-0000-0000-000080050000}"/>
    <cellStyle name="20% - Accent3 5 2 3 2 4 2" xfId="1954" xr:uid="{00000000-0005-0000-0000-000081050000}"/>
    <cellStyle name="20% - Accent3 5 2 3 2 5" xfId="1955" xr:uid="{00000000-0005-0000-0000-000082050000}"/>
    <cellStyle name="20% - Accent3 5 2 3 2 5 2" xfId="1956" xr:uid="{00000000-0005-0000-0000-000083050000}"/>
    <cellStyle name="20% - Accent3 5 2 3 2 6" xfId="1957" xr:uid="{00000000-0005-0000-0000-000084050000}"/>
    <cellStyle name="20% - Accent3 5 2 3 3" xfId="1958" xr:uid="{00000000-0005-0000-0000-000085050000}"/>
    <cellStyle name="20% - Accent3 5 2 3 3 2" xfId="1959" xr:uid="{00000000-0005-0000-0000-000086050000}"/>
    <cellStyle name="20% - Accent3 5 2 3 3 2 2" xfId="1960" xr:uid="{00000000-0005-0000-0000-000087050000}"/>
    <cellStyle name="20% - Accent3 5 2 3 3 3" xfId="1961" xr:uid="{00000000-0005-0000-0000-000088050000}"/>
    <cellStyle name="20% - Accent3 5 2 3 4" xfId="1962" xr:uid="{00000000-0005-0000-0000-000089050000}"/>
    <cellStyle name="20% - Accent3 5 2 3 4 2" xfId="1963" xr:uid="{00000000-0005-0000-0000-00008A050000}"/>
    <cellStyle name="20% - Accent3 5 2 3 4 2 2" xfId="1964" xr:uid="{00000000-0005-0000-0000-00008B050000}"/>
    <cellStyle name="20% - Accent3 5 2 3 4 3" xfId="1965" xr:uid="{00000000-0005-0000-0000-00008C050000}"/>
    <cellStyle name="20% - Accent3 5 2 3 5" xfId="1966" xr:uid="{00000000-0005-0000-0000-00008D050000}"/>
    <cellStyle name="20% - Accent3 5 2 3 5 2" xfId="1967" xr:uid="{00000000-0005-0000-0000-00008E050000}"/>
    <cellStyle name="20% - Accent3 5 2 3 6" xfId="1968" xr:uid="{00000000-0005-0000-0000-00008F050000}"/>
    <cellStyle name="20% - Accent3 5 2 3 6 2" xfId="1969" xr:uid="{00000000-0005-0000-0000-000090050000}"/>
    <cellStyle name="20% - Accent3 5 2 3 7" xfId="1970" xr:uid="{00000000-0005-0000-0000-000091050000}"/>
    <cellStyle name="20% - Accent3 5 2 4" xfId="1971" xr:uid="{00000000-0005-0000-0000-000092050000}"/>
    <cellStyle name="20% - Accent3 5 2 4 2" xfId="1972" xr:uid="{00000000-0005-0000-0000-000093050000}"/>
    <cellStyle name="20% - Accent3 5 2 4 2 2" xfId="1973" xr:uid="{00000000-0005-0000-0000-000094050000}"/>
    <cellStyle name="20% - Accent3 5 2 4 2 2 2" xfId="1974" xr:uid="{00000000-0005-0000-0000-000095050000}"/>
    <cellStyle name="20% - Accent3 5 2 4 2 3" xfId="1975" xr:uid="{00000000-0005-0000-0000-000096050000}"/>
    <cellStyle name="20% - Accent3 5 2 4 2 3 2" xfId="1976" xr:uid="{00000000-0005-0000-0000-000097050000}"/>
    <cellStyle name="20% - Accent3 5 2 4 2 4" xfId="1977" xr:uid="{00000000-0005-0000-0000-000098050000}"/>
    <cellStyle name="20% - Accent3 5 2 4 3" xfId="1978" xr:uid="{00000000-0005-0000-0000-000099050000}"/>
    <cellStyle name="20% - Accent3 5 2 4 3 2" xfId="1979" xr:uid="{00000000-0005-0000-0000-00009A050000}"/>
    <cellStyle name="20% - Accent3 5 2 4 3 2 2" xfId="1980" xr:uid="{00000000-0005-0000-0000-00009B050000}"/>
    <cellStyle name="20% - Accent3 5 2 4 3 3" xfId="1981" xr:uid="{00000000-0005-0000-0000-00009C050000}"/>
    <cellStyle name="20% - Accent3 5 2 4 4" xfId="1982" xr:uid="{00000000-0005-0000-0000-00009D050000}"/>
    <cellStyle name="20% - Accent3 5 2 4 4 2" xfId="1983" xr:uid="{00000000-0005-0000-0000-00009E050000}"/>
    <cellStyle name="20% - Accent3 5 2 4 5" xfId="1984" xr:uid="{00000000-0005-0000-0000-00009F050000}"/>
    <cellStyle name="20% - Accent3 5 2 4 5 2" xfId="1985" xr:uid="{00000000-0005-0000-0000-0000A0050000}"/>
    <cellStyle name="20% - Accent3 5 2 4 6" xfId="1986" xr:uid="{00000000-0005-0000-0000-0000A1050000}"/>
    <cellStyle name="20% - Accent3 5 2 5" xfId="1987" xr:uid="{00000000-0005-0000-0000-0000A2050000}"/>
    <cellStyle name="20% - Accent3 5 2 5 2" xfId="1988" xr:uid="{00000000-0005-0000-0000-0000A3050000}"/>
    <cellStyle name="20% - Accent3 5 2 5 2 2" xfId="1989" xr:uid="{00000000-0005-0000-0000-0000A4050000}"/>
    <cellStyle name="20% - Accent3 5 2 5 3" xfId="1990" xr:uid="{00000000-0005-0000-0000-0000A5050000}"/>
    <cellStyle name="20% - Accent3 5 2 5 3 2" xfId="1991" xr:uid="{00000000-0005-0000-0000-0000A6050000}"/>
    <cellStyle name="20% - Accent3 5 2 5 4" xfId="1992" xr:uid="{00000000-0005-0000-0000-0000A7050000}"/>
    <cellStyle name="20% - Accent3 5 2 6" xfId="1993" xr:uid="{00000000-0005-0000-0000-0000A8050000}"/>
    <cellStyle name="20% - Accent3 5 2 6 2" xfId="1994" xr:uid="{00000000-0005-0000-0000-0000A9050000}"/>
    <cellStyle name="20% - Accent3 5 2 6 2 2" xfId="1995" xr:uid="{00000000-0005-0000-0000-0000AA050000}"/>
    <cellStyle name="20% - Accent3 5 2 6 3" xfId="1996" xr:uid="{00000000-0005-0000-0000-0000AB050000}"/>
    <cellStyle name="20% - Accent3 5 2 7" xfId="1997" xr:uid="{00000000-0005-0000-0000-0000AC050000}"/>
    <cellStyle name="20% - Accent3 5 2 7 2" xfId="1998" xr:uid="{00000000-0005-0000-0000-0000AD050000}"/>
    <cellStyle name="20% - Accent3 5 2 8" xfId="1999" xr:uid="{00000000-0005-0000-0000-0000AE050000}"/>
    <cellStyle name="20% - Accent3 5 2 8 2" xfId="2000" xr:uid="{00000000-0005-0000-0000-0000AF050000}"/>
    <cellStyle name="20% - Accent3 5 2 9" xfId="2001" xr:uid="{00000000-0005-0000-0000-0000B0050000}"/>
    <cellStyle name="20% - Accent3 5 3" xfId="2002" xr:uid="{00000000-0005-0000-0000-0000B1050000}"/>
    <cellStyle name="20% - Accent3 5 3 2" xfId="2003" xr:uid="{00000000-0005-0000-0000-0000B2050000}"/>
    <cellStyle name="20% - Accent3 5 3 2 2" xfId="2004" xr:uid="{00000000-0005-0000-0000-0000B3050000}"/>
    <cellStyle name="20% - Accent3 5 3 2 2 2" xfId="2005" xr:uid="{00000000-0005-0000-0000-0000B4050000}"/>
    <cellStyle name="20% - Accent3 5 3 2 2 2 2" xfId="2006" xr:uid="{00000000-0005-0000-0000-0000B5050000}"/>
    <cellStyle name="20% - Accent3 5 3 2 2 2 2 2" xfId="2007" xr:uid="{00000000-0005-0000-0000-0000B6050000}"/>
    <cellStyle name="20% - Accent3 5 3 2 2 2 3" xfId="2008" xr:uid="{00000000-0005-0000-0000-0000B7050000}"/>
    <cellStyle name="20% - Accent3 5 3 2 2 3" xfId="2009" xr:uid="{00000000-0005-0000-0000-0000B8050000}"/>
    <cellStyle name="20% - Accent3 5 3 2 2 3 2" xfId="2010" xr:uid="{00000000-0005-0000-0000-0000B9050000}"/>
    <cellStyle name="20% - Accent3 5 3 2 2 3 2 2" xfId="2011" xr:uid="{00000000-0005-0000-0000-0000BA050000}"/>
    <cellStyle name="20% - Accent3 5 3 2 2 3 3" xfId="2012" xr:uid="{00000000-0005-0000-0000-0000BB050000}"/>
    <cellStyle name="20% - Accent3 5 3 2 2 4" xfId="2013" xr:uid="{00000000-0005-0000-0000-0000BC050000}"/>
    <cellStyle name="20% - Accent3 5 3 2 2 4 2" xfId="2014" xr:uid="{00000000-0005-0000-0000-0000BD050000}"/>
    <cellStyle name="20% - Accent3 5 3 2 2 5" xfId="2015" xr:uid="{00000000-0005-0000-0000-0000BE050000}"/>
    <cellStyle name="20% - Accent3 5 3 2 3" xfId="2016" xr:uid="{00000000-0005-0000-0000-0000BF050000}"/>
    <cellStyle name="20% - Accent3 5 3 2 3 2" xfId="2017" xr:uid="{00000000-0005-0000-0000-0000C0050000}"/>
    <cellStyle name="20% - Accent3 5 3 2 3 2 2" xfId="2018" xr:uid="{00000000-0005-0000-0000-0000C1050000}"/>
    <cellStyle name="20% - Accent3 5 3 2 3 3" xfId="2019" xr:uid="{00000000-0005-0000-0000-0000C2050000}"/>
    <cellStyle name="20% - Accent3 5 3 2 4" xfId="2020" xr:uid="{00000000-0005-0000-0000-0000C3050000}"/>
    <cellStyle name="20% - Accent3 5 3 2 4 2" xfId="2021" xr:uid="{00000000-0005-0000-0000-0000C4050000}"/>
    <cellStyle name="20% - Accent3 5 3 2 4 2 2" xfId="2022" xr:uid="{00000000-0005-0000-0000-0000C5050000}"/>
    <cellStyle name="20% - Accent3 5 3 2 4 3" xfId="2023" xr:uid="{00000000-0005-0000-0000-0000C6050000}"/>
    <cellStyle name="20% - Accent3 5 3 2 5" xfId="2024" xr:uid="{00000000-0005-0000-0000-0000C7050000}"/>
    <cellStyle name="20% - Accent3 5 3 2 5 2" xfId="2025" xr:uid="{00000000-0005-0000-0000-0000C8050000}"/>
    <cellStyle name="20% - Accent3 5 3 2 6" xfId="2026" xr:uid="{00000000-0005-0000-0000-0000C9050000}"/>
    <cellStyle name="20% - Accent3 5 3 2 6 2" xfId="2027" xr:uid="{00000000-0005-0000-0000-0000CA050000}"/>
    <cellStyle name="20% - Accent3 5 3 2 7" xfId="2028" xr:uid="{00000000-0005-0000-0000-0000CB050000}"/>
    <cellStyle name="20% - Accent3 5 3 3" xfId="2029" xr:uid="{00000000-0005-0000-0000-0000CC050000}"/>
    <cellStyle name="20% - Accent3 5 3 3 2" xfId="2030" xr:uid="{00000000-0005-0000-0000-0000CD050000}"/>
    <cellStyle name="20% - Accent3 5 3 3 2 2" xfId="2031" xr:uid="{00000000-0005-0000-0000-0000CE050000}"/>
    <cellStyle name="20% - Accent3 5 3 3 2 2 2" xfId="2032" xr:uid="{00000000-0005-0000-0000-0000CF050000}"/>
    <cellStyle name="20% - Accent3 5 3 3 2 3" xfId="2033" xr:uid="{00000000-0005-0000-0000-0000D0050000}"/>
    <cellStyle name="20% - Accent3 5 3 3 3" xfId="2034" xr:uid="{00000000-0005-0000-0000-0000D1050000}"/>
    <cellStyle name="20% - Accent3 5 3 3 3 2" xfId="2035" xr:uid="{00000000-0005-0000-0000-0000D2050000}"/>
    <cellStyle name="20% - Accent3 5 3 3 3 2 2" xfId="2036" xr:uid="{00000000-0005-0000-0000-0000D3050000}"/>
    <cellStyle name="20% - Accent3 5 3 3 3 3" xfId="2037" xr:uid="{00000000-0005-0000-0000-0000D4050000}"/>
    <cellStyle name="20% - Accent3 5 3 3 4" xfId="2038" xr:uid="{00000000-0005-0000-0000-0000D5050000}"/>
    <cellStyle name="20% - Accent3 5 3 3 4 2" xfId="2039" xr:uid="{00000000-0005-0000-0000-0000D6050000}"/>
    <cellStyle name="20% - Accent3 5 3 3 5" xfId="2040" xr:uid="{00000000-0005-0000-0000-0000D7050000}"/>
    <cellStyle name="20% - Accent3 5 3 4" xfId="2041" xr:uid="{00000000-0005-0000-0000-0000D8050000}"/>
    <cellStyle name="20% - Accent3 5 3 4 2" xfId="2042" xr:uid="{00000000-0005-0000-0000-0000D9050000}"/>
    <cellStyle name="20% - Accent3 5 3 4 2 2" xfId="2043" xr:uid="{00000000-0005-0000-0000-0000DA050000}"/>
    <cellStyle name="20% - Accent3 5 3 4 3" xfId="2044" xr:uid="{00000000-0005-0000-0000-0000DB050000}"/>
    <cellStyle name="20% - Accent3 5 3 5" xfId="2045" xr:uid="{00000000-0005-0000-0000-0000DC050000}"/>
    <cellStyle name="20% - Accent3 5 3 5 2" xfId="2046" xr:uid="{00000000-0005-0000-0000-0000DD050000}"/>
    <cellStyle name="20% - Accent3 5 3 5 2 2" xfId="2047" xr:uid="{00000000-0005-0000-0000-0000DE050000}"/>
    <cellStyle name="20% - Accent3 5 3 5 3" xfId="2048" xr:uid="{00000000-0005-0000-0000-0000DF050000}"/>
    <cellStyle name="20% - Accent3 5 3 6" xfId="2049" xr:uid="{00000000-0005-0000-0000-0000E0050000}"/>
    <cellStyle name="20% - Accent3 5 3 6 2" xfId="2050" xr:uid="{00000000-0005-0000-0000-0000E1050000}"/>
    <cellStyle name="20% - Accent3 5 3 7" xfId="2051" xr:uid="{00000000-0005-0000-0000-0000E2050000}"/>
    <cellStyle name="20% - Accent3 5 3 7 2" xfId="2052" xr:uid="{00000000-0005-0000-0000-0000E3050000}"/>
    <cellStyle name="20% - Accent3 5 3 8" xfId="2053" xr:uid="{00000000-0005-0000-0000-0000E4050000}"/>
    <cellStyle name="20% - Accent3 5 4" xfId="2054" xr:uid="{00000000-0005-0000-0000-0000E5050000}"/>
    <cellStyle name="20% - Accent3 5 4 2" xfId="2055" xr:uid="{00000000-0005-0000-0000-0000E6050000}"/>
    <cellStyle name="20% - Accent3 5 4 2 2" xfId="2056" xr:uid="{00000000-0005-0000-0000-0000E7050000}"/>
    <cellStyle name="20% - Accent3 5 4 2 2 2" xfId="2057" xr:uid="{00000000-0005-0000-0000-0000E8050000}"/>
    <cellStyle name="20% - Accent3 5 4 2 2 2 2" xfId="2058" xr:uid="{00000000-0005-0000-0000-0000E9050000}"/>
    <cellStyle name="20% - Accent3 5 4 2 2 3" xfId="2059" xr:uid="{00000000-0005-0000-0000-0000EA050000}"/>
    <cellStyle name="20% - Accent3 5 4 2 3" xfId="2060" xr:uid="{00000000-0005-0000-0000-0000EB050000}"/>
    <cellStyle name="20% - Accent3 5 4 2 3 2" xfId="2061" xr:uid="{00000000-0005-0000-0000-0000EC050000}"/>
    <cellStyle name="20% - Accent3 5 4 2 3 2 2" xfId="2062" xr:uid="{00000000-0005-0000-0000-0000ED050000}"/>
    <cellStyle name="20% - Accent3 5 4 2 3 3" xfId="2063" xr:uid="{00000000-0005-0000-0000-0000EE050000}"/>
    <cellStyle name="20% - Accent3 5 4 2 4" xfId="2064" xr:uid="{00000000-0005-0000-0000-0000EF050000}"/>
    <cellStyle name="20% - Accent3 5 4 2 4 2" xfId="2065" xr:uid="{00000000-0005-0000-0000-0000F0050000}"/>
    <cellStyle name="20% - Accent3 5 4 2 5" xfId="2066" xr:uid="{00000000-0005-0000-0000-0000F1050000}"/>
    <cellStyle name="20% - Accent3 5 4 2 5 2" xfId="2067" xr:uid="{00000000-0005-0000-0000-0000F2050000}"/>
    <cellStyle name="20% - Accent3 5 4 2 6" xfId="2068" xr:uid="{00000000-0005-0000-0000-0000F3050000}"/>
    <cellStyle name="20% - Accent3 5 4 3" xfId="2069" xr:uid="{00000000-0005-0000-0000-0000F4050000}"/>
    <cellStyle name="20% - Accent3 5 4 3 2" xfId="2070" xr:uid="{00000000-0005-0000-0000-0000F5050000}"/>
    <cellStyle name="20% - Accent3 5 4 3 2 2" xfId="2071" xr:uid="{00000000-0005-0000-0000-0000F6050000}"/>
    <cellStyle name="20% - Accent3 5 4 3 3" xfId="2072" xr:uid="{00000000-0005-0000-0000-0000F7050000}"/>
    <cellStyle name="20% - Accent3 5 4 4" xfId="2073" xr:uid="{00000000-0005-0000-0000-0000F8050000}"/>
    <cellStyle name="20% - Accent3 5 4 4 2" xfId="2074" xr:uid="{00000000-0005-0000-0000-0000F9050000}"/>
    <cellStyle name="20% - Accent3 5 4 4 2 2" xfId="2075" xr:uid="{00000000-0005-0000-0000-0000FA050000}"/>
    <cellStyle name="20% - Accent3 5 4 4 3" xfId="2076" xr:uid="{00000000-0005-0000-0000-0000FB050000}"/>
    <cellStyle name="20% - Accent3 5 4 5" xfId="2077" xr:uid="{00000000-0005-0000-0000-0000FC050000}"/>
    <cellStyle name="20% - Accent3 5 4 5 2" xfId="2078" xr:uid="{00000000-0005-0000-0000-0000FD050000}"/>
    <cellStyle name="20% - Accent3 5 4 6" xfId="2079" xr:uid="{00000000-0005-0000-0000-0000FE050000}"/>
    <cellStyle name="20% - Accent3 5 4 6 2" xfId="2080" xr:uid="{00000000-0005-0000-0000-0000FF050000}"/>
    <cellStyle name="20% - Accent3 5 4 7" xfId="2081" xr:uid="{00000000-0005-0000-0000-000000060000}"/>
    <cellStyle name="20% - Accent3 5 5" xfId="2082" xr:uid="{00000000-0005-0000-0000-000001060000}"/>
    <cellStyle name="20% - Accent3 5 5 2" xfId="2083" xr:uid="{00000000-0005-0000-0000-000002060000}"/>
    <cellStyle name="20% - Accent3 5 5 2 2" xfId="2084" xr:uid="{00000000-0005-0000-0000-000003060000}"/>
    <cellStyle name="20% - Accent3 5 5 2 2 2" xfId="2085" xr:uid="{00000000-0005-0000-0000-000004060000}"/>
    <cellStyle name="20% - Accent3 5 5 2 3" xfId="2086" xr:uid="{00000000-0005-0000-0000-000005060000}"/>
    <cellStyle name="20% - Accent3 5 5 2 3 2" xfId="2087" xr:uid="{00000000-0005-0000-0000-000006060000}"/>
    <cellStyle name="20% - Accent3 5 5 2 4" xfId="2088" xr:uid="{00000000-0005-0000-0000-000007060000}"/>
    <cellStyle name="20% - Accent3 5 5 3" xfId="2089" xr:uid="{00000000-0005-0000-0000-000008060000}"/>
    <cellStyle name="20% - Accent3 5 5 3 2" xfId="2090" xr:uid="{00000000-0005-0000-0000-000009060000}"/>
    <cellStyle name="20% - Accent3 5 5 3 2 2" xfId="2091" xr:uid="{00000000-0005-0000-0000-00000A060000}"/>
    <cellStyle name="20% - Accent3 5 5 3 3" xfId="2092" xr:uid="{00000000-0005-0000-0000-00000B060000}"/>
    <cellStyle name="20% - Accent3 5 5 4" xfId="2093" xr:uid="{00000000-0005-0000-0000-00000C060000}"/>
    <cellStyle name="20% - Accent3 5 5 4 2" xfId="2094" xr:uid="{00000000-0005-0000-0000-00000D060000}"/>
    <cellStyle name="20% - Accent3 5 5 5" xfId="2095" xr:uid="{00000000-0005-0000-0000-00000E060000}"/>
    <cellStyle name="20% - Accent3 5 5 5 2" xfId="2096" xr:uid="{00000000-0005-0000-0000-00000F060000}"/>
    <cellStyle name="20% - Accent3 5 5 6" xfId="2097" xr:uid="{00000000-0005-0000-0000-000010060000}"/>
    <cellStyle name="20% - Accent3 5 6" xfId="2098" xr:uid="{00000000-0005-0000-0000-000011060000}"/>
    <cellStyle name="20% - Accent3 5 6 2" xfId="2099" xr:uid="{00000000-0005-0000-0000-000012060000}"/>
    <cellStyle name="20% - Accent3 5 6 2 2" xfId="2100" xr:uid="{00000000-0005-0000-0000-000013060000}"/>
    <cellStyle name="20% - Accent3 5 6 3" xfId="2101" xr:uid="{00000000-0005-0000-0000-000014060000}"/>
    <cellStyle name="20% - Accent3 5 6 3 2" xfId="2102" xr:uid="{00000000-0005-0000-0000-000015060000}"/>
    <cellStyle name="20% - Accent3 5 6 4" xfId="2103" xr:uid="{00000000-0005-0000-0000-000016060000}"/>
    <cellStyle name="20% - Accent3 5 7" xfId="2104" xr:uid="{00000000-0005-0000-0000-000017060000}"/>
    <cellStyle name="20% - Accent3 5 7 2" xfId="2105" xr:uid="{00000000-0005-0000-0000-000018060000}"/>
    <cellStyle name="20% - Accent3 5 7 2 2" xfId="2106" xr:uid="{00000000-0005-0000-0000-000019060000}"/>
    <cellStyle name="20% - Accent3 5 7 3" xfId="2107" xr:uid="{00000000-0005-0000-0000-00001A060000}"/>
    <cellStyle name="20% - Accent3 5 8" xfId="2108" xr:uid="{00000000-0005-0000-0000-00001B060000}"/>
    <cellStyle name="20% - Accent3 5 8 2" xfId="2109" xr:uid="{00000000-0005-0000-0000-00001C060000}"/>
    <cellStyle name="20% - Accent3 5 9" xfId="2110" xr:uid="{00000000-0005-0000-0000-00001D060000}"/>
    <cellStyle name="20% - Accent3 5 9 2" xfId="2111" xr:uid="{00000000-0005-0000-0000-00001E060000}"/>
    <cellStyle name="20% - Accent3 6" xfId="228" xr:uid="{00000000-0005-0000-0000-00001F060000}"/>
    <cellStyle name="20% - Accent3 6 2" xfId="2112" xr:uid="{00000000-0005-0000-0000-000020060000}"/>
    <cellStyle name="20% - Accent3 6 2 2" xfId="2113" xr:uid="{00000000-0005-0000-0000-000021060000}"/>
    <cellStyle name="20% - Accent3 6 2 2 2" xfId="2114" xr:uid="{00000000-0005-0000-0000-000022060000}"/>
    <cellStyle name="20% - Accent3 6 2 2 2 2" xfId="2115" xr:uid="{00000000-0005-0000-0000-000023060000}"/>
    <cellStyle name="20% - Accent3 6 2 2 2 2 2" xfId="2116" xr:uid="{00000000-0005-0000-0000-000024060000}"/>
    <cellStyle name="20% - Accent3 6 2 2 2 2 2 2" xfId="2117" xr:uid="{00000000-0005-0000-0000-000025060000}"/>
    <cellStyle name="20% - Accent3 6 2 2 2 2 3" xfId="2118" xr:uid="{00000000-0005-0000-0000-000026060000}"/>
    <cellStyle name="20% - Accent3 6 2 2 2 3" xfId="2119" xr:uid="{00000000-0005-0000-0000-000027060000}"/>
    <cellStyle name="20% - Accent3 6 2 2 2 3 2" xfId="2120" xr:uid="{00000000-0005-0000-0000-000028060000}"/>
    <cellStyle name="20% - Accent3 6 2 2 2 3 2 2" xfId="2121" xr:uid="{00000000-0005-0000-0000-000029060000}"/>
    <cellStyle name="20% - Accent3 6 2 2 2 3 3" xfId="2122" xr:uid="{00000000-0005-0000-0000-00002A060000}"/>
    <cellStyle name="20% - Accent3 6 2 2 2 4" xfId="2123" xr:uid="{00000000-0005-0000-0000-00002B060000}"/>
    <cellStyle name="20% - Accent3 6 2 2 2 4 2" xfId="2124" xr:uid="{00000000-0005-0000-0000-00002C060000}"/>
    <cellStyle name="20% - Accent3 6 2 2 2 5" xfId="2125" xr:uid="{00000000-0005-0000-0000-00002D060000}"/>
    <cellStyle name="20% - Accent3 6 2 2 3" xfId="2126" xr:uid="{00000000-0005-0000-0000-00002E060000}"/>
    <cellStyle name="20% - Accent3 6 2 2 3 2" xfId="2127" xr:uid="{00000000-0005-0000-0000-00002F060000}"/>
    <cellStyle name="20% - Accent3 6 2 2 3 2 2" xfId="2128" xr:uid="{00000000-0005-0000-0000-000030060000}"/>
    <cellStyle name="20% - Accent3 6 2 2 3 3" xfId="2129" xr:uid="{00000000-0005-0000-0000-000031060000}"/>
    <cellStyle name="20% - Accent3 6 2 2 4" xfId="2130" xr:uid="{00000000-0005-0000-0000-000032060000}"/>
    <cellStyle name="20% - Accent3 6 2 2 4 2" xfId="2131" xr:uid="{00000000-0005-0000-0000-000033060000}"/>
    <cellStyle name="20% - Accent3 6 2 2 4 2 2" xfId="2132" xr:uid="{00000000-0005-0000-0000-000034060000}"/>
    <cellStyle name="20% - Accent3 6 2 2 4 3" xfId="2133" xr:uid="{00000000-0005-0000-0000-000035060000}"/>
    <cellStyle name="20% - Accent3 6 2 2 5" xfId="2134" xr:uid="{00000000-0005-0000-0000-000036060000}"/>
    <cellStyle name="20% - Accent3 6 2 2 5 2" xfId="2135" xr:uid="{00000000-0005-0000-0000-000037060000}"/>
    <cellStyle name="20% - Accent3 6 2 2 6" xfId="2136" xr:uid="{00000000-0005-0000-0000-000038060000}"/>
    <cellStyle name="20% - Accent3 6 2 3" xfId="2137" xr:uid="{00000000-0005-0000-0000-000039060000}"/>
    <cellStyle name="20% - Accent3 6 2 3 2" xfId="2138" xr:uid="{00000000-0005-0000-0000-00003A060000}"/>
    <cellStyle name="20% - Accent3 6 2 3 2 2" xfId="2139" xr:uid="{00000000-0005-0000-0000-00003B060000}"/>
    <cellStyle name="20% - Accent3 6 2 3 2 2 2" xfId="2140" xr:uid="{00000000-0005-0000-0000-00003C060000}"/>
    <cellStyle name="20% - Accent3 6 2 3 2 3" xfId="2141" xr:uid="{00000000-0005-0000-0000-00003D060000}"/>
    <cellStyle name="20% - Accent3 6 2 3 3" xfId="2142" xr:uid="{00000000-0005-0000-0000-00003E060000}"/>
    <cellStyle name="20% - Accent3 6 2 3 3 2" xfId="2143" xr:uid="{00000000-0005-0000-0000-00003F060000}"/>
    <cellStyle name="20% - Accent3 6 2 3 3 2 2" xfId="2144" xr:uid="{00000000-0005-0000-0000-000040060000}"/>
    <cellStyle name="20% - Accent3 6 2 3 3 3" xfId="2145" xr:uid="{00000000-0005-0000-0000-000041060000}"/>
    <cellStyle name="20% - Accent3 6 2 3 4" xfId="2146" xr:uid="{00000000-0005-0000-0000-000042060000}"/>
    <cellStyle name="20% - Accent3 6 2 3 4 2" xfId="2147" xr:uid="{00000000-0005-0000-0000-000043060000}"/>
    <cellStyle name="20% - Accent3 6 2 3 5" xfId="2148" xr:uid="{00000000-0005-0000-0000-000044060000}"/>
    <cellStyle name="20% - Accent3 6 2 4" xfId="2149" xr:uid="{00000000-0005-0000-0000-000045060000}"/>
    <cellStyle name="20% - Accent3 6 2 4 2" xfId="2150" xr:uid="{00000000-0005-0000-0000-000046060000}"/>
    <cellStyle name="20% - Accent3 6 2 4 2 2" xfId="2151" xr:uid="{00000000-0005-0000-0000-000047060000}"/>
    <cellStyle name="20% - Accent3 6 2 4 3" xfId="2152" xr:uid="{00000000-0005-0000-0000-000048060000}"/>
    <cellStyle name="20% - Accent3 6 2 5" xfId="2153" xr:uid="{00000000-0005-0000-0000-000049060000}"/>
    <cellStyle name="20% - Accent3 6 2 5 2" xfId="2154" xr:uid="{00000000-0005-0000-0000-00004A060000}"/>
    <cellStyle name="20% - Accent3 6 2 5 2 2" xfId="2155" xr:uid="{00000000-0005-0000-0000-00004B060000}"/>
    <cellStyle name="20% - Accent3 6 2 5 3" xfId="2156" xr:uid="{00000000-0005-0000-0000-00004C060000}"/>
    <cellStyle name="20% - Accent3 6 2 6" xfId="2157" xr:uid="{00000000-0005-0000-0000-00004D060000}"/>
    <cellStyle name="20% - Accent3 6 2 6 2" xfId="2158" xr:uid="{00000000-0005-0000-0000-00004E060000}"/>
    <cellStyle name="20% - Accent3 6 2 7" xfId="2159" xr:uid="{00000000-0005-0000-0000-00004F060000}"/>
    <cellStyle name="20% - Accent3 6 3" xfId="2160" xr:uid="{00000000-0005-0000-0000-000050060000}"/>
    <cellStyle name="20% - Accent3 6 3 2" xfId="2161" xr:uid="{00000000-0005-0000-0000-000051060000}"/>
    <cellStyle name="20% - Accent3 6 3 2 2" xfId="2162" xr:uid="{00000000-0005-0000-0000-000052060000}"/>
    <cellStyle name="20% - Accent3 6 3 2 2 2" xfId="2163" xr:uid="{00000000-0005-0000-0000-000053060000}"/>
    <cellStyle name="20% - Accent3 6 3 2 2 2 2" xfId="2164" xr:uid="{00000000-0005-0000-0000-000054060000}"/>
    <cellStyle name="20% - Accent3 6 3 2 2 3" xfId="2165" xr:uid="{00000000-0005-0000-0000-000055060000}"/>
    <cellStyle name="20% - Accent3 6 3 2 3" xfId="2166" xr:uid="{00000000-0005-0000-0000-000056060000}"/>
    <cellStyle name="20% - Accent3 6 3 2 3 2" xfId="2167" xr:uid="{00000000-0005-0000-0000-000057060000}"/>
    <cellStyle name="20% - Accent3 6 3 2 3 2 2" xfId="2168" xr:uid="{00000000-0005-0000-0000-000058060000}"/>
    <cellStyle name="20% - Accent3 6 3 2 3 3" xfId="2169" xr:uid="{00000000-0005-0000-0000-000059060000}"/>
    <cellStyle name="20% - Accent3 6 3 2 4" xfId="2170" xr:uid="{00000000-0005-0000-0000-00005A060000}"/>
    <cellStyle name="20% - Accent3 6 3 2 4 2" xfId="2171" xr:uid="{00000000-0005-0000-0000-00005B060000}"/>
    <cellStyle name="20% - Accent3 6 3 2 5" xfId="2172" xr:uid="{00000000-0005-0000-0000-00005C060000}"/>
    <cellStyle name="20% - Accent3 6 3 3" xfId="2173" xr:uid="{00000000-0005-0000-0000-00005D060000}"/>
    <cellStyle name="20% - Accent3 6 3 3 2" xfId="2174" xr:uid="{00000000-0005-0000-0000-00005E060000}"/>
    <cellStyle name="20% - Accent3 6 3 3 2 2" xfId="2175" xr:uid="{00000000-0005-0000-0000-00005F060000}"/>
    <cellStyle name="20% - Accent3 6 3 3 3" xfId="2176" xr:uid="{00000000-0005-0000-0000-000060060000}"/>
    <cellStyle name="20% - Accent3 6 3 4" xfId="2177" xr:uid="{00000000-0005-0000-0000-000061060000}"/>
    <cellStyle name="20% - Accent3 6 3 4 2" xfId="2178" xr:uid="{00000000-0005-0000-0000-000062060000}"/>
    <cellStyle name="20% - Accent3 6 3 4 2 2" xfId="2179" xr:uid="{00000000-0005-0000-0000-000063060000}"/>
    <cellStyle name="20% - Accent3 6 3 4 3" xfId="2180" xr:uid="{00000000-0005-0000-0000-000064060000}"/>
    <cellStyle name="20% - Accent3 6 3 5" xfId="2181" xr:uid="{00000000-0005-0000-0000-000065060000}"/>
    <cellStyle name="20% - Accent3 6 3 5 2" xfId="2182" xr:uid="{00000000-0005-0000-0000-000066060000}"/>
    <cellStyle name="20% - Accent3 6 3 6" xfId="2183" xr:uid="{00000000-0005-0000-0000-000067060000}"/>
    <cellStyle name="20% - Accent3 6 4" xfId="2184" xr:uid="{00000000-0005-0000-0000-000068060000}"/>
    <cellStyle name="20% - Accent3 6 4 2" xfId="2185" xr:uid="{00000000-0005-0000-0000-000069060000}"/>
    <cellStyle name="20% - Accent3 6 4 2 2" xfId="2186" xr:uid="{00000000-0005-0000-0000-00006A060000}"/>
    <cellStyle name="20% - Accent3 6 4 2 2 2" xfId="2187" xr:uid="{00000000-0005-0000-0000-00006B060000}"/>
    <cellStyle name="20% - Accent3 6 4 2 3" xfId="2188" xr:uid="{00000000-0005-0000-0000-00006C060000}"/>
    <cellStyle name="20% - Accent3 6 4 3" xfId="2189" xr:uid="{00000000-0005-0000-0000-00006D060000}"/>
    <cellStyle name="20% - Accent3 6 4 3 2" xfId="2190" xr:uid="{00000000-0005-0000-0000-00006E060000}"/>
    <cellStyle name="20% - Accent3 6 4 3 2 2" xfId="2191" xr:uid="{00000000-0005-0000-0000-00006F060000}"/>
    <cellStyle name="20% - Accent3 6 4 3 3" xfId="2192" xr:uid="{00000000-0005-0000-0000-000070060000}"/>
    <cellStyle name="20% - Accent3 6 4 4" xfId="2193" xr:uid="{00000000-0005-0000-0000-000071060000}"/>
    <cellStyle name="20% - Accent3 6 4 4 2" xfId="2194" xr:uid="{00000000-0005-0000-0000-000072060000}"/>
    <cellStyle name="20% - Accent3 6 4 5" xfId="2195" xr:uid="{00000000-0005-0000-0000-000073060000}"/>
    <cellStyle name="20% - Accent3 6 5" xfId="2196" xr:uid="{00000000-0005-0000-0000-000074060000}"/>
    <cellStyle name="20% - Accent3 6 5 2" xfId="2197" xr:uid="{00000000-0005-0000-0000-000075060000}"/>
    <cellStyle name="20% - Accent3 6 5 2 2" xfId="2198" xr:uid="{00000000-0005-0000-0000-000076060000}"/>
    <cellStyle name="20% - Accent3 6 5 3" xfId="2199" xr:uid="{00000000-0005-0000-0000-000077060000}"/>
    <cellStyle name="20% - Accent3 6 6" xfId="2200" xr:uid="{00000000-0005-0000-0000-000078060000}"/>
    <cellStyle name="20% - Accent3 6 6 2" xfId="2201" xr:uid="{00000000-0005-0000-0000-000079060000}"/>
    <cellStyle name="20% - Accent3 6 6 2 2" xfId="2202" xr:uid="{00000000-0005-0000-0000-00007A060000}"/>
    <cellStyle name="20% - Accent3 6 6 3" xfId="2203" xr:uid="{00000000-0005-0000-0000-00007B060000}"/>
    <cellStyle name="20% - Accent3 6 7" xfId="2204" xr:uid="{00000000-0005-0000-0000-00007C060000}"/>
    <cellStyle name="20% - Accent3 6 7 2" xfId="2205" xr:uid="{00000000-0005-0000-0000-00007D060000}"/>
    <cellStyle name="20% - Accent3 6 8" xfId="2206" xr:uid="{00000000-0005-0000-0000-00007E060000}"/>
    <cellStyle name="20% - Accent3 6 8 2" xfId="2207" xr:uid="{00000000-0005-0000-0000-00007F060000}"/>
    <cellStyle name="20% - Accent3 6 9" xfId="2208" xr:uid="{00000000-0005-0000-0000-000080060000}"/>
    <cellStyle name="20% - Accent3 7" xfId="2209" xr:uid="{00000000-0005-0000-0000-000081060000}"/>
    <cellStyle name="20% - Accent3 7 2" xfId="2210" xr:uid="{00000000-0005-0000-0000-000082060000}"/>
    <cellStyle name="20% - Accent4 2" xfId="10" xr:uid="{00000000-0005-0000-0000-000083060000}"/>
    <cellStyle name="20% - Accent4 2 10" xfId="2211" xr:uid="{00000000-0005-0000-0000-000084060000}"/>
    <cellStyle name="20% - Accent4 2 18" xfId="2212" xr:uid="{00000000-0005-0000-0000-000085060000}"/>
    <cellStyle name="20% - Accent4 2 2" xfId="2213" xr:uid="{00000000-0005-0000-0000-000086060000}"/>
    <cellStyle name="20% - Accent4 2 2 2" xfId="2214" xr:uid="{00000000-0005-0000-0000-000087060000}"/>
    <cellStyle name="20% - Accent4 2 2 2 2" xfId="2215" xr:uid="{00000000-0005-0000-0000-000088060000}"/>
    <cellStyle name="20% - Accent4 2 2 2 2 2" xfId="2216" xr:uid="{00000000-0005-0000-0000-000089060000}"/>
    <cellStyle name="20% - Accent4 2 2 2 2 2 2" xfId="2217" xr:uid="{00000000-0005-0000-0000-00008A060000}"/>
    <cellStyle name="20% - Accent4 2 2 2 2 2 2 2" xfId="2218" xr:uid="{00000000-0005-0000-0000-00008B060000}"/>
    <cellStyle name="20% - Accent4 2 2 2 2 2 2 2 2" xfId="2219" xr:uid="{00000000-0005-0000-0000-00008C060000}"/>
    <cellStyle name="20% - Accent4 2 2 2 2 2 2 3" xfId="2220" xr:uid="{00000000-0005-0000-0000-00008D060000}"/>
    <cellStyle name="20% - Accent4 2 2 2 2 2 3" xfId="2221" xr:uid="{00000000-0005-0000-0000-00008E060000}"/>
    <cellStyle name="20% - Accent4 2 2 2 2 2 3 2" xfId="2222" xr:uid="{00000000-0005-0000-0000-00008F060000}"/>
    <cellStyle name="20% - Accent4 2 2 2 2 2 3 2 2" xfId="2223" xr:uid="{00000000-0005-0000-0000-000090060000}"/>
    <cellStyle name="20% - Accent4 2 2 2 2 2 3 3" xfId="2224" xr:uid="{00000000-0005-0000-0000-000091060000}"/>
    <cellStyle name="20% - Accent4 2 2 2 2 2 4" xfId="2225" xr:uid="{00000000-0005-0000-0000-000092060000}"/>
    <cellStyle name="20% - Accent4 2 2 2 2 2 4 2" xfId="2226" xr:uid="{00000000-0005-0000-0000-000093060000}"/>
    <cellStyle name="20% - Accent4 2 2 2 2 2 5" xfId="2227" xr:uid="{00000000-0005-0000-0000-000094060000}"/>
    <cellStyle name="20% - Accent4 2 2 2 2 3" xfId="2228" xr:uid="{00000000-0005-0000-0000-000095060000}"/>
    <cellStyle name="20% - Accent4 2 2 2 2 3 2" xfId="2229" xr:uid="{00000000-0005-0000-0000-000096060000}"/>
    <cellStyle name="20% - Accent4 2 2 2 2 3 2 2" xfId="2230" xr:uid="{00000000-0005-0000-0000-000097060000}"/>
    <cellStyle name="20% - Accent4 2 2 2 2 3 3" xfId="2231" xr:uid="{00000000-0005-0000-0000-000098060000}"/>
    <cellStyle name="20% - Accent4 2 2 2 2 4" xfId="2232" xr:uid="{00000000-0005-0000-0000-000099060000}"/>
    <cellStyle name="20% - Accent4 2 2 2 2 4 2" xfId="2233" xr:uid="{00000000-0005-0000-0000-00009A060000}"/>
    <cellStyle name="20% - Accent4 2 2 2 2 4 2 2" xfId="2234" xr:uid="{00000000-0005-0000-0000-00009B060000}"/>
    <cellStyle name="20% - Accent4 2 2 2 2 4 3" xfId="2235" xr:uid="{00000000-0005-0000-0000-00009C060000}"/>
    <cellStyle name="20% - Accent4 2 2 2 2 5" xfId="2236" xr:uid="{00000000-0005-0000-0000-00009D060000}"/>
    <cellStyle name="20% - Accent4 2 2 2 2 5 2" xfId="2237" xr:uid="{00000000-0005-0000-0000-00009E060000}"/>
    <cellStyle name="20% - Accent4 2 2 2 2 6" xfId="2238" xr:uid="{00000000-0005-0000-0000-00009F060000}"/>
    <cellStyle name="20% - Accent4 2 2 2 2 6 2" xfId="2239" xr:uid="{00000000-0005-0000-0000-0000A0060000}"/>
    <cellStyle name="20% - Accent4 2 2 2 2 7" xfId="2240" xr:uid="{00000000-0005-0000-0000-0000A1060000}"/>
    <cellStyle name="20% - Accent4 2 2 2 3" xfId="2241" xr:uid="{00000000-0005-0000-0000-0000A2060000}"/>
    <cellStyle name="20% - Accent4 2 2 2 3 2" xfId="2242" xr:uid="{00000000-0005-0000-0000-0000A3060000}"/>
    <cellStyle name="20% - Accent4 2 2 2 3 2 2" xfId="2243" xr:uid="{00000000-0005-0000-0000-0000A4060000}"/>
    <cellStyle name="20% - Accent4 2 2 2 3 2 2 2" xfId="2244" xr:uid="{00000000-0005-0000-0000-0000A5060000}"/>
    <cellStyle name="20% - Accent4 2 2 2 3 2 3" xfId="2245" xr:uid="{00000000-0005-0000-0000-0000A6060000}"/>
    <cellStyle name="20% - Accent4 2 2 2 3 3" xfId="2246" xr:uid="{00000000-0005-0000-0000-0000A7060000}"/>
    <cellStyle name="20% - Accent4 2 2 2 3 3 2" xfId="2247" xr:uid="{00000000-0005-0000-0000-0000A8060000}"/>
    <cellStyle name="20% - Accent4 2 2 2 3 3 2 2" xfId="2248" xr:uid="{00000000-0005-0000-0000-0000A9060000}"/>
    <cellStyle name="20% - Accent4 2 2 2 3 3 3" xfId="2249" xr:uid="{00000000-0005-0000-0000-0000AA060000}"/>
    <cellStyle name="20% - Accent4 2 2 2 3 4" xfId="2250" xr:uid="{00000000-0005-0000-0000-0000AB060000}"/>
    <cellStyle name="20% - Accent4 2 2 2 3 4 2" xfId="2251" xr:uid="{00000000-0005-0000-0000-0000AC060000}"/>
    <cellStyle name="20% - Accent4 2 2 2 3 5" xfId="2252" xr:uid="{00000000-0005-0000-0000-0000AD060000}"/>
    <cellStyle name="20% - Accent4 2 2 2 4" xfId="2253" xr:uid="{00000000-0005-0000-0000-0000AE060000}"/>
    <cellStyle name="20% - Accent4 2 2 2 4 2" xfId="2254" xr:uid="{00000000-0005-0000-0000-0000AF060000}"/>
    <cellStyle name="20% - Accent4 2 2 2 4 2 2" xfId="2255" xr:uid="{00000000-0005-0000-0000-0000B0060000}"/>
    <cellStyle name="20% - Accent4 2 2 2 4 3" xfId="2256" xr:uid="{00000000-0005-0000-0000-0000B1060000}"/>
    <cellStyle name="20% - Accent4 2 2 2 5" xfId="2257" xr:uid="{00000000-0005-0000-0000-0000B2060000}"/>
    <cellStyle name="20% - Accent4 2 2 2 5 2" xfId="2258" xr:uid="{00000000-0005-0000-0000-0000B3060000}"/>
    <cellStyle name="20% - Accent4 2 2 2 5 2 2" xfId="2259" xr:uid="{00000000-0005-0000-0000-0000B4060000}"/>
    <cellStyle name="20% - Accent4 2 2 2 5 3" xfId="2260" xr:uid="{00000000-0005-0000-0000-0000B5060000}"/>
    <cellStyle name="20% - Accent4 2 2 2 6" xfId="2261" xr:uid="{00000000-0005-0000-0000-0000B6060000}"/>
    <cellStyle name="20% - Accent4 2 2 2 6 2" xfId="2262" xr:uid="{00000000-0005-0000-0000-0000B7060000}"/>
    <cellStyle name="20% - Accent4 2 2 2 7" xfId="2263" xr:uid="{00000000-0005-0000-0000-0000B8060000}"/>
    <cellStyle name="20% - Accent4 2 2 2 7 2" xfId="2264" xr:uid="{00000000-0005-0000-0000-0000B9060000}"/>
    <cellStyle name="20% - Accent4 2 2 2 8" xfId="2265" xr:uid="{00000000-0005-0000-0000-0000BA060000}"/>
    <cellStyle name="20% - Accent4 2 2 3" xfId="2266" xr:uid="{00000000-0005-0000-0000-0000BB060000}"/>
    <cellStyle name="20% - Accent4 2 2 3 2" xfId="2267" xr:uid="{00000000-0005-0000-0000-0000BC060000}"/>
    <cellStyle name="20% - Accent4 2 2 3 2 2" xfId="2268" xr:uid="{00000000-0005-0000-0000-0000BD060000}"/>
    <cellStyle name="20% - Accent4 2 2 3 2 2 2" xfId="2269" xr:uid="{00000000-0005-0000-0000-0000BE060000}"/>
    <cellStyle name="20% - Accent4 2 2 3 2 2 2 2" xfId="2270" xr:uid="{00000000-0005-0000-0000-0000BF060000}"/>
    <cellStyle name="20% - Accent4 2 2 3 2 2 3" xfId="2271" xr:uid="{00000000-0005-0000-0000-0000C0060000}"/>
    <cellStyle name="20% - Accent4 2 2 3 2 3" xfId="2272" xr:uid="{00000000-0005-0000-0000-0000C1060000}"/>
    <cellStyle name="20% - Accent4 2 2 3 2 3 2" xfId="2273" xr:uid="{00000000-0005-0000-0000-0000C2060000}"/>
    <cellStyle name="20% - Accent4 2 2 3 2 3 2 2" xfId="2274" xr:uid="{00000000-0005-0000-0000-0000C3060000}"/>
    <cellStyle name="20% - Accent4 2 2 3 2 3 3" xfId="2275" xr:uid="{00000000-0005-0000-0000-0000C4060000}"/>
    <cellStyle name="20% - Accent4 2 2 3 2 4" xfId="2276" xr:uid="{00000000-0005-0000-0000-0000C5060000}"/>
    <cellStyle name="20% - Accent4 2 2 3 2 4 2" xfId="2277" xr:uid="{00000000-0005-0000-0000-0000C6060000}"/>
    <cellStyle name="20% - Accent4 2 2 3 2 5" xfId="2278" xr:uid="{00000000-0005-0000-0000-0000C7060000}"/>
    <cellStyle name="20% - Accent4 2 2 3 2 5 2" xfId="2279" xr:uid="{00000000-0005-0000-0000-0000C8060000}"/>
    <cellStyle name="20% - Accent4 2 2 3 2 6" xfId="2280" xr:uid="{00000000-0005-0000-0000-0000C9060000}"/>
    <cellStyle name="20% - Accent4 2 2 3 3" xfId="2281" xr:uid="{00000000-0005-0000-0000-0000CA060000}"/>
    <cellStyle name="20% - Accent4 2 2 3 3 2" xfId="2282" xr:uid="{00000000-0005-0000-0000-0000CB060000}"/>
    <cellStyle name="20% - Accent4 2 2 3 3 2 2" xfId="2283" xr:uid="{00000000-0005-0000-0000-0000CC060000}"/>
    <cellStyle name="20% - Accent4 2 2 3 3 3" xfId="2284" xr:uid="{00000000-0005-0000-0000-0000CD060000}"/>
    <cellStyle name="20% - Accent4 2 2 3 4" xfId="2285" xr:uid="{00000000-0005-0000-0000-0000CE060000}"/>
    <cellStyle name="20% - Accent4 2 2 3 4 2" xfId="2286" xr:uid="{00000000-0005-0000-0000-0000CF060000}"/>
    <cellStyle name="20% - Accent4 2 2 3 4 2 2" xfId="2287" xr:uid="{00000000-0005-0000-0000-0000D0060000}"/>
    <cellStyle name="20% - Accent4 2 2 3 4 3" xfId="2288" xr:uid="{00000000-0005-0000-0000-0000D1060000}"/>
    <cellStyle name="20% - Accent4 2 2 3 5" xfId="2289" xr:uid="{00000000-0005-0000-0000-0000D2060000}"/>
    <cellStyle name="20% - Accent4 2 2 3 5 2" xfId="2290" xr:uid="{00000000-0005-0000-0000-0000D3060000}"/>
    <cellStyle name="20% - Accent4 2 2 3 6" xfId="2291" xr:uid="{00000000-0005-0000-0000-0000D4060000}"/>
    <cellStyle name="20% - Accent4 2 2 3 6 2" xfId="2292" xr:uid="{00000000-0005-0000-0000-0000D5060000}"/>
    <cellStyle name="20% - Accent4 2 2 3 7" xfId="2293" xr:uid="{00000000-0005-0000-0000-0000D6060000}"/>
    <cellStyle name="20% - Accent4 2 2 4" xfId="2294" xr:uid="{00000000-0005-0000-0000-0000D7060000}"/>
    <cellStyle name="20% - Accent4 2 2 4 2" xfId="2295" xr:uid="{00000000-0005-0000-0000-0000D8060000}"/>
    <cellStyle name="20% - Accent4 2 2 4 2 2" xfId="2296" xr:uid="{00000000-0005-0000-0000-0000D9060000}"/>
    <cellStyle name="20% - Accent4 2 2 4 2 2 2" xfId="2297" xr:uid="{00000000-0005-0000-0000-0000DA060000}"/>
    <cellStyle name="20% - Accent4 2 2 4 2 3" xfId="2298" xr:uid="{00000000-0005-0000-0000-0000DB060000}"/>
    <cellStyle name="20% - Accent4 2 2 4 2 3 2" xfId="2299" xr:uid="{00000000-0005-0000-0000-0000DC060000}"/>
    <cellStyle name="20% - Accent4 2 2 4 2 4" xfId="2300" xr:uid="{00000000-0005-0000-0000-0000DD060000}"/>
    <cellStyle name="20% - Accent4 2 2 4 3" xfId="2301" xr:uid="{00000000-0005-0000-0000-0000DE060000}"/>
    <cellStyle name="20% - Accent4 2 2 4 3 2" xfId="2302" xr:uid="{00000000-0005-0000-0000-0000DF060000}"/>
    <cellStyle name="20% - Accent4 2 2 4 3 2 2" xfId="2303" xr:uid="{00000000-0005-0000-0000-0000E0060000}"/>
    <cellStyle name="20% - Accent4 2 2 4 3 3" xfId="2304" xr:uid="{00000000-0005-0000-0000-0000E1060000}"/>
    <cellStyle name="20% - Accent4 2 2 4 4" xfId="2305" xr:uid="{00000000-0005-0000-0000-0000E2060000}"/>
    <cellStyle name="20% - Accent4 2 2 4 4 2" xfId="2306" xr:uid="{00000000-0005-0000-0000-0000E3060000}"/>
    <cellStyle name="20% - Accent4 2 2 4 5" xfId="2307" xr:uid="{00000000-0005-0000-0000-0000E4060000}"/>
    <cellStyle name="20% - Accent4 2 2 4 5 2" xfId="2308" xr:uid="{00000000-0005-0000-0000-0000E5060000}"/>
    <cellStyle name="20% - Accent4 2 2 4 6" xfId="2309" xr:uid="{00000000-0005-0000-0000-0000E6060000}"/>
    <cellStyle name="20% - Accent4 2 2 5" xfId="2310" xr:uid="{00000000-0005-0000-0000-0000E7060000}"/>
    <cellStyle name="20% - Accent4 2 2 5 2" xfId="2311" xr:uid="{00000000-0005-0000-0000-0000E8060000}"/>
    <cellStyle name="20% - Accent4 2 2 5 2 2" xfId="2312" xr:uid="{00000000-0005-0000-0000-0000E9060000}"/>
    <cellStyle name="20% - Accent4 2 2 5 3" xfId="2313" xr:uid="{00000000-0005-0000-0000-0000EA060000}"/>
    <cellStyle name="20% - Accent4 2 2 5 3 2" xfId="2314" xr:uid="{00000000-0005-0000-0000-0000EB060000}"/>
    <cellStyle name="20% - Accent4 2 2 5 4" xfId="2315" xr:uid="{00000000-0005-0000-0000-0000EC060000}"/>
    <cellStyle name="20% - Accent4 2 2 6" xfId="2316" xr:uid="{00000000-0005-0000-0000-0000ED060000}"/>
    <cellStyle name="20% - Accent4 2 2 6 2" xfId="2317" xr:uid="{00000000-0005-0000-0000-0000EE060000}"/>
    <cellStyle name="20% - Accent4 2 2 6 2 2" xfId="2318" xr:uid="{00000000-0005-0000-0000-0000EF060000}"/>
    <cellStyle name="20% - Accent4 2 2 6 3" xfId="2319" xr:uid="{00000000-0005-0000-0000-0000F0060000}"/>
    <cellStyle name="20% - Accent4 2 2 7" xfId="2320" xr:uid="{00000000-0005-0000-0000-0000F1060000}"/>
    <cellStyle name="20% - Accent4 2 2 7 2" xfId="2321" xr:uid="{00000000-0005-0000-0000-0000F2060000}"/>
    <cellStyle name="20% - Accent4 2 2 8" xfId="2322" xr:uid="{00000000-0005-0000-0000-0000F3060000}"/>
    <cellStyle name="20% - Accent4 2 2 8 2" xfId="2323" xr:uid="{00000000-0005-0000-0000-0000F4060000}"/>
    <cellStyle name="20% - Accent4 2 2 9" xfId="2324" xr:uid="{00000000-0005-0000-0000-0000F5060000}"/>
    <cellStyle name="20% - Accent4 2 3" xfId="2325" xr:uid="{00000000-0005-0000-0000-0000F6060000}"/>
    <cellStyle name="20% - Accent4 2 3 2" xfId="2326" xr:uid="{00000000-0005-0000-0000-0000F7060000}"/>
    <cellStyle name="20% - Accent4 2 3 2 2" xfId="2327" xr:uid="{00000000-0005-0000-0000-0000F8060000}"/>
    <cellStyle name="20% - Accent4 2 3 2 2 2" xfId="2328" xr:uid="{00000000-0005-0000-0000-0000F9060000}"/>
    <cellStyle name="20% - Accent4 2 3 2 2 2 2" xfId="2329" xr:uid="{00000000-0005-0000-0000-0000FA060000}"/>
    <cellStyle name="20% - Accent4 2 3 2 2 2 2 2" xfId="2330" xr:uid="{00000000-0005-0000-0000-0000FB060000}"/>
    <cellStyle name="20% - Accent4 2 3 2 2 2 3" xfId="2331" xr:uid="{00000000-0005-0000-0000-0000FC060000}"/>
    <cellStyle name="20% - Accent4 2 3 2 2 3" xfId="2332" xr:uid="{00000000-0005-0000-0000-0000FD060000}"/>
    <cellStyle name="20% - Accent4 2 3 2 2 3 2" xfId="2333" xr:uid="{00000000-0005-0000-0000-0000FE060000}"/>
    <cellStyle name="20% - Accent4 2 3 2 2 3 2 2" xfId="2334" xr:uid="{00000000-0005-0000-0000-0000FF060000}"/>
    <cellStyle name="20% - Accent4 2 3 2 2 3 3" xfId="2335" xr:uid="{00000000-0005-0000-0000-000000070000}"/>
    <cellStyle name="20% - Accent4 2 3 2 2 4" xfId="2336" xr:uid="{00000000-0005-0000-0000-000001070000}"/>
    <cellStyle name="20% - Accent4 2 3 2 2 4 2" xfId="2337" xr:uid="{00000000-0005-0000-0000-000002070000}"/>
    <cellStyle name="20% - Accent4 2 3 2 2 5" xfId="2338" xr:uid="{00000000-0005-0000-0000-000003070000}"/>
    <cellStyle name="20% - Accent4 2 3 2 3" xfId="2339" xr:uid="{00000000-0005-0000-0000-000004070000}"/>
    <cellStyle name="20% - Accent4 2 3 2 3 2" xfId="2340" xr:uid="{00000000-0005-0000-0000-000005070000}"/>
    <cellStyle name="20% - Accent4 2 3 2 3 2 2" xfId="2341" xr:uid="{00000000-0005-0000-0000-000006070000}"/>
    <cellStyle name="20% - Accent4 2 3 2 3 3" xfId="2342" xr:uid="{00000000-0005-0000-0000-000007070000}"/>
    <cellStyle name="20% - Accent4 2 3 2 4" xfId="2343" xr:uid="{00000000-0005-0000-0000-000008070000}"/>
    <cellStyle name="20% - Accent4 2 3 2 4 2" xfId="2344" xr:uid="{00000000-0005-0000-0000-000009070000}"/>
    <cellStyle name="20% - Accent4 2 3 2 4 2 2" xfId="2345" xr:uid="{00000000-0005-0000-0000-00000A070000}"/>
    <cellStyle name="20% - Accent4 2 3 2 4 3" xfId="2346" xr:uid="{00000000-0005-0000-0000-00000B070000}"/>
    <cellStyle name="20% - Accent4 2 3 2 5" xfId="2347" xr:uid="{00000000-0005-0000-0000-00000C070000}"/>
    <cellStyle name="20% - Accent4 2 3 2 5 2" xfId="2348" xr:uid="{00000000-0005-0000-0000-00000D070000}"/>
    <cellStyle name="20% - Accent4 2 3 2 6" xfId="2349" xr:uid="{00000000-0005-0000-0000-00000E070000}"/>
    <cellStyle name="20% - Accent4 2 3 2 6 2" xfId="2350" xr:uid="{00000000-0005-0000-0000-00000F070000}"/>
    <cellStyle name="20% - Accent4 2 3 2 7" xfId="2351" xr:uid="{00000000-0005-0000-0000-000010070000}"/>
    <cellStyle name="20% - Accent4 2 3 3" xfId="2352" xr:uid="{00000000-0005-0000-0000-000011070000}"/>
    <cellStyle name="20% - Accent4 2 3 3 2" xfId="2353" xr:uid="{00000000-0005-0000-0000-000012070000}"/>
    <cellStyle name="20% - Accent4 2 3 3 2 2" xfId="2354" xr:uid="{00000000-0005-0000-0000-000013070000}"/>
    <cellStyle name="20% - Accent4 2 3 3 2 2 2" xfId="2355" xr:uid="{00000000-0005-0000-0000-000014070000}"/>
    <cellStyle name="20% - Accent4 2 3 3 2 3" xfId="2356" xr:uid="{00000000-0005-0000-0000-000015070000}"/>
    <cellStyle name="20% - Accent4 2 3 3 3" xfId="2357" xr:uid="{00000000-0005-0000-0000-000016070000}"/>
    <cellStyle name="20% - Accent4 2 3 3 3 2" xfId="2358" xr:uid="{00000000-0005-0000-0000-000017070000}"/>
    <cellStyle name="20% - Accent4 2 3 3 3 2 2" xfId="2359" xr:uid="{00000000-0005-0000-0000-000018070000}"/>
    <cellStyle name="20% - Accent4 2 3 3 3 3" xfId="2360" xr:uid="{00000000-0005-0000-0000-000019070000}"/>
    <cellStyle name="20% - Accent4 2 3 3 4" xfId="2361" xr:uid="{00000000-0005-0000-0000-00001A070000}"/>
    <cellStyle name="20% - Accent4 2 3 3 4 2" xfId="2362" xr:uid="{00000000-0005-0000-0000-00001B070000}"/>
    <cellStyle name="20% - Accent4 2 3 3 5" xfId="2363" xr:uid="{00000000-0005-0000-0000-00001C070000}"/>
    <cellStyle name="20% - Accent4 2 3 4" xfId="2364" xr:uid="{00000000-0005-0000-0000-00001D070000}"/>
    <cellStyle name="20% - Accent4 2 3 4 2" xfId="2365" xr:uid="{00000000-0005-0000-0000-00001E070000}"/>
    <cellStyle name="20% - Accent4 2 3 4 2 2" xfId="2366" xr:uid="{00000000-0005-0000-0000-00001F070000}"/>
    <cellStyle name="20% - Accent4 2 3 4 3" xfId="2367" xr:uid="{00000000-0005-0000-0000-000020070000}"/>
    <cellStyle name="20% - Accent4 2 3 5" xfId="2368" xr:uid="{00000000-0005-0000-0000-000021070000}"/>
    <cellStyle name="20% - Accent4 2 3 5 2" xfId="2369" xr:uid="{00000000-0005-0000-0000-000022070000}"/>
    <cellStyle name="20% - Accent4 2 3 5 2 2" xfId="2370" xr:uid="{00000000-0005-0000-0000-000023070000}"/>
    <cellStyle name="20% - Accent4 2 3 5 3" xfId="2371" xr:uid="{00000000-0005-0000-0000-000024070000}"/>
    <cellStyle name="20% - Accent4 2 3 6" xfId="2372" xr:uid="{00000000-0005-0000-0000-000025070000}"/>
    <cellStyle name="20% - Accent4 2 3 6 2" xfId="2373" xr:uid="{00000000-0005-0000-0000-000026070000}"/>
    <cellStyle name="20% - Accent4 2 3 7" xfId="2374" xr:uid="{00000000-0005-0000-0000-000027070000}"/>
    <cellStyle name="20% - Accent4 2 3 7 2" xfId="2375" xr:uid="{00000000-0005-0000-0000-000028070000}"/>
    <cellStyle name="20% - Accent4 2 3 8" xfId="2376" xr:uid="{00000000-0005-0000-0000-000029070000}"/>
    <cellStyle name="20% - Accent4 2 4" xfId="2377" xr:uid="{00000000-0005-0000-0000-00002A070000}"/>
    <cellStyle name="20% - Accent4 2 4 2" xfId="2378" xr:uid="{00000000-0005-0000-0000-00002B070000}"/>
    <cellStyle name="20% - Accent4 2 4 2 2" xfId="2379" xr:uid="{00000000-0005-0000-0000-00002C070000}"/>
    <cellStyle name="20% - Accent4 2 4 2 2 2" xfId="2380" xr:uid="{00000000-0005-0000-0000-00002D070000}"/>
    <cellStyle name="20% - Accent4 2 4 2 2 2 2" xfId="2381" xr:uid="{00000000-0005-0000-0000-00002E070000}"/>
    <cellStyle name="20% - Accent4 2 4 2 2 3" xfId="2382" xr:uid="{00000000-0005-0000-0000-00002F070000}"/>
    <cellStyle name="20% - Accent4 2 4 2 3" xfId="2383" xr:uid="{00000000-0005-0000-0000-000030070000}"/>
    <cellStyle name="20% - Accent4 2 4 2 3 2" xfId="2384" xr:uid="{00000000-0005-0000-0000-000031070000}"/>
    <cellStyle name="20% - Accent4 2 4 2 3 2 2" xfId="2385" xr:uid="{00000000-0005-0000-0000-000032070000}"/>
    <cellStyle name="20% - Accent4 2 4 2 3 3" xfId="2386" xr:uid="{00000000-0005-0000-0000-000033070000}"/>
    <cellStyle name="20% - Accent4 2 4 2 4" xfId="2387" xr:uid="{00000000-0005-0000-0000-000034070000}"/>
    <cellStyle name="20% - Accent4 2 4 2 4 2" xfId="2388" xr:uid="{00000000-0005-0000-0000-000035070000}"/>
    <cellStyle name="20% - Accent4 2 4 2 5" xfId="2389" xr:uid="{00000000-0005-0000-0000-000036070000}"/>
    <cellStyle name="20% - Accent4 2 4 2 5 2" xfId="2390" xr:uid="{00000000-0005-0000-0000-000037070000}"/>
    <cellStyle name="20% - Accent4 2 4 2 6" xfId="2391" xr:uid="{00000000-0005-0000-0000-000038070000}"/>
    <cellStyle name="20% - Accent4 2 4 3" xfId="2392" xr:uid="{00000000-0005-0000-0000-000039070000}"/>
    <cellStyle name="20% - Accent4 2 4 3 2" xfId="2393" xr:uid="{00000000-0005-0000-0000-00003A070000}"/>
    <cellStyle name="20% - Accent4 2 4 3 2 2" xfId="2394" xr:uid="{00000000-0005-0000-0000-00003B070000}"/>
    <cellStyle name="20% - Accent4 2 4 3 3" xfId="2395" xr:uid="{00000000-0005-0000-0000-00003C070000}"/>
    <cellStyle name="20% - Accent4 2 4 4" xfId="2396" xr:uid="{00000000-0005-0000-0000-00003D070000}"/>
    <cellStyle name="20% - Accent4 2 4 4 2" xfId="2397" xr:uid="{00000000-0005-0000-0000-00003E070000}"/>
    <cellStyle name="20% - Accent4 2 4 4 2 2" xfId="2398" xr:uid="{00000000-0005-0000-0000-00003F070000}"/>
    <cellStyle name="20% - Accent4 2 4 4 3" xfId="2399" xr:uid="{00000000-0005-0000-0000-000040070000}"/>
    <cellStyle name="20% - Accent4 2 4 5" xfId="2400" xr:uid="{00000000-0005-0000-0000-000041070000}"/>
    <cellStyle name="20% - Accent4 2 4 5 2" xfId="2401" xr:uid="{00000000-0005-0000-0000-000042070000}"/>
    <cellStyle name="20% - Accent4 2 4 6" xfId="2402" xr:uid="{00000000-0005-0000-0000-000043070000}"/>
    <cellStyle name="20% - Accent4 2 4 6 2" xfId="2403" xr:uid="{00000000-0005-0000-0000-000044070000}"/>
    <cellStyle name="20% - Accent4 2 4 7" xfId="2404" xr:uid="{00000000-0005-0000-0000-000045070000}"/>
    <cellStyle name="20% - Accent4 2 5" xfId="2405" xr:uid="{00000000-0005-0000-0000-000046070000}"/>
    <cellStyle name="20% - Accent4 2 5 2" xfId="2406" xr:uid="{00000000-0005-0000-0000-000047070000}"/>
    <cellStyle name="20% - Accent4 2 5 2 2" xfId="2407" xr:uid="{00000000-0005-0000-0000-000048070000}"/>
    <cellStyle name="20% - Accent4 2 5 2 2 2" xfId="2408" xr:uid="{00000000-0005-0000-0000-000049070000}"/>
    <cellStyle name="20% - Accent4 2 5 2 3" xfId="2409" xr:uid="{00000000-0005-0000-0000-00004A070000}"/>
    <cellStyle name="20% - Accent4 2 5 2 3 2" xfId="2410" xr:uid="{00000000-0005-0000-0000-00004B070000}"/>
    <cellStyle name="20% - Accent4 2 5 2 4" xfId="2411" xr:uid="{00000000-0005-0000-0000-00004C070000}"/>
    <cellStyle name="20% - Accent4 2 5 3" xfId="2412" xr:uid="{00000000-0005-0000-0000-00004D070000}"/>
    <cellStyle name="20% - Accent4 2 5 3 2" xfId="2413" xr:uid="{00000000-0005-0000-0000-00004E070000}"/>
    <cellStyle name="20% - Accent4 2 5 3 2 2" xfId="2414" xr:uid="{00000000-0005-0000-0000-00004F070000}"/>
    <cellStyle name="20% - Accent4 2 5 3 3" xfId="2415" xr:uid="{00000000-0005-0000-0000-000050070000}"/>
    <cellStyle name="20% - Accent4 2 5 4" xfId="2416" xr:uid="{00000000-0005-0000-0000-000051070000}"/>
    <cellStyle name="20% - Accent4 2 5 4 2" xfId="2417" xr:uid="{00000000-0005-0000-0000-000052070000}"/>
    <cellStyle name="20% - Accent4 2 5 5" xfId="2418" xr:uid="{00000000-0005-0000-0000-000053070000}"/>
    <cellStyle name="20% - Accent4 2 5 5 2" xfId="2419" xr:uid="{00000000-0005-0000-0000-000054070000}"/>
    <cellStyle name="20% - Accent4 2 5 6" xfId="2420" xr:uid="{00000000-0005-0000-0000-000055070000}"/>
    <cellStyle name="20% - Accent4 2 6" xfId="2421" xr:uid="{00000000-0005-0000-0000-000056070000}"/>
    <cellStyle name="20% - Accent4 2 6 2" xfId="2422" xr:uid="{00000000-0005-0000-0000-000057070000}"/>
    <cellStyle name="20% - Accent4 2 6 2 2" xfId="2423" xr:uid="{00000000-0005-0000-0000-000058070000}"/>
    <cellStyle name="20% - Accent4 2 6 3" xfId="2424" xr:uid="{00000000-0005-0000-0000-000059070000}"/>
    <cellStyle name="20% - Accent4 2 6 3 2" xfId="2425" xr:uid="{00000000-0005-0000-0000-00005A070000}"/>
    <cellStyle name="20% - Accent4 2 6 4" xfId="2426" xr:uid="{00000000-0005-0000-0000-00005B070000}"/>
    <cellStyle name="20% - Accent4 2 7" xfId="2427" xr:uid="{00000000-0005-0000-0000-00005C070000}"/>
    <cellStyle name="20% - Accent4 2 7 2" xfId="2428" xr:uid="{00000000-0005-0000-0000-00005D070000}"/>
    <cellStyle name="20% - Accent4 2 7 2 2" xfId="2429" xr:uid="{00000000-0005-0000-0000-00005E070000}"/>
    <cellStyle name="20% - Accent4 2 7 3" xfId="2430" xr:uid="{00000000-0005-0000-0000-00005F070000}"/>
    <cellStyle name="20% - Accent4 2 8" xfId="2431" xr:uid="{00000000-0005-0000-0000-000060070000}"/>
    <cellStyle name="20% - Accent4 2 8 2" xfId="2432" xr:uid="{00000000-0005-0000-0000-000061070000}"/>
    <cellStyle name="20% - Accent4 2 9" xfId="2433" xr:uid="{00000000-0005-0000-0000-000062070000}"/>
    <cellStyle name="20% - Accent4 2 9 2" xfId="2434" xr:uid="{00000000-0005-0000-0000-000063070000}"/>
    <cellStyle name="20% - Accent4 2_Deferred Income Taxes" xfId="2435" xr:uid="{00000000-0005-0000-0000-000064070000}"/>
    <cellStyle name="20% - Accent4 3" xfId="229" xr:uid="{00000000-0005-0000-0000-000065070000}"/>
    <cellStyle name="20% - Accent4 3 2" xfId="2436" xr:uid="{00000000-0005-0000-0000-000066070000}"/>
    <cellStyle name="20% - Accent4 4" xfId="230" xr:uid="{00000000-0005-0000-0000-000067070000}"/>
    <cellStyle name="20% - Accent4 4 2" xfId="2437" xr:uid="{00000000-0005-0000-0000-000068070000}"/>
    <cellStyle name="20% - Accent4 4 2 2" xfId="2438" xr:uid="{00000000-0005-0000-0000-000069070000}"/>
    <cellStyle name="20% - Accent4 4 2 2 2" xfId="2439" xr:uid="{00000000-0005-0000-0000-00006A070000}"/>
    <cellStyle name="20% - Accent4 4 2 2 2 2" xfId="2440" xr:uid="{00000000-0005-0000-0000-00006B070000}"/>
    <cellStyle name="20% - Accent4 4 2 2 2 2 2" xfId="2441" xr:uid="{00000000-0005-0000-0000-00006C070000}"/>
    <cellStyle name="20% - Accent4 4 2 2 2 2 2 2" xfId="2442" xr:uid="{00000000-0005-0000-0000-00006D070000}"/>
    <cellStyle name="20% - Accent4 4 2 2 2 2 3" xfId="2443" xr:uid="{00000000-0005-0000-0000-00006E070000}"/>
    <cellStyle name="20% - Accent4 4 2 2 2 3" xfId="2444" xr:uid="{00000000-0005-0000-0000-00006F070000}"/>
    <cellStyle name="20% - Accent4 4 2 2 2 3 2" xfId="2445" xr:uid="{00000000-0005-0000-0000-000070070000}"/>
    <cellStyle name="20% - Accent4 4 2 2 2 3 2 2" xfId="2446" xr:uid="{00000000-0005-0000-0000-000071070000}"/>
    <cellStyle name="20% - Accent4 4 2 2 2 3 3" xfId="2447" xr:uid="{00000000-0005-0000-0000-000072070000}"/>
    <cellStyle name="20% - Accent4 4 2 2 2 4" xfId="2448" xr:uid="{00000000-0005-0000-0000-000073070000}"/>
    <cellStyle name="20% - Accent4 4 2 2 2 4 2" xfId="2449" xr:uid="{00000000-0005-0000-0000-000074070000}"/>
    <cellStyle name="20% - Accent4 4 2 2 2 5" xfId="2450" xr:uid="{00000000-0005-0000-0000-000075070000}"/>
    <cellStyle name="20% - Accent4 4 2 2 3" xfId="2451" xr:uid="{00000000-0005-0000-0000-000076070000}"/>
    <cellStyle name="20% - Accent4 4 2 2 3 2" xfId="2452" xr:uid="{00000000-0005-0000-0000-000077070000}"/>
    <cellStyle name="20% - Accent4 4 2 2 3 2 2" xfId="2453" xr:uid="{00000000-0005-0000-0000-000078070000}"/>
    <cellStyle name="20% - Accent4 4 2 2 3 3" xfId="2454" xr:uid="{00000000-0005-0000-0000-000079070000}"/>
    <cellStyle name="20% - Accent4 4 2 2 4" xfId="2455" xr:uid="{00000000-0005-0000-0000-00007A070000}"/>
    <cellStyle name="20% - Accent4 4 2 2 4 2" xfId="2456" xr:uid="{00000000-0005-0000-0000-00007B070000}"/>
    <cellStyle name="20% - Accent4 4 2 2 4 2 2" xfId="2457" xr:uid="{00000000-0005-0000-0000-00007C070000}"/>
    <cellStyle name="20% - Accent4 4 2 2 4 3" xfId="2458" xr:uid="{00000000-0005-0000-0000-00007D070000}"/>
    <cellStyle name="20% - Accent4 4 2 2 5" xfId="2459" xr:uid="{00000000-0005-0000-0000-00007E070000}"/>
    <cellStyle name="20% - Accent4 4 2 2 5 2" xfId="2460" xr:uid="{00000000-0005-0000-0000-00007F070000}"/>
    <cellStyle name="20% - Accent4 4 2 2 6" xfId="2461" xr:uid="{00000000-0005-0000-0000-000080070000}"/>
    <cellStyle name="20% - Accent4 4 2 3" xfId="2462" xr:uid="{00000000-0005-0000-0000-000081070000}"/>
    <cellStyle name="20% - Accent4 4 2 3 2" xfId="2463" xr:uid="{00000000-0005-0000-0000-000082070000}"/>
    <cellStyle name="20% - Accent4 4 2 3 2 2" xfId="2464" xr:uid="{00000000-0005-0000-0000-000083070000}"/>
    <cellStyle name="20% - Accent4 4 2 3 2 2 2" xfId="2465" xr:uid="{00000000-0005-0000-0000-000084070000}"/>
    <cellStyle name="20% - Accent4 4 2 3 2 3" xfId="2466" xr:uid="{00000000-0005-0000-0000-000085070000}"/>
    <cellStyle name="20% - Accent4 4 2 3 3" xfId="2467" xr:uid="{00000000-0005-0000-0000-000086070000}"/>
    <cellStyle name="20% - Accent4 4 2 3 3 2" xfId="2468" xr:uid="{00000000-0005-0000-0000-000087070000}"/>
    <cellStyle name="20% - Accent4 4 2 3 3 2 2" xfId="2469" xr:uid="{00000000-0005-0000-0000-000088070000}"/>
    <cellStyle name="20% - Accent4 4 2 3 3 3" xfId="2470" xr:uid="{00000000-0005-0000-0000-000089070000}"/>
    <cellStyle name="20% - Accent4 4 2 3 4" xfId="2471" xr:uid="{00000000-0005-0000-0000-00008A070000}"/>
    <cellStyle name="20% - Accent4 4 2 3 4 2" xfId="2472" xr:uid="{00000000-0005-0000-0000-00008B070000}"/>
    <cellStyle name="20% - Accent4 4 2 3 5" xfId="2473" xr:uid="{00000000-0005-0000-0000-00008C070000}"/>
    <cellStyle name="20% - Accent4 4 2 4" xfId="2474" xr:uid="{00000000-0005-0000-0000-00008D070000}"/>
    <cellStyle name="20% - Accent4 4 2 4 2" xfId="2475" xr:uid="{00000000-0005-0000-0000-00008E070000}"/>
    <cellStyle name="20% - Accent4 4 2 4 2 2" xfId="2476" xr:uid="{00000000-0005-0000-0000-00008F070000}"/>
    <cellStyle name="20% - Accent4 4 2 4 3" xfId="2477" xr:uid="{00000000-0005-0000-0000-000090070000}"/>
    <cellStyle name="20% - Accent4 4 2 5" xfId="2478" xr:uid="{00000000-0005-0000-0000-000091070000}"/>
    <cellStyle name="20% - Accent4 4 2 5 2" xfId="2479" xr:uid="{00000000-0005-0000-0000-000092070000}"/>
    <cellStyle name="20% - Accent4 4 2 5 2 2" xfId="2480" xr:uid="{00000000-0005-0000-0000-000093070000}"/>
    <cellStyle name="20% - Accent4 4 2 5 3" xfId="2481" xr:uid="{00000000-0005-0000-0000-000094070000}"/>
    <cellStyle name="20% - Accent4 4 2 6" xfId="2482" xr:uid="{00000000-0005-0000-0000-000095070000}"/>
    <cellStyle name="20% - Accent4 4 2 6 2" xfId="2483" xr:uid="{00000000-0005-0000-0000-000096070000}"/>
    <cellStyle name="20% - Accent4 4 2 7" xfId="2484" xr:uid="{00000000-0005-0000-0000-000097070000}"/>
    <cellStyle name="20% - Accent4 4 3" xfId="2485" xr:uid="{00000000-0005-0000-0000-000098070000}"/>
    <cellStyle name="20% - Accent4 4 3 2" xfId="2486" xr:uid="{00000000-0005-0000-0000-000099070000}"/>
    <cellStyle name="20% - Accent4 4 3 2 2" xfId="2487" xr:uid="{00000000-0005-0000-0000-00009A070000}"/>
    <cellStyle name="20% - Accent4 4 3 2 2 2" xfId="2488" xr:uid="{00000000-0005-0000-0000-00009B070000}"/>
    <cellStyle name="20% - Accent4 4 3 2 2 2 2" xfId="2489" xr:uid="{00000000-0005-0000-0000-00009C070000}"/>
    <cellStyle name="20% - Accent4 4 3 2 2 3" xfId="2490" xr:uid="{00000000-0005-0000-0000-00009D070000}"/>
    <cellStyle name="20% - Accent4 4 3 2 3" xfId="2491" xr:uid="{00000000-0005-0000-0000-00009E070000}"/>
    <cellStyle name="20% - Accent4 4 3 2 3 2" xfId="2492" xr:uid="{00000000-0005-0000-0000-00009F070000}"/>
    <cellStyle name="20% - Accent4 4 3 2 3 2 2" xfId="2493" xr:uid="{00000000-0005-0000-0000-0000A0070000}"/>
    <cellStyle name="20% - Accent4 4 3 2 3 3" xfId="2494" xr:uid="{00000000-0005-0000-0000-0000A1070000}"/>
    <cellStyle name="20% - Accent4 4 3 2 4" xfId="2495" xr:uid="{00000000-0005-0000-0000-0000A2070000}"/>
    <cellStyle name="20% - Accent4 4 3 2 4 2" xfId="2496" xr:uid="{00000000-0005-0000-0000-0000A3070000}"/>
    <cellStyle name="20% - Accent4 4 3 2 5" xfId="2497" xr:uid="{00000000-0005-0000-0000-0000A4070000}"/>
    <cellStyle name="20% - Accent4 4 3 3" xfId="2498" xr:uid="{00000000-0005-0000-0000-0000A5070000}"/>
    <cellStyle name="20% - Accent4 4 3 3 2" xfId="2499" xr:uid="{00000000-0005-0000-0000-0000A6070000}"/>
    <cellStyle name="20% - Accent4 4 3 3 2 2" xfId="2500" xr:uid="{00000000-0005-0000-0000-0000A7070000}"/>
    <cellStyle name="20% - Accent4 4 3 3 3" xfId="2501" xr:uid="{00000000-0005-0000-0000-0000A8070000}"/>
    <cellStyle name="20% - Accent4 4 3 4" xfId="2502" xr:uid="{00000000-0005-0000-0000-0000A9070000}"/>
    <cellStyle name="20% - Accent4 4 3 4 2" xfId="2503" xr:uid="{00000000-0005-0000-0000-0000AA070000}"/>
    <cellStyle name="20% - Accent4 4 3 4 2 2" xfId="2504" xr:uid="{00000000-0005-0000-0000-0000AB070000}"/>
    <cellStyle name="20% - Accent4 4 3 4 3" xfId="2505" xr:uid="{00000000-0005-0000-0000-0000AC070000}"/>
    <cellStyle name="20% - Accent4 4 3 5" xfId="2506" xr:uid="{00000000-0005-0000-0000-0000AD070000}"/>
    <cellStyle name="20% - Accent4 4 3 5 2" xfId="2507" xr:uid="{00000000-0005-0000-0000-0000AE070000}"/>
    <cellStyle name="20% - Accent4 4 3 6" xfId="2508" xr:uid="{00000000-0005-0000-0000-0000AF070000}"/>
    <cellStyle name="20% - Accent4 4 4" xfId="2509" xr:uid="{00000000-0005-0000-0000-0000B0070000}"/>
    <cellStyle name="20% - Accent4 4 4 2" xfId="2510" xr:uid="{00000000-0005-0000-0000-0000B1070000}"/>
    <cellStyle name="20% - Accent4 4 4 2 2" xfId="2511" xr:uid="{00000000-0005-0000-0000-0000B2070000}"/>
    <cellStyle name="20% - Accent4 4 4 2 2 2" xfId="2512" xr:uid="{00000000-0005-0000-0000-0000B3070000}"/>
    <cellStyle name="20% - Accent4 4 4 2 3" xfId="2513" xr:uid="{00000000-0005-0000-0000-0000B4070000}"/>
    <cellStyle name="20% - Accent4 4 4 3" xfId="2514" xr:uid="{00000000-0005-0000-0000-0000B5070000}"/>
    <cellStyle name="20% - Accent4 4 4 3 2" xfId="2515" xr:uid="{00000000-0005-0000-0000-0000B6070000}"/>
    <cellStyle name="20% - Accent4 4 4 3 2 2" xfId="2516" xr:uid="{00000000-0005-0000-0000-0000B7070000}"/>
    <cellStyle name="20% - Accent4 4 4 3 3" xfId="2517" xr:uid="{00000000-0005-0000-0000-0000B8070000}"/>
    <cellStyle name="20% - Accent4 4 4 4" xfId="2518" xr:uid="{00000000-0005-0000-0000-0000B9070000}"/>
    <cellStyle name="20% - Accent4 4 4 4 2" xfId="2519" xr:uid="{00000000-0005-0000-0000-0000BA070000}"/>
    <cellStyle name="20% - Accent4 4 4 5" xfId="2520" xr:uid="{00000000-0005-0000-0000-0000BB070000}"/>
    <cellStyle name="20% - Accent4 4 5" xfId="2521" xr:uid="{00000000-0005-0000-0000-0000BC070000}"/>
    <cellStyle name="20% - Accent4 4 5 2" xfId="2522" xr:uid="{00000000-0005-0000-0000-0000BD070000}"/>
    <cellStyle name="20% - Accent4 4 5 2 2" xfId="2523" xr:uid="{00000000-0005-0000-0000-0000BE070000}"/>
    <cellStyle name="20% - Accent4 4 5 3" xfId="2524" xr:uid="{00000000-0005-0000-0000-0000BF070000}"/>
    <cellStyle name="20% - Accent4 4 6" xfId="2525" xr:uid="{00000000-0005-0000-0000-0000C0070000}"/>
    <cellStyle name="20% - Accent4 4 6 2" xfId="2526" xr:uid="{00000000-0005-0000-0000-0000C1070000}"/>
    <cellStyle name="20% - Accent4 4 6 2 2" xfId="2527" xr:uid="{00000000-0005-0000-0000-0000C2070000}"/>
    <cellStyle name="20% - Accent4 4 6 3" xfId="2528" xr:uid="{00000000-0005-0000-0000-0000C3070000}"/>
    <cellStyle name="20% - Accent4 4 7" xfId="2529" xr:uid="{00000000-0005-0000-0000-0000C4070000}"/>
    <cellStyle name="20% - Accent4 4 7 2" xfId="2530" xr:uid="{00000000-0005-0000-0000-0000C5070000}"/>
    <cellStyle name="20% - Accent4 4 8" xfId="2531" xr:uid="{00000000-0005-0000-0000-0000C6070000}"/>
    <cellStyle name="20% - Accent4 4 8 2" xfId="2532" xr:uid="{00000000-0005-0000-0000-0000C7070000}"/>
    <cellStyle name="20% - Accent4 4 9" xfId="2533" xr:uid="{00000000-0005-0000-0000-0000C8070000}"/>
    <cellStyle name="20% - Accent4 5" xfId="231" xr:uid="{00000000-0005-0000-0000-0000C9070000}"/>
    <cellStyle name="20% - Accent4 5 10" xfId="2534" xr:uid="{00000000-0005-0000-0000-0000CA070000}"/>
    <cellStyle name="20% - Accent4 5 2" xfId="2535" xr:uid="{00000000-0005-0000-0000-0000CB070000}"/>
    <cellStyle name="20% - Accent4 5 2 2" xfId="2536" xr:uid="{00000000-0005-0000-0000-0000CC070000}"/>
    <cellStyle name="20% - Accent4 5 2 2 2" xfId="2537" xr:uid="{00000000-0005-0000-0000-0000CD070000}"/>
    <cellStyle name="20% - Accent4 5 2 2 2 2" xfId="2538" xr:uid="{00000000-0005-0000-0000-0000CE070000}"/>
    <cellStyle name="20% - Accent4 5 2 2 2 2 2" xfId="2539" xr:uid="{00000000-0005-0000-0000-0000CF070000}"/>
    <cellStyle name="20% - Accent4 5 2 2 2 2 2 2" xfId="2540" xr:uid="{00000000-0005-0000-0000-0000D0070000}"/>
    <cellStyle name="20% - Accent4 5 2 2 2 2 2 2 2" xfId="2541" xr:uid="{00000000-0005-0000-0000-0000D1070000}"/>
    <cellStyle name="20% - Accent4 5 2 2 2 2 2 3" xfId="2542" xr:uid="{00000000-0005-0000-0000-0000D2070000}"/>
    <cellStyle name="20% - Accent4 5 2 2 2 2 3" xfId="2543" xr:uid="{00000000-0005-0000-0000-0000D3070000}"/>
    <cellStyle name="20% - Accent4 5 2 2 2 2 3 2" xfId="2544" xr:uid="{00000000-0005-0000-0000-0000D4070000}"/>
    <cellStyle name="20% - Accent4 5 2 2 2 2 3 2 2" xfId="2545" xr:uid="{00000000-0005-0000-0000-0000D5070000}"/>
    <cellStyle name="20% - Accent4 5 2 2 2 2 3 3" xfId="2546" xr:uid="{00000000-0005-0000-0000-0000D6070000}"/>
    <cellStyle name="20% - Accent4 5 2 2 2 2 4" xfId="2547" xr:uid="{00000000-0005-0000-0000-0000D7070000}"/>
    <cellStyle name="20% - Accent4 5 2 2 2 2 4 2" xfId="2548" xr:uid="{00000000-0005-0000-0000-0000D8070000}"/>
    <cellStyle name="20% - Accent4 5 2 2 2 2 5" xfId="2549" xr:uid="{00000000-0005-0000-0000-0000D9070000}"/>
    <cellStyle name="20% - Accent4 5 2 2 2 3" xfId="2550" xr:uid="{00000000-0005-0000-0000-0000DA070000}"/>
    <cellStyle name="20% - Accent4 5 2 2 2 3 2" xfId="2551" xr:uid="{00000000-0005-0000-0000-0000DB070000}"/>
    <cellStyle name="20% - Accent4 5 2 2 2 3 2 2" xfId="2552" xr:uid="{00000000-0005-0000-0000-0000DC070000}"/>
    <cellStyle name="20% - Accent4 5 2 2 2 3 3" xfId="2553" xr:uid="{00000000-0005-0000-0000-0000DD070000}"/>
    <cellStyle name="20% - Accent4 5 2 2 2 4" xfId="2554" xr:uid="{00000000-0005-0000-0000-0000DE070000}"/>
    <cellStyle name="20% - Accent4 5 2 2 2 4 2" xfId="2555" xr:uid="{00000000-0005-0000-0000-0000DF070000}"/>
    <cellStyle name="20% - Accent4 5 2 2 2 4 2 2" xfId="2556" xr:uid="{00000000-0005-0000-0000-0000E0070000}"/>
    <cellStyle name="20% - Accent4 5 2 2 2 4 3" xfId="2557" xr:uid="{00000000-0005-0000-0000-0000E1070000}"/>
    <cellStyle name="20% - Accent4 5 2 2 2 5" xfId="2558" xr:uid="{00000000-0005-0000-0000-0000E2070000}"/>
    <cellStyle name="20% - Accent4 5 2 2 2 5 2" xfId="2559" xr:uid="{00000000-0005-0000-0000-0000E3070000}"/>
    <cellStyle name="20% - Accent4 5 2 2 2 6" xfId="2560" xr:uid="{00000000-0005-0000-0000-0000E4070000}"/>
    <cellStyle name="20% - Accent4 5 2 2 2 6 2" xfId="2561" xr:uid="{00000000-0005-0000-0000-0000E5070000}"/>
    <cellStyle name="20% - Accent4 5 2 2 2 7" xfId="2562" xr:uid="{00000000-0005-0000-0000-0000E6070000}"/>
    <cellStyle name="20% - Accent4 5 2 2 3" xfId="2563" xr:uid="{00000000-0005-0000-0000-0000E7070000}"/>
    <cellStyle name="20% - Accent4 5 2 2 3 2" xfId="2564" xr:uid="{00000000-0005-0000-0000-0000E8070000}"/>
    <cellStyle name="20% - Accent4 5 2 2 3 2 2" xfId="2565" xr:uid="{00000000-0005-0000-0000-0000E9070000}"/>
    <cellStyle name="20% - Accent4 5 2 2 3 2 2 2" xfId="2566" xr:uid="{00000000-0005-0000-0000-0000EA070000}"/>
    <cellStyle name="20% - Accent4 5 2 2 3 2 3" xfId="2567" xr:uid="{00000000-0005-0000-0000-0000EB070000}"/>
    <cellStyle name="20% - Accent4 5 2 2 3 3" xfId="2568" xr:uid="{00000000-0005-0000-0000-0000EC070000}"/>
    <cellStyle name="20% - Accent4 5 2 2 3 3 2" xfId="2569" xr:uid="{00000000-0005-0000-0000-0000ED070000}"/>
    <cellStyle name="20% - Accent4 5 2 2 3 3 2 2" xfId="2570" xr:uid="{00000000-0005-0000-0000-0000EE070000}"/>
    <cellStyle name="20% - Accent4 5 2 2 3 3 3" xfId="2571" xr:uid="{00000000-0005-0000-0000-0000EF070000}"/>
    <cellStyle name="20% - Accent4 5 2 2 3 4" xfId="2572" xr:uid="{00000000-0005-0000-0000-0000F0070000}"/>
    <cellStyle name="20% - Accent4 5 2 2 3 4 2" xfId="2573" xr:uid="{00000000-0005-0000-0000-0000F1070000}"/>
    <cellStyle name="20% - Accent4 5 2 2 3 5" xfId="2574" xr:uid="{00000000-0005-0000-0000-0000F2070000}"/>
    <cellStyle name="20% - Accent4 5 2 2 4" xfId="2575" xr:uid="{00000000-0005-0000-0000-0000F3070000}"/>
    <cellStyle name="20% - Accent4 5 2 2 4 2" xfId="2576" xr:uid="{00000000-0005-0000-0000-0000F4070000}"/>
    <cellStyle name="20% - Accent4 5 2 2 4 2 2" xfId="2577" xr:uid="{00000000-0005-0000-0000-0000F5070000}"/>
    <cellStyle name="20% - Accent4 5 2 2 4 3" xfId="2578" xr:uid="{00000000-0005-0000-0000-0000F6070000}"/>
    <cellStyle name="20% - Accent4 5 2 2 5" xfId="2579" xr:uid="{00000000-0005-0000-0000-0000F7070000}"/>
    <cellStyle name="20% - Accent4 5 2 2 5 2" xfId="2580" xr:uid="{00000000-0005-0000-0000-0000F8070000}"/>
    <cellStyle name="20% - Accent4 5 2 2 5 2 2" xfId="2581" xr:uid="{00000000-0005-0000-0000-0000F9070000}"/>
    <cellStyle name="20% - Accent4 5 2 2 5 3" xfId="2582" xr:uid="{00000000-0005-0000-0000-0000FA070000}"/>
    <cellStyle name="20% - Accent4 5 2 2 6" xfId="2583" xr:uid="{00000000-0005-0000-0000-0000FB070000}"/>
    <cellStyle name="20% - Accent4 5 2 2 6 2" xfId="2584" xr:uid="{00000000-0005-0000-0000-0000FC070000}"/>
    <cellStyle name="20% - Accent4 5 2 2 7" xfId="2585" xr:uid="{00000000-0005-0000-0000-0000FD070000}"/>
    <cellStyle name="20% - Accent4 5 2 2 7 2" xfId="2586" xr:uid="{00000000-0005-0000-0000-0000FE070000}"/>
    <cellStyle name="20% - Accent4 5 2 2 8" xfId="2587" xr:uid="{00000000-0005-0000-0000-0000FF070000}"/>
    <cellStyle name="20% - Accent4 5 2 3" xfId="2588" xr:uid="{00000000-0005-0000-0000-000000080000}"/>
    <cellStyle name="20% - Accent4 5 2 3 2" xfId="2589" xr:uid="{00000000-0005-0000-0000-000001080000}"/>
    <cellStyle name="20% - Accent4 5 2 3 2 2" xfId="2590" xr:uid="{00000000-0005-0000-0000-000002080000}"/>
    <cellStyle name="20% - Accent4 5 2 3 2 2 2" xfId="2591" xr:uid="{00000000-0005-0000-0000-000003080000}"/>
    <cellStyle name="20% - Accent4 5 2 3 2 2 2 2" xfId="2592" xr:uid="{00000000-0005-0000-0000-000004080000}"/>
    <cellStyle name="20% - Accent4 5 2 3 2 2 3" xfId="2593" xr:uid="{00000000-0005-0000-0000-000005080000}"/>
    <cellStyle name="20% - Accent4 5 2 3 2 3" xfId="2594" xr:uid="{00000000-0005-0000-0000-000006080000}"/>
    <cellStyle name="20% - Accent4 5 2 3 2 3 2" xfId="2595" xr:uid="{00000000-0005-0000-0000-000007080000}"/>
    <cellStyle name="20% - Accent4 5 2 3 2 3 2 2" xfId="2596" xr:uid="{00000000-0005-0000-0000-000008080000}"/>
    <cellStyle name="20% - Accent4 5 2 3 2 3 3" xfId="2597" xr:uid="{00000000-0005-0000-0000-000009080000}"/>
    <cellStyle name="20% - Accent4 5 2 3 2 4" xfId="2598" xr:uid="{00000000-0005-0000-0000-00000A080000}"/>
    <cellStyle name="20% - Accent4 5 2 3 2 4 2" xfId="2599" xr:uid="{00000000-0005-0000-0000-00000B080000}"/>
    <cellStyle name="20% - Accent4 5 2 3 2 5" xfId="2600" xr:uid="{00000000-0005-0000-0000-00000C080000}"/>
    <cellStyle name="20% - Accent4 5 2 3 2 5 2" xfId="2601" xr:uid="{00000000-0005-0000-0000-00000D080000}"/>
    <cellStyle name="20% - Accent4 5 2 3 2 6" xfId="2602" xr:uid="{00000000-0005-0000-0000-00000E080000}"/>
    <cellStyle name="20% - Accent4 5 2 3 3" xfId="2603" xr:uid="{00000000-0005-0000-0000-00000F080000}"/>
    <cellStyle name="20% - Accent4 5 2 3 3 2" xfId="2604" xr:uid="{00000000-0005-0000-0000-000010080000}"/>
    <cellStyle name="20% - Accent4 5 2 3 3 2 2" xfId="2605" xr:uid="{00000000-0005-0000-0000-000011080000}"/>
    <cellStyle name="20% - Accent4 5 2 3 3 3" xfId="2606" xr:uid="{00000000-0005-0000-0000-000012080000}"/>
    <cellStyle name="20% - Accent4 5 2 3 4" xfId="2607" xr:uid="{00000000-0005-0000-0000-000013080000}"/>
    <cellStyle name="20% - Accent4 5 2 3 4 2" xfId="2608" xr:uid="{00000000-0005-0000-0000-000014080000}"/>
    <cellStyle name="20% - Accent4 5 2 3 4 2 2" xfId="2609" xr:uid="{00000000-0005-0000-0000-000015080000}"/>
    <cellStyle name="20% - Accent4 5 2 3 4 3" xfId="2610" xr:uid="{00000000-0005-0000-0000-000016080000}"/>
    <cellStyle name="20% - Accent4 5 2 3 5" xfId="2611" xr:uid="{00000000-0005-0000-0000-000017080000}"/>
    <cellStyle name="20% - Accent4 5 2 3 5 2" xfId="2612" xr:uid="{00000000-0005-0000-0000-000018080000}"/>
    <cellStyle name="20% - Accent4 5 2 3 6" xfId="2613" xr:uid="{00000000-0005-0000-0000-000019080000}"/>
    <cellStyle name="20% - Accent4 5 2 3 6 2" xfId="2614" xr:uid="{00000000-0005-0000-0000-00001A080000}"/>
    <cellStyle name="20% - Accent4 5 2 3 7" xfId="2615" xr:uid="{00000000-0005-0000-0000-00001B080000}"/>
    <cellStyle name="20% - Accent4 5 2 4" xfId="2616" xr:uid="{00000000-0005-0000-0000-00001C080000}"/>
    <cellStyle name="20% - Accent4 5 2 4 2" xfId="2617" xr:uid="{00000000-0005-0000-0000-00001D080000}"/>
    <cellStyle name="20% - Accent4 5 2 4 2 2" xfId="2618" xr:uid="{00000000-0005-0000-0000-00001E080000}"/>
    <cellStyle name="20% - Accent4 5 2 4 2 2 2" xfId="2619" xr:uid="{00000000-0005-0000-0000-00001F080000}"/>
    <cellStyle name="20% - Accent4 5 2 4 2 3" xfId="2620" xr:uid="{00000000-0005-0000-0000-000020080000}"/>
    <cellStyle name="20% - Accent4 5 2 4 2 3 2" xfId="2621" xr:uid="{00000000-0005-0000-0000-000021080000}"/>
    <cellStyle name="20% - Accent4 5 2 4 2 4" xfId="2622" xr:uid="{00000000-0005-0000-0000-000022080000}"/>
    <cellStyle name="20% - Accent4 5 2 4 3" xfId="2623" xr:uid="{00000000-0005-0000-0000-000023080000}"/>
    <cellStyle name="20% - Accent4 5 2 4 3 2" xfId="2624" xr:uid="{00000000-0005-0000-0000-000024080000}"/>
    <cellStyle name="20% - Accent4 5 2 4 3 2 2" xfId="2625" xr:uid="{00000000-0005-0000-0000-000025080000}"/>
    <cellStyle name="20% - Accent4 5 2 4 3 3" xfId="2626" xr:uid="{00000000-0005-0000-0000-000026080000}"/>
    <cellStyle name="20% - Accent4 5 2 4 4" xfId="2627" xr:uid="{00000000-0005-0000-0000-000027080000}"/>
    <cellStyle name="20% - Accent4 5 2 4 4 2" xfId="2628" xr:uid="{00000000-0005-0000-0000-000028080000}"/>
    <cellStyle name="20% - Accent4 5 2 4 5" xfId="2629" xr:uid="{00000000-0005-0000-0000-000029080000}"/>
    <cellStyle name="20% - Accent4 5 2 4 5 2" xfId="2630" xr:uid="{00000000-0005-0000-0000-00002A080000}"/>
    <cellStyle name="20% - Accent4 5 2 4 6" xfId="2631" xr:uid="{00000000-0005-0000-0000-00002B080000}"/>
    <cellStyle name="20% - Accent4 5 2 5" xfId="2632" xr:uid="{00000000-0005-0000-0000-00002C080000}"/>
    <cellStyle name="20% - Accent4 5 2 5 2" xfId="2633" xr:uid="{00000000-0005-0000-0000-00002D080000}"/>
    <cellStyle name="20% - Accent4 5 2 5 2 2" xfId="2634" xr:uid="{00000000-0005-0000-0000-00002E080000}"/>
    <cellStyle name="20% - Accent4 5 2 5 3" xfId="2635" xr:uid="{00000000-0005-0000-0000-00002F080000}"/>
    <cellStyle name="20% - Accent4 5 2 5 3 2" xfId="2636" xr:uid="{00000000-0005-0000-0000-000030080000}"/>
    <cellStyle name="20% - Accent4 5 2 5 4" xfId="2637" xr:uid="{00000000-0005-0000-0000-000031080000}"/>
    <cellStyle name="20% - Accent4 5 2 6" xfId="2638" xr:uid="{00000000-0005-0000-0000-000032080000}"/>
    <cellStyle name="20% - Accent4 5 2 6 2" xfId="2639" xr:uid="{00000000-0005-0000-0000-000033080000}"/>
    <cellStyle name="20% - Accent4 5 2 6 2 2" xfId="2640" xr:uid="{00000000-0005-0000-0000-000034080000}"/>
    <cellStyle name="20% - Accent4 5 2 6 3" xfId="2641" xr:uid="{00000000-0005-0000-0000-000035080000}"/>
    <cellStyle name="20% - Accent4 5 2 7" xfId="2642" xr:uid="{00000000-0005-0000-0000-000036080000}"/>
    <cellStyle name="20% - Accent4 5 2 7 2" xfId="2643" xr:uid="{00000000-0005-0000-0000-000037080000}"/>
    <cellStyle name="20% - Accent4 5 2 8" xfId="2644" xr:uid="{00000000-0005-0000-0000-000038080000}"/>
    <cellStyle name="20% - Accent4 5 2 8 2" xfId="2645" xr:uid="{00000000-0005-0000-0000-000039080000}"/>
    <cellStyle name="20% - Accent4 5 2 9" xfId="2646" xr:uid="{00000000-0005-0000-0000-00003A080000}"/>
    <cellStyle name="20% - Accent4 5 3" xfId="2647" xr:uid="{00000000-0005-0000-0000-00003B080000}"/>
    <cellStyle name="20% - Accent4 5 3 2" xfId="2648" xr:uid="{00000000-0005-0000-0000-00003C080000}"/>
    <cellStyle name="20% - Accent4 5 3 2 2" xfId="2649" xr:uid="{00000000-0005-0000-0000-00003D080000}"/>
    <cellStyle name="20% - Accent4 5 3 2 2 2" xfId="2650" xr:uid="{00000000-0005-0000-0000-00003E080000}"/>
    <cellStyle name="20% - Accent4 5 3 2 2 2 2" xfId="2651" xr:uid="{00000000-0005-0000-0000-00003F080000}"/>
    <cellStyle name="20% - Accent4 5 3 2 2 2 2 2" xfId="2652" xr:uid="{00000000-0005-0000-0000-000040080000}"/>
    <cellStyle name="20% - Accent4 5 3 2 2 2 3" xfId="2653" xr:uid="{00000000-0005-0000-0000-000041080000}"/>
    <cellStyle name="20% - Accent4 5 3 2 2 3" xfId="2654" xr:uid="{00000000-0005-0000-0000-000042080000}"/>
    <cellStyle name="20% - Accent4 5 3 2 2 3 2" xfId="2655" xr:uid="{00000000-0005-0000-0000-000043080000}"/>
    <cellStyle name="20% - Accent4 5 3 2 2 3 2 2" xfId="2656" xr:uid="{00000000-0005-0000-0000-000044080000}"/>
    <cellStyle name="20% - Accent4 5 3 2 2 3 3" xfId="2657" xr:uid="{00000000-0005-0000-0000-000045080000}"/>
    <cellStyle name="20% - Accent4 5 3 2 2 4" xfId="2658" xr:uid="{00000000-0005-0000-0000-000046080000}"/>
    <cellStyle name="20% - Accent4 5 3 2 2 4 2" xfId="2659" xr:uid="{00000000-0005-0000-0000-000047080000}"/>
    <cellStyle name="20% - Accent4 5 3 2 2 5" xfId="2660" xr:uid="{00000000-0005-0000-0000-000048080000}"/>
    <cellStyle name="20% - Accent4 5 3 2 3" xfId="2661" xr:uid="{00000000-0005-0000-0000-000049080000}"/>
    <cellStyle name="20% - Accent4 5 3 2 3 2" xfId="2662" xr:uid="{00000000-0005-0000-0000-00004A080000}"/>
    <cellStyle name="20% - Accent4 5 3 2 3 2 2" xfId="2663" xr:uid="{00000000-0005-0000-0000-00004B080000}"/>
    <cellStyle name="20% - Accent4 5 3 2 3 3" xfId="2664" xr:uid="{00000000-0005-0000-0000-00004C080000}"/>
    <cellStyle name="20% - Accent4 5 3 2 4" xfId="2665" xr:uid="{00000000-0005-0000-0000-00004D080000}"/>
    <cellStyle name="20% - Accent4 5 3 2 4 2" xfId="2666" xr:uid="{00000000-0005-0000-0000-00004E080000}"/>
    <cellStyle name="20% - Accent4 5 3 2 4 2 2" xfId="2667" xr:uid="{00000000-0005-0000-0000-00004F080000}"/>
    <cellStyle name="20% - Accent4 5 3 2 4 3" xfId="2668" xr:uid="{00000000-0005-0000-0000-000050080000}"/>
    <cellStyle name="20% - Accent4 5 3 2 5" xfId="2669" xr:uid="{00000000-0005-0000-0000-000051080000}"/>
    <cellStyle name="20% - Accent4 5 3 2 5 2" xfId="2670" xr:uid="{00000000-0005-0000-0000-000052080000}"/>
    <cellStyle name="20% - Accent4 5 3 2 6" xfId="2671" xr:uid="{00000000-0005-0000-0000-000053080000}"/>
    <cellStyle name="20% - Accent4 5 3 2 6 2" xfId="2672" xr:uid="{00000000-0005-0000-0000-000054080000}"/>
    <cellStyle name="20% - Accent4 5 3 2 7" xfId="2673" xr:uid="{00000000-0005-0000-0000-000055080000}"/>
    <cellStyle name="20% - Accent4 5 3 3" xfId="2674" xr:uid="{00000000-0005-0000-0000-000056080000}"/>
    <cellStyle name="20% - Accent4 5 3 3 2" xfId="2675" xr:uid="{00000000-0005-0000-0000-000057080000}"/>
    <cellStyle name="20% - Accent4 5 3 3 2 2" xfId="2676" xr:uid="{00000000-0005-0000-0000-000058080000}"/>
    <cellStyle name="20% - Accent4 5 3 3 2 2 2" xfId="2677" xr:uid="{00000000-0005-0000-0000-000059080000}"/>
    <cellStyle name="20% - Accent4 5 3 3 2 3" xfId="2678" xr:uid="{00000000-0005-0000-0000-00005A080000}"/>
    <cellStyle name="20% - Accent4 5 3 3 3" xfId="2679" xr:uid="{00000000-0005-0000-0000-00005B080000}"/>
    <cellStyle name="20% - Accent4 5 3 3 3 2" xfId="2680" xr:uid="{00000000-0005-0000-0000-00005C080000}"/>
    <cellStyle name="20% - Accent4 5 3 3 3 2 2" xfId="2681" xr:uid="{00000000-0005-0000-0000-00005D080000}"/>
    <cellStyle name="20% - Accent4 5 3 3 3 3" xfId="2682" xr:uid="{00000000-0005-0000-0000-00005E080000}"/>
    <cellStyle name="20% - Accent4 5 3 3 4" xfId="2683" xr:uid="{00000000-0005-0000-0000-00005F080000}"/>
    <cellStyle name="20% - Accent4 5 3 3 4 2" xfId="2684" xr:uid="{00000000-0005-0000-0000-000060080000}"/>
    <cellStyle name="20% - Accent4 5 3 3 5" xfId="2685" xr:uid="{00000000-0005-0000-0000-000061080000}"/>
    <cellStyle name="20% - Accent4 5 3 4" xfId="2686" xr:uid="{00000000-0005-0000-0000-000062080000}"/>
    <cellStyle name="20% - Accent4 5 3 4 2" xfId="2687" xr:uid="{00000000-0005-0000-0000-000063080000}"/>
    <cellStyle name="20% - Accent4 5 3 4 2 2" xfId="2688" xr:uid="{00000000-0005-0000-0000-000064080000}"/>
    <cellStyle name="20% - Accent4 5 3 4 3" xfId="2689" xr:uid="{00000000-0005-0000-0000-000065080000}"/>
    <cellStyle name="20% - Accent4 5 3 5" xfId="2690" xr:uid="{00000000-0005-0000-0000-000066080000}"/>
    <cellStyle name="20% - Accent4 5 3 5 2" xfId="2691" xr:uid="{00000000-0005-0000-0000-000067080000}"/>
    <cellStyle name="20% - Accent4 5 3 5 2 2" xfId="2692" xr:uid="{00000000-0005-0000-0000-000068080000}"/>
    <cellStyle name="20% - Accent4 5 3 5 3" xfId="2693" xr:uid="{00000000-0005-0000-0000-000069080000}"/>
    <cellStyle name="20% - Accent4 5 3 6" xfId="2694" xr:uid="{00000000-0005-0000-0000-00006A080000}"/>
    <cellStyle name="20% - Accent4 5 3 6 2" xfId="2695" xr:uid="{00000000-0005-0000-0000-00006B080000}"/>
    <cellStyle name="20% - Accent4 5 3 7" xfId="2696" xr:uid="{00000000-0005-0000-0000-00006C080000}"/>
    <cellStyle name="20% - Accent4 5 3 7 2" xfId="2697" xr:uid="{00000000-0005-0000-0000-00006D080000}"/>
    <cellStyle name="20% - Accent4 5 3 8" xfId="2698" xr:uid="{00000000-0005-0000-0000-00006E080000}"/>
    <cellStyle name="20% - Accent4 5 4" xfId="2699" xr:uid="{00000000-0005-0000-0000-00006F080000}"/>
    <cellStyle name="20% - Accent4 5 4 2" xfId="2700" xr:uid="{00000000-0005-0000-0000-000070080000}"/>
    <cellStyle name="20% - Accent4 5 4 2 2" xfId="2701" xr:uid="{00000000-0005-0000-0000-000071080000}"/>
    <cellStyle name="20% - Accent4 5 4 2 2 2" xfId="2702" xr:uid="{00000000-0005-0000-0000-000072080000}"/>
    <cellStyle name="20% - Accent4 5 4 2 2 2 2" xfId="2703" xr:uid="{00000000-0005-0000-0000-000073080000}"/>
    <cellStyle name="20% - Accent4 5 4 2 2 3" xfId="2704" xr:uid="{00000000-0005-0000-0000-000074080000}"/>
    <cellStyle name="20% - Accent4 5 4 2 3" xfId="2705" xr:uid="{00000000-0005-0000-0000-000075080000}"/>
    <cellStyle name="20% - Accent4 5 4 2 3 2" xfId="2706" xr:uid="{00000000-0005-0000-0000-000076080000}"/>
    <cellStyle name="20% - Accent4 5 4 2 3 2 2" xfId="2707" xr:uid="{00000000-0005-0000-0000-000077080000}"/>
    <cellStyle name="20% - Accent4 5 4 2 3 3" xfId="2708" xr:uid="{00000000-0005-0000-0000-000078080000}"/>
    <cellStyle name="20% - Accent4 5 4 2 4" xfId="2709" xr:uid="{00000000-0005-0000-0000-000079080000}"/>
    <cellStyle name="20% - Accent4 5 4 2 4 2" xfId="2710" xr:uid="{00000000-0005-0000-0000-00007A080000}"/>
    <cellStyle name="20% - Accent4 5 4 2 5" xfId="2711" xr:uid="{00000000-0005-0000-0000-00007B080000}"/>
    <cellStyle name="20% - Accent4 5 4 2 5 2" xfId="2712" xr:uid="{00000000-0005-0000-0000-00007C080000}"/>
    <cellStyle name="20% - Accent4 5 4 2 6" xfId="2713" xr:uid="{00000000-0005-0000-0000-00007D080000}"/>
    <cellStyle name="20% - Accent4 5 4 3" xfId="2714" xr:uid="{00000000-0005-0000-0000-00007E080000}"/>
    <cellStyle name="20% - Accent4 5 4 3 2" xfId="2715" xr:uid="{00000000-0005-0000-0000-00007F080000}"/>
    <cellStyle name="20% - Accent4 5 4 3 2 2" xfId="2716" xr:uid="{00000000-0005-0000-0000-000080080000}"/>
    <cellStyle name="20% - Accent4 5 4 3 3" xfId="2717" xr:uid="{00000000-0005-0000-0000-000081080000}"/>
    <cellStyle name="20% - Accent4 5 4 4" xfId="2718" xr:uid="{00000000-0005-0000-0000-000082080000}"/>
    <cellStyle name="20% - Accent4 5 4 4 2" xfId="2719" xr:uid="{00000000-0005-0000-0000-000083080000}"/>
    <cellStyle name="20% - Accent4 5 4 4 2 2" xfId="2720" xr:uid="{00000000-0005-0000-0000-000084080000}"/>
    <cellStyle name="20% - Accent4 5 4 4 3" xfId="2721" xr:uid="{00000000-0005-0000-0000-000085080000}"/>
    <cellStyle name="20% - Accent4 5 4 5" xfId="2722" xr:uid="{00000000-0005-0000-0000-000086080000}"/>
    <cellStyle name="20% - Accent4 5 4 5 2" xfId="2723" xr:uid="{00000000-0005-0000-0000-000087080000}"/>
    <cellStyle name="20% - Accent4 5 4 6" xfId="2724" xr:uid="{00000000-0005-0000-0000-000088080000}"/>
    <cellStyle name="20% - Accent4 5 4 6 2" xfId="2725" xr:uid="{00000000-0005-0000-0000-000089080000}"/>
    <cellStyle name="20% - Accent4 5 4 7" xfId="2726" xr:uid="{00000000-0005-0000-0000-00008A080000}"/>
    <cellStyle name="20% - Accent4 5 5" xfId="2727" xr:uid="{00000000-0005-0000-0000-00008B080000}"/>
    <cellStyle name="20% - Accent4 5 5 2" xfId="2728" xr:uid="{00000000-0005-0000-0000-00008C080000}"/>
    <cellStyle name="20% - Accent4 5 5 2 2" xfId="2729" xr:uid="{00000000-0005-0000-0000-00008D080000}"/>
    <cellStyle name="20% - Accent4 5 5 2 2 2" xfId="2730" xr:uid="{00000000-0005-0000-0000-00008E080000}"/>
    <cellStyle name="20% - Accent4 5 5 2 3" xfId="2731" xr:uid="{00000000-0005-0000-0000-00008F080000}"/>
    <cellStyle name="20% - Accent4 5 5 2 3 2" xfId="2732" xr:uid="{00000000-0005-0000-0000-000090080000}"/>
    <cellStyle name="20% - Accent4 5 5 2 4" xfId="2733" xr:uid="{00000000-0005-0000-0000-000091080000}"/>
    <cellStyle name="20% - Accent4 5 5 3" xfId="2734" xr:uid="{00000000-0005-0000-0000-000092080000}"/>
    <cellStyle name="20% - Accent4 5 5 3 2" xfId="2735" xr:uid="{00000000-0005-0000-0000-000093080000}"/>
    <cellStyle name="20% - Accent4 5 5 3 2 2" xfId="2736" xr:uid="{00000000-0005-0000-0000-000094080000}"/>
    <cellStyle name="20% - Accent4 5 5 3 3" xfId="2737" xr:uid="{00000000-0005-0000-0000-000095080000}"/>
    <cellStyle name="20% - Accent4 5 5 4" xfId="2738" xr:uid="{00000000-0005-0000-0000-000096080000}"/>
    <cellStyle name="20% - Accent4 5 5 4 2" xfId="2739" xr:uid="{00000000-0005-0000-0000-000097080000}"/>
    <cellStyle name="20% - Accent4 5 5 5" xfId="2740" xr:uid="{00000000-0005-0000-0000-000098080000}"/>
    <cellStyle name="20% - Accent4 5 5 5 2" xfId="2741" xr:uid="{00000000-0005-0000-0000-000099080000}"/>
    <cellStyle name="20% - Accent4 5 5 6" xfId="2742" xr:uid="{00000000-0005-0000-0000-00009A080000}"/>
    <cellStyle name="20% - Accent4 5 6" xfId="2743" xr:uid="{00000000-0005-0000-0000-00009B080000}"/>
    <cellStyle name="20% - Accent4 5 6 2" xfId="2744" xr:uid="{00000000-0005-0000-0000-00009C080000}"/>
    <cellStyle name="20% - Accent4 5 6 2 2" xfId="2745" xr:uid="{00000000-0005-0000-0000-00009D080000}"/>
    <cellStyle name="20% - Accent4 5 6 3" xfId="2746" xr:uid="{00000000-0005-0000-0000-00009E080000}"/>
    <cellStyle name="20% - Accent4 5 6 3 2" xfId="2747" xr:uid="{00000000-0005-0000-0000-00009F080000}"/>
    <cellStyle name="20% - Accent4 5 6 4" xfId="2748" xr:uid="{00000000-0005-0000-0000-0000A0080000}"/>
    <cellStyle name="20% - Accent4 5 7" xfId="2749" xr:uid="{00000000-0005-0000-0000-0000A1080000}"/>
    <cellStyle name="20% - Accent4 5 7 2" xfId="2750" xr:uid="{00000000-0005-0000-0000-0000A2080000}"/>
    <cellStyle name="20% - Accent4 5 7 2 2" xfId="2751" xr:uid="{00000000-0005-0000-0000-0000A3080000}"/>
    <cellStyle name="20% - Accent4 5 7 3" xfId="2752" xr:uid="{00000000-0005-0000-0000-0000A4080000}"/>
    <cellStyle name="20% - Accent4 5 8" xfId="2753" xr:uid="{00000000-0005-0000-0000-0000A5080000}"/>
    <cellStyle name="20% - Accent4 5 8 2" xfId="2754" xr:uid="{00000000-0005-0000-0000-0000A6080000}"/>
    <cellStyle name="20% - Accent4 5 9" xfId="2755" xr:uid="{00000000-0005-0000-0000-0000A7080000}"/>
    <cellStyle name="20% - Accent4 5 9 2" xfId="2756" xr:uid="{00000000-0005-0000-0000-0000A8080000}"/>
    <cellStyle name="20% - Accent4 6" xfId="232" xr:uid="{00000000-0005-0000-0000-0000A9080000}"/>
    <cellStyle name="20% - Accent4 6 2" xfId="2757" xr:uid="{00000000-0005-0000-0000-0000AA080000}"/>
    <cellStyle name="20% - Accent5 2" xfId="11" xr:uid="{00000000-0005-0000-0000-0000AB080000}"/>
    <cellStyle name="20% - Accent5 2 10" xfId="2758" xr:uid="{00000000-0005-0000-0000-0000AC080000}"/>
    <cellStyle name="20% - Accent5 2 19" xfId="2759" xr:uid="{00000000-0005-0000-0000-0000AD080000}"/>
    <cellStyle name="20% - Accent5 2 2" xfId="2760" xr:uid="{00000000-0005-0000-0000-0000AE080000}"/>
    <cellStyle name="20% - Accent5 2 2 2" xfId="2761" xr:uid="{00000000-0005-0000-0000-0000AF080000}"/>
    <cellStyle name="20% - Accent5 2 2 2 2" xfId="2762" xr:uid="{00000000-0005-0000-0000-0000B0080000}"/>
    <cellStyle name="20% - Accent5 2 2 2 2 2" xfId="2763" xr:uid="{00000000-0005-0000-0000-0000B1080000}"/>
    <cellStyle name="20% - Accent5 2 2 2 2 2 2" xfId="2764" xr:uid="{00000000-0005-0000-0000-0000B2080000}"/>
    <cellStyle name="20% - Accent5 2 2 2 2 2 2 2" xfId="2765" xr:uid="{00000000-0005-0000-0000-0000B3080000}"/>
    <cellStyle name="20% - Accent5 2 2 2 2 2 2 2 2" xfId="2766" xr:uid="{00000000-0005-0000-0000-0000B4080000}"/>
    <cellStyle name="20% - Accent5 2 2 2 2 2 2 3" xfId="2767" xr:uid="{00000000-0005-0000-0000-0000B5080000}"/>
    <cellStyle name="20% - Accent5 2 2 2 2 2 3" xfId="2768" xr:uid="{00000000-0005-0000-0000-0000B6080000}"/>
    <cellStyle name="20% - Accent5 2 2 2 2 2 3 2" xfId="2769" xr:uid="{00000000-0005-0000-0000-0000B7080000}"/>
    <cellStyle name="20% - Accent5 2 2 2 2 2 3 2 2" xfId="2770" xr:uid="{00000000-0005-0000-0000-0000B8080000}"/>
    <cellStyle name="20% - Accent5 2 2 2 2 2 3 3" xfId="2771" xr:uid="{00000000-0005-0000-0000-0000B9080000}"/>
    <cellStyle name="20% - Accent5 2 2 2 2 2 4" xfId="2772" xr:uid="{00000000-0005-0000-0000-0000BA080000}"/>
    <cellStyle name="20% - Accent5 2 2 2 2 2 4 2" xfId="2773" xr:uid="{00000000-0005-0000-0000-0000BB080000}"/>
    <cellStyle name="20% - Accent5 2 2 2 2 2 5" xfId="2774" xr:uid="{00000000-0005-0000-0000-0000BC080000}"/>
    <cellStyle name="20% - Accent5 2 2 2 2 3" xfId="2775" xr:uid="{00000000-0005-0000-0000-0000BD080000}"/>
    <cellStyle name="20% - Accent5 2 2 2 2 3 2" xfId="2776" xr:uid="{00000000-0005-0000-0000-0000BE080000}"/>
    <cellStyle name="20% - Accent5 2 2 2 2 3 2 2" xfId="2777" xr:uid="{00000000-0005-0000-0000-0000BF080000}"/>
    <cellStyle name="20% - Accent5 2 2 2 2 3 3" xfId="2778" xr:uid="{00000000-0005-0000-0000-0000C0080000}"/>
    <cellStyle name="20% - Accent5 2 2 2 2 4" xfId="2779" xr:uid="{00000000-0005-0000-0000-0000C1080000}"/>
    <cellStyle name="20% - Accent5 2 2 2 2 4 2" xfId="2780" xr:uid="{00000000-0005-0000-0000-0000C2080000}"/>
    <cellStyle name="20% - Accent5 2 2 2 2 4 2 2" xfId="2781" xr:uid="{00000000-0005-0000-0000-0000C3080000}"/>
    <cellStyle name="20% - Accent5 2 2 2 2 4 3" xfId="2782" xr:uid="{00000000-0005-0000-0000-0000C4080000}"/>
    <cellStyle name="20% - Accent5 2 2 2 2 5" xfId="2783" xr:uid="{00000000-0005-0000-0000-0000C5080000}"/>
    <cellStyle name="20% - Accent5 2 2 2 2 5 2" xfId="2784" xr:uid="{00000000-0005-0000-0000-0000C6080000}"/>
    <cellStyle name="20% - Accent5 2 2 2 2 6" xfId="2785" xr:uid="{00000000-0005-0000-0000-0000C7080000}"/>
    <cellStyle name="20% - Accent5 2 2 2 2 6 2" xfId="2786" xr:uid="{00000000-0005-0000-0000-0000C8080000}"/>
    <cellStyle name="20% - Accent5 2 2 2 2 7" xfId="2787" xr:uid="{00000000-0005-0000-0000-0000C9080000}"/>
    <cellStyle name="20% - Accent5 2 2 2 3" xfId="2788" xr:uid="{00000000-0005-0000-0000-0000CA080000}"/>
    <cellStyle name="20% - Accent5 2 2 2 3 2" xfId="2789" xr:uid="{00000000-0005-0000-0000-0000CB080000}"/>
    <cellStyle name="20% - Accent5 2 2 2 3 2 2" xfId="2790" xr:uid="{00000000-0005-0000-0000-0000CC080000}"/>
    <cellStyle name="20% - Accent5 2 2 2 3 2 2 2" xfId="2791" xr:uid="{00000000-0005-0000-0000-0000CD080000}"/>
    <cellStyle name="20% - Accent5 2 2 2 3 2 3" xfId="2792" xr:uid="{00000000-0005-0000-0000-0000CE080000}"/>
    <cellStyle name="20% - Accent5 2 2 2 3 3" xfId="2793" xr:uid="{00000000-0005-0000-0000-0000CF080000}"/>
    <cellStyle name="20% - Accent5 2 2 2 3 3 2" xfId="2794" xr:uid="{00000000-0005-0000-0000-0000D0080000}"/>
    <cellStyle name="20% - Accent5 2 2 2 3 3 2 2" xfId="2795" xr:uid="{00000000-0005-0000-0000-0000D1080000}"/>
    <cellStyle name="20% - Accent5 2 2 2 3 3 3" xfId="2796" xr:uid="{00000000-0005-0000-0000-0000D2080000}"/>
    <cellStyle name="20% - Accent5 2 2 2 3 4" xfId="2797" xr:uid="{00000000-0005-0000-0000-0000D3080000}"/>
    <cellStyle name="20% - Accent5 2 2 2 3 4 2" xfId="2798" xr:uid="{00000000-0005-0000-0000-0000D4080000}"/>
    <cellStyle name="20% - Accent5 2 2 2 3 5" xfId="2799" xr:uid="{00000000-0005-0000-0000-0000D5080000}"/>
    <cellStyle name="20% - Accent5 2 2 2 4" xfId="2800" xr:uid="{00000000-0005-0000-0000-0000D6080000}"/>
    <cellStyle name="20% - Accent5 2 2 2 4 2" xfId="2801" xr:uid="{00000000-0005-0000-0000-0000D7080000}"/>
    <cellStyle name="20% - Accent5 2 2 2 4 2 2" xfId="2802" xr:uid="{00000000-0005-0000-0000-0000D8080000}"/>
    <cellStyle name="20% - Accent5 2 2 2 4 3" xfId="2803" xr:uid="{00000000-0005-0000-0000-0000D9080000}"/>
    <cellStyle name="20% - Accent5 2 2 2 5" xfId="2804" xr:uid="{00000000-0005-0000-0000-0000DA080000}"/>
    <cellStyle name="20% - Accent5 2 2 2 5 2" xfId="2805" xr:uid="{00000000-0005-0000-0000-0000DB080000}"/>
    <cellStyle name="20% - Accent5 2 2 2 5 2 2" xfId="2806" xr:uid="{00000000-0005-0000-0000-0000DC080000}"/>
    <cellStyle name="20% - Accent5 2 2 2 5 3" xfId="2807" xr:uid="{00000000-0005-0000-0000-0000DD080000}"/>
    <cellStyle name="20% - Accent5 2 2 2 6" xfId="2808" xr:uid="{00000000-0005-0000-0000-0000DE080000}"/>
    <cellStyle name="20% - Accent5 2 2 2 6 2" xfId="2809" xr:uid="{00000000-0005-0000-0000-0000DF080000}"/>
    <cellStyle name="20% - Accent5 2 2 2 7" xfId="2810" xr:uid="{00000000-0005-0000-0000-0000E0080000}"/>
    <cellStyle name="20% - Accent5 2 2 2 7 2" xfId="2811" xr:uid="{00000000-0005-0000-0000-0000E1080000}"/>
    <cellStyle name="20% - Accent5 2 2 2 8" xfId="2812" xr:uid="{00000000-0005-0000-0000-0000E2080000}"/>
    <cellStyle name="20% - Accent5 2 2 3" xfId="2813" xr:uid="{00000000-0005-0000-0000-0000E3080000}"/>
    <cellStyle name="20% - Accent5 2 2 3 2" xfId="2814" xr:uid="{00000000-0005-0000-0000-0000E4080000}"/>
    <cellStyle name="20% - Accent5 2 2 3 2 2" xfId="2815" xr:uid="{00000000-0005-0000-0000-0000E5080000}"/>
    <cellStyle name="20% - Accent5 2 2 3 2 2 2" xfId="2816" xr:uid="{00000000-0005-0000-0000-0000E6080000}"/>
    <cellStyle name="20% - Accent5 2 2 3 2 2 2 2" xfId="2817" xr:uid="{00000000-0005-0000-0000-0000E7080000}"/>
    <cellStyle name="20% - Accent5 2 2 3 2 2 3" xfId="2818" xr:uid="{00000000-0005-0000-0000-0000E8080000}"/>
    <cellStyle name="20% - Accent5 2 2 3 2 3" xfId="2819" xr:uid="{00000000-0005-0000-0000-0000E9080000}"/>
    <cellStyle name="20% - Accent5 2 2 3 2 3 2" xfId="2820" xr:uid="{00000000-0005-0000-0000-0000EA080000}"/>
    <cellStyle name="20% - Accent5 2 2 3 2 3 2 2" xfId="2821" xr:uid="{00000000-0005-0000-0000-0000EB080000}"/>
    <cellStyle name="20% - Accent5 2 2 3 2 3 3" xfId="2822" xr:uid="{00000000-0005-0000-0000-0000EC080000}"/>
    <cellStyle name="20% - Accent5 2 2 3 2 4" xfId="2823" xr:uid="{00000000-0005-0000-0000-0000ED080000}"/>
    <cellStyle name="20% - Accent5 2 2 3 2 4 2" xfId="2824" xr:uid="{00000000-0005-0000-0000-0000EE080000}"/>
    <cellStyle name="20% - Accent5 2 2 3 2 5" xfId="2825" xr:uid="{00000000-0005-0000-0000-0000EF080000}"/>
    <cellStyle name="20% - Accent5 2 2 3 2 5 2" xfId="2826" xr:uid="{00000000-0005-0000-0000-0000F0080000}"/>
    <cellStyle name="20% - Accent5 2 2 3 2 6" xfId="2827" xr:uid="{00000000-0005-0000-0000-0000F1080000}"/>
    <cellStyle name="20% - Accent5 2 2 3 3" xfId="2828" xr:uid="{00000000-0005-0000-0000-0000F2080000}"/>
    <cellStyle name="20% - Accent5 2 2 3 3 2" xfId="2829" xr:uid="{00000000-0005-0000-0000-0000F3080000}"/>
    <cellStyle name="20% - Accent5 2 2 3 3 2 2" xfId="2830" xr:uid="{00000000-0005-0000-0000-0000F4080000}"/>
    <cellStyle name="20% - Accent5 2 2 3 3 3" xfId="2831" xr:uid="{00000000-0005-0000-0000-0000F5080000}"/>
    <cellStyle name="20% - Accent5 2 2 3 4" xfId="2832" xr:uid="{00000000-0005-0000-0000-0000F6080000}"/>
    <cellStyle name="20% - Accent5 2 2 3 4 2" xfId="2833" xr:uid="{00000000-0005-0000-0000-0000F7080000}"/>
    <cellStyle name="20% - Accent5 2 2 3 4 2 2" xfId="2834" xr:uid="{00000000-0005-0000-0000-0000F8080000}"/>
    <cellStyle name="20% - Accent5 2 2 3 4 3" xfId="2835" xr:uid="{00000000-0005-0000-0000-0000F9080000}"/>
    <cellStyle name="20% - Accent5 2 2 3 5" xfId="2836" xr:uid="{00000000-0005-0000-0000-0000FA080000}"/>
    <cellStyle name="20% - Accent5 2 2 3 5 2" xfId="2837" xr:uid="{00000000-0005-0000-0000-0000FB080000}"/>
    <cellStyle name="20% - Accent5 2 2 3 6" xfId="2838" xr:uid="{00000000-0005-0000-0000-0000FC080000}"/>
    <cellStyle name="20% - Accent5 2 2 3 6 2" xfId="2839" xr:uid="{00000000-0005-0000-0000-0000FD080000}"/>
    <cellStyle name="20% - Accent5 2 2 3 7" xfId="2840" xr:uid="{00000000-0005-0000-0000-0000FE080000}"/>
    <cellStyle name="20% - Accent5 2 2 4" xfId="2841" xr:uid="{00000000-0005-0000-0000-0000FF080000}"/>
    <cellStyle name="20% - Accent5 2 2 4 2" xfId="2842" xr:uid="{00000000-0005-0000-0000-000000090000}"/>
    <cellStyle name="20% - Accent5 2 2 4 2 2" xfId="2843" xr:uid="{00000000-0005-0000-0000-000001090000}"/>
    <cellStyle name="20% - Accent5 2 2 4 2 2 2" xfId="2844" xr:uid="{00000000-0005-0000-0000-000002090000}"/>
    <cellStyle name="20% - Accent5 2 2 4 2 3" xfId="2845" xr:uid="{00000000-0005-0000-0000-000003090000}"/>
    <cellStyle name="20% - Accent5 2 2 4 2 3 2" xfId="2846" xr:uid="{00000000-0005-0000-0000-000004090000}"/>
    <cellStyle name="20% - Accent5 2 2 4 2 4" xfId="2847" xr:uid="{00000000-0005-0000-0000-000005090000}"/>
    <cellStyle name="20% - Accent5 2 2 4 3" xfId="2848" xr:uid="{00000000-0005-0000-0000-000006090000}"/>
    <cellStyle name="20% - Accent5 2 2 4 3 2" xfId="2849" xr:uid="{00000000-0005-0000-0000-000007090000}"/>
    <cellStyle name="20% - Accent5 2 2 4 3 2 2" xfId="2850" xr:uid="{00000000-0005-0000-0000-000008090000}"/>
    <cellStyle name="20% - Accent5 2 2 4 3 3" xfId="2851" xr:uid="{00000000-0005-0000-0000-000009090000}"/>
    <cellStyle name="20% - Accent5 2 2 4 4" xfId="2852" xr:uid="{00000000-0005-0000-0000-00000A090000}"/>
    <cellStyle name="20% - Accent5 2 2 4 4 2" xfId="2853" xr:uid="{00000000-0005-0000-0000-00000B090000}"/>
    <cellStyle name="20% - Accent5 2 2 4 5" xfId="2854" xr:uid="{00000000-0005-0000-0000-00000C090000}"/>
    <cellStyle name="20% - Accent5 2 2 4 5 2" xfId="2855" xr:uid="{00000000-0005-0000-0000-00000D090000}"/>
    <cellStyle name="20% - Accent5 2 2 4 6" xfId="2856" xr:uid="{00000000-0005-0000-0000-00000E090000}"/>
    <cellStyle name="20% - Accent5 2 2 5" xfId="2857" xr:uid="{00000000-0005-0000-0000-00000F090000}"/>
    <cellStyle name="20% - Accent5 2 2 5 2" xfId="2858" xr:uid="{00000000-0005-0000-0000-000010090000}"/>
    <cellStyle name="20% - Accent5 2 2 5 2 2" xfId="2859" xr:uid="{00000000-0005-0000-0000-000011090000}"/>
    <cellStyle name="20% - Accent5 2 2 5 3" xfId="2860" xr:uid="{00000000-0005-0000-0000-000012090000}"/>
    <cellStyle name="20% - Accent5 2 2 5 3 2" xfId="2861" xr:uid="{00000000-0005-0000-0000-000013090000}"/>
    <cellStyle name="20% - Accent5 2 2 5 4" xfId="2862" xr:uid="{00000000-0005-0000-0000-000014090000}"/>
    <cellStyle name="20% - Accent5 2 2 6" xfId="2863" xr:uid="{00000000-0005-0000-0000-000015090000}"/>
    <cellStyle name="20% - Accent5 2 2 6 2" xfId="2864" xr:uid="{00000000-0005-0000-0000-000016090000}"/>
    <cellStyle name="20% - Accent5 2 2 6 2 2" xfId="2865" xr:uid="{00000000-0005-0000-0000-000017090000}"/>
    <cellStyle name="20% - Accent5 2 2 6 3" xfId="2866" xr:uid="{00000000-0005-0000-0000-000018090000}"/>
    <cellStyle name="20% - Accent5 2 2 7" xfId="2867" xr:uid="{00000000-0005-0000-0000-000019090000}"/>
    <cellStyle name="20% - Accent5 2 2 7 2" xfId="2868" xr:uid="{00000000-0005-0000-0000-00001A090000}"/>
    <cellStyle name="20% - Accent5 2 2 8" xfId="2869" xr:uid="{00000000-0005-0000-0000-00001B090000}"/>
    <cellStyle name="20% - Accent5 2 2 8 2" xfId="2870" xr:uid="{00000000-0005-0000-0000-00001C090000}"/>
    <cellStyle name="20% - Accent5 2 2 9" xfId="2871" xr:uid="{00000000-0005-0000-0000-00001D090000}"/>
    <cellStyle name="20% - Accent5 2 3" xfId="2872" xr:uid="{00000000-0005-0000-0000-00001E090000}"/>
    <cellStyle name="20% - Accent5 2 3 2" xfId="2873" xr:uid="{00000000-0005-0000-0000-00001F090000}"/>
    <cellStyle name="20% - Accent5 2 3 2 2" xfId="2874" xr:uid="{00000000-0005-0000-0000-000020090000}"/>
    <cellStyle name="20% - Accent5 2 3 2 2 2" xfId="2875" xr:uid="{00000000-0005-0000-0000-000021090000}"/>
    <cellStyle name="20% - Accent5 2 3 2 2 2 2" xfId="2876" xr:uid="{00000000-0005-0000-0000-000022090000}"/>
    <cellStyle name="20% - Accent5 2 3 2 2 2 2 2" xfId="2877" xr:uid="{00000000-0005-0000-0000-000023090000}"/>
    <cellStyle name="20% - Accent5 2 3 2 2 2 3" xfId="2878" xr:uid="{00000000-0005-0000-0000-000024090000}"/>
    <cellStyle name="20% - Accent5 2 3 2 2 3" xfId="2879" xr:uid="{00000000-0005-0000-0000-000025090000}"/>
    <cellStyle name="20% - Accent5 2 3 2 2 3 2" xfId="2880" xr:uid="{00000000-0005-0000-0000-000026090000}"/>
    <cellStyle name="20% - Accent5 2 3 2 2 3 2 2" xfId="2881" xr:uid="{00000000-0005-0000-0000-000027090000}"/>
    <cellStyle name="20% - Accent5 2 3 2 2 3 3" xfId="2882" xr:uid="{00000000-0005-0000-0000-000028090000}"/>
    <cellStyle name="20% - Accent5 2 3 2 2 4" xfId="2883" xr:uid="{00000000-0005-0000-0000-000029090000}"/>
    <cellStyle name="20% - Accent5 2 3 2 2 4 2" xfId="2884" xr:uid="{00000000-0005-0000-0000-00002A090000}"/>
    <cellStyle name="20% - Accent5 2 3 2 2 5" xfId="2885" xr:uid="{00000000-0005-0000-0000-00002B090000}"/>
    <cellStyle name="20% - Accent5 2 3 2 3" xfId="2886" xr:uid="{00000000-0005-0000-0000-00002C090000}"/>
    <cellStyle name="20% - Accent5 2 3 2 3 2" xfId="2887" xr:uid="{00000000-0005-0000-0000-00002D090000}"/>
    <cellStyle name="20% - Accent5 2 3 2 3 2 2" xfId="2888" xr:uid="{00000000-0005-0000-0000-00002E090000}"/>
    <cellStyle name="20% - Accent5 2 3 2 3 3" xfId="2889" xr:uid="{00000000-0005-0000-0000-00002F090000}"/>
    <cellStyle name="20% - Accent5 2 3 2 4" xfId="2890" xr:uid="{00000000-0005-0000-0000-000030090000}"/>
    <cellStyle name="20% - Accent5 2 3 2 4 2" xfId="2891" xr:uid="{00000000-0005-0000-0000-000031090000}"/>
    <cellStyle name="20% - Accent5 2 3 2 4 2 2" xfId="2892" xr:uid="{00000000-0005-0000-0000-000032090000}"/>
    <cellStyle name="20% - Accent5 2 3 2 4 3" xfId="2893" xr:uid="{00000000-0005-0000-0000-000033090000}"/>
    <cellStyle name="20% - Accent5 2 3 2 5" xfId="2894" xr:uid="{00000000-0005-0000-0000-000034090000}"/>
    <cellStyle name="20% - Accent5 2 3 2 5 2" xfId="2895" xr:uid="{00000000-0005-0000-0000-000035090000}"/>
    <cellStyle name="20% - Accent5 2 3 2 6" xfId="2896" xr:uid="{00000000-0005-0000-0000-000036090000}"/>
    <cellStyle name="20% - Accent5 2 3 2 6 2" xfId="2897" xr:uid="{00000000-0005-0000-0000-000037090000}"/>
    <cellStyle name="20% - Accent5 2 3 2 7" xfId="2898" xr:uid="{00000000-0005-0000-0000-000038090000}"/>
    <cellStyle name="20% - Accent5 2 3 3" xfId="2899" xr:uid="{00000000-0005-0000-0000-000039090000}"/>
    <cellStyle name="20% - Accent5 2 3 3 2" xfId="2900" xr:uid="{00000000-0005-0000-0000-00003A090000}"/>
    <cellStyle name="20% - Accent5 2 3 3 2 2" xfId="2901" xr:uid="{00000000-0005-0000-0000-00003B090000}"/>
    <cellStyle name="20% - Accent5 2 3 3 2 2 2" xfId="2902" xr:uid="{00000000-0005-0000-0000-00003C090000}"/>
    <cellStyle name="20% - Accent5 2 3 3 2 3" xfId="2903" xr:uid="{00000000-0005-0000-0000-00003D090000}"/>
    <cellStyle name="20% - Accent5 2 3 3 3" xfId="2904" xr:uid="{00000000-0005-0000-0000-00003E090000}"/>
    <cellStyle name="20% - Accent5 2 3 3 3 2" xfId="2905" xr:uid="{00000000-0005-0000-0000-00003F090000}"/>
    <cellStyle name="20% - Accent5 2 3 3 3 2 2" xfId="2906" xr:uid="{00000000-0005-0000-0000-000040090000}"/>
    <cellStyle name="20% - Accent5 2 3 3 3 3" xfId="2907" xr:uid="{00000000-0005-0000-0000-000041090000}"/>
    <cellStyle name="20% - Accent5 2 3 3 4" xfId="2908" xr:uid="{00000000-0005-0000-0000-000042090000}"/>
    <cellStyle name="20% - Accent5 2 3 3 4 2" xfId="2909" xr:uid="{00000000-0005-0000-0000-000043090000}"/>
    <cellStyle name="20% - Accent5 2 3 3 5" xfId="2910" xr:uid="{00000000-0005-0000-0000-000044090000}"/>
    <cellStyle name="20% - Accent5 2 3 4" xfId="2911" xr:uid="{00000000-0005-0000-0000-000045090000}"/>
    <cellStyle name="20% - Accent5 2 3 4 2" xfId="2912" xr:uid="{00000000-0005-0000-0000-000046090000}"/>
    <cellStyle name="20% - Accent5 2 3 4 2 2" xfId="2913" xr:uid="{00000000-0005-0000-0000-000047090000}"/>
    <cellStyle name="20% - Accent5 2 3 4 3" xfId="2914" xr:uid="{00000000-0005-0000-0000-000048090000}"/>
    <cellStyle name="20% - Accent5 2 3 5" xfId="2915" xr:uid="{00000000-0005-0000-0000-000049090000}"/>
    <cellStyle name="20% - Accent5 2 3 5 2" xfId="2916" xr:uid="{00000000-0005-0000-0000-00004A090000}"/>
    <cellStyle name="20% - Accent5 2 3 5 2 2" xfId="2917" xr:uid="{00000000-0005-0000-0000-00004B090000}"/>
    <cellStyle name="20% - Accent5 2 3 5 3" xfId="2918" xr:uid="{00000000-0005-0000-0000-00004C090000}"/>
    <cellStyle name="20% - Accent5 2 3 6" xfId="2919" xr:uid="{00000000-0005-0000-0000-00004D090000}"/>
    <cellStyle name="20% - Accent5 2 3 6 2" xfId="2920" xr:uid="{00000000-0005-0000-0000-00004E090000}"/>
    <cellStyle name="20% - Accent5 2 3 7" xfId="2921" xr:uid="{00000000-0005-0000-0000-00004F090000}"/>
    <cellStyle name="20% - Accent5 2 3 7 2" xfId="2922" xr:uid="{00000000-0005-0000-0000-000050090000}"/>
    <cellStyle name="20% - Accent5 2 3 8" xfId="2923" xr:uid="{00000000-0005-0000-0000-000051090000}"/>
    <cellStyle name="20% - Accent5 2 4" xfId="2924" xr:uid="{00000000-0005-0000-0000-000052090000}"/>
    <cellStyle name="20% - Accent5 2 4 2" xfId="2925" xr:uid="{00000000-0005-0000-0000-000053090000}"/>
    <cellStyle name="20% - Accent5 2 4 2 2" xfId="2926" xr:uid="{00000000-0005-0000-0000-000054090000}"/>
    <cellStyle name="20% - Accent5 2 4 2 2 2" xfId="2927" xr:uid="{00000000-0005-0000-0000-000055090000}"/>
    <cellStyle name="20% - Accent5 2 4 2 2 2 2" xfId="2928" xr:uid="{00000000-0005-0000-0000-000056090000}"/>
    <cellStyle name="20% - Accent5 2 4 2 2 3" xfId="2929" xr:uid="{00000000-0005-0000-0000-000057090000}"/>
    <cellStyle name="20% - Accent5 2 4 2 3" xfId="2930" xr:uid="{00000000-0005-0000-0000-000058090000}"/>
    <cellStyle name="20% - Accent5 2 4 2 3 2" xfId="2931" xr:uid="{00000000-0005-0000-0000-000059090000}"/>
    <cellStyle name="20% - Accent5 2 4 2 3 2 2" xfId="2932" xr:uid="{00000000-0005-0000-0000-00005A090000}"/>
    <cellStyle name="20% - Accent5 2 4 2 3 3" xfId="2933" xr:uid="{00000000-0005-0000-0000-00005B090000}"/>
    <cellStyle name="20% - Accent5 2 4 2 4" xfId="2934" xr:uid="{00000000-0005-0000-0000-00005C090000}"/>
    <cellStyle name="20% - Accent5 2 4 2 4 2" xfId="2935" xr:uid="{00000000-0005-0000-0000-00005D090000}"/>
    <cellStyle name="20% - Accent5 2 4 2 5" xfId="2936" xr:uid="{00000000-0005-0000-0000-00005E090000}"/>
    <cellStyle name="20% - Accent5 2 4 2 5 2" xfId="2937" xr:uid="{00000000-0005-0000-0000-00005F090000}"/>
    <cellStyle name="20% - Accent5 2 4 2 6" xfId="2938" xr:uid="{00000000-0005-0000-0000-000060090000}"/>
    <cellStyle name="20% - Accent5 2 4 3" xfId="2939" xr:uid="{00000000-0005-0000-0000-000061090000}"/>
    <cellStyle name="20% - Accent5 2 4 3 2" xfId="2940" xr:uid="{00000000-0005-0000-0000-000062090000}"/>
    <cellStyle name="20% - Accent5 2 4 3 2 2" xfId="2941" xr:uid="{00000000-0005-0000-0000-000063090000}"/>
    <cellStyle name="20% - Accent5 2 4 3 3" xfId="2942" xr:uid="{00000000-0005-0000-0000-000064090000}"/>
    <cellStyle name="20% - Accent5 2 4 4" xfId="2943" xr:uid="{00000000-0005-0000-0000-000065090000}"/>
    <cellStyle name="20% - Accent5 2 4 4 2" xfId="2944" xr:uid="{00000000-0005-0000-0000-000066090000}"/>
    <cellStyle name="20% - Accent5 2 4 4 2 2" xfId="2945" xr:uid="{00000000-0005-0000-0000-000067090000}"/>
    <cellStyle name="20% - Accent5 2 4 4 3" xfId="2946" xr:uid="{00000000-0005-0000-0000-000068090000}"/>
    <cellStyle name="20% - Accent5 2 4 5" xfId="2947" xr:uid="{00000000-0005-0000-0000-000069090000}"/>
    <cellStyle name="20% - Accent5 2 4 5 2" xfId="2948" xr:uid="{00000000-0005-0000-0000-00006A090000}"/>
    <cellStyle name="20% - Accent5 2 4 6" xfId="2949" xr:uid="{00000000-0005-0000-0000-00006B090000}"/>
    <cellStyle name="20% - Accent5 2 4 6 2" xfId="2950" xr:uid="{00000000-0005-0000-0000-00006C090000}"/>
    <cellStyle name="20% - Accent5 2 4 7" xfId="2951" xr:uid="{00000000-0005-0000-0000-00006D090000}"/>
    <cellStyle name="20% - Accent5 2 5" xfId="2952" xr:uid="{00000000-0005-0000-0000-00006E090000}"/>
    <cellStyle name="20% - Accent5 2 5 2" xfId="2953" xr:uid="{00000000-0005-0000-0000-00006F090000}"/>
    <cellStyle name="20% - Accent5 2 5 2 2" xfId="2954" xr:uid="{00000000-0005-0000-0000-000070090000}"/>
    <cellStyle name="20% - Accent5 2 5 2 2 2" xfId="2955" xr:uid="{00000000-0005-0000-0000-000071090000}"/>
    <cellStyle name="20% - Accent5 2 5 2 3" xfId="2956" xr:uid="{00000000-0005-0000-0000-000072090000}"/>
    <cellStyle name="20% - Accent5 2 5 2 3 2" xfId="2957" xr:uid="{00000000-0005-0000-0000-000073090000}"/>
    <cellStyle name="20% - Accent5 2 5 2 4" xfId="2958" xr:uid="{00000000-0005-0000-0000-000074090000}"/>
    <cellStyle name="20% - Accent5 2 5 3" xfId="2959" xr:uid="{00000000-0005-0000-0000-000075090000}"/>
    <cellStyle name="20% - Accent5 2 5 3 2" xfId="2960" xr:uid="{00000000-0005-0000-0000-000076090000}"/>
    <cellStyle name="20% - Accent5 2 5 3 2 2" xfId="2961" xr:uid="{00000000-0005-0000-0000-000077090000}"/>
    <cellStyle name="20% - Accent5 2 5 3 3" xfId="2962" xr:uid="{00000000-0005-0000-0000-000078090000}"/>
    <cellStyle name="20% - Accent5 2 5 4" xfId="2963" xr:uid="{00000000-0005-0000-0000-000079090000}"/>
    <cellStyle name="20% - Accent5 2 5 4 2" xfId="2964" xr:uid="{00000000-0005-0000-0000-00007A090000}"/>
    <cellStyle name="20% - Accent5 2 5 5" xfId="2965" xr:uid="{00000000-0005-0000-0000-00007B090000}"/>
    <cellStyle name="20% - Accent5 2 5 5 2" xfId="2966" xr:uid="{00000000-0005-0000-0000-00007C090000}"/>
    <cellStyle name="20% - Accent5 2 5 6" xfId="2967" xr:uid="{00000000-0005-0000-0000-00007D090000}"/>
    <cellStyle name="20% - Accent5 2 6" xfId="2968" xr:uid="{00000000-0005-0000-0000-00007E090000}"/>
    <cellStyle name="20% - Accent5 2 6 2" xfId="2969" xr:uid="{00000000-0005-0000-0000-00007F090000}"/>
    <cellStyle name="20% - Accent5 2 6 2 2" xfId="2970" xr:uid="{00000000-0005-0000-0000-000080090000}"/>
    <cellStyle name="20% - Accent5 2 6 3" xfId="2971" xr:uid="{00000000-0005-0000-0000-000081090000}"/>
    <cellStyle name="20% - Accent5 2 6 3 2" xfId="2972" xr:uid="{00000000-0005-0000-0000-000082090000}"/>
    <cellStyle name="20% - Accent5 2 6 4" xfId="2973" xr:uid="{00000000-0005-0000-0000-000083090000}"/>
    <cellStyle name="20% - Accent5 2 7" xfId="2974" xr:uid="{00000000-0005-0000-0000-000084090000}"/>
    <cellStyle name="20% - Accent5 2 7 2" xfId="2975" xr:uid="{00000000-0005-0000-0000-000085090000}"/>
    <cellStyle name="20% - Accent5 2 7 2 2" xfId="2976" xr:uid="{00000000-0005-0000-0000-000086090000}"/>
    <cellStyle name="20% - Accent5 2 7 3" xfId="2977" xr:uid="{00000000-0005-0000-0000-000087090000}"/>
    <cellStyle name="20% - Accent5 2 8" xfId="2978" xr:uid="{00000000-0005-0000-0000-000088090000}"/>
    <cellStyle name="20% - Accent5 2 8 2" xfId="2979" xr:uid="{00000000-0005-0000-0000-000089090000}"/>
    <cellStyle name="20% - Accent5 2 9" xfId="2980" xr:uid="{00000000-0005-0000-0000-00008A090000}"/>
    <cellStyle name="20% - Accent5 2 9 2" xfId="2981" xr:uid="{00000000-0005-0000-0000-00008B090000}"/>
    <cellStyle name="20% - Accent5 2_Deferred Income Taxes" xfId="2982" xr:uid="{00000000-0005-0000-0000-00008C090000}"/>
    <cellStyle name="20% - Accent5 3" xfId="233" xr:uid="{00000000-0005-0000-0000-00008D090000}"/>
    <cellStyle name="20% - Accent5 3 2" xfId="2983" xr:uid="{00000000-0005-0000-0000-00008E090000}"/>
    <cellStyle name="20% - Accent5 4" xfId="234" xr:uid="{00000000-0005-0000-0000-00008F090000}"/>
    <cellStyle name="20% - Accent5 4 2" xfId="2984" xr:uid="{00000000-0005-0000-0000-000090090000}"/>
    <cellStyle name="20% - Accent5 4 2 2" xfId="2985" xr:uid="{00000000-0005-0000-0000-000091090000}"/>
    <cellStyle name="20% - Accent5 4 2 2 2" xfId="2986" xr:uid="{00000000-0005-0000-0000-000092090000}"/>
    <cellStyle name="20% - Accent5 4 2 2 2 2" xfId="2987" xr:uid="{00000000-0005-0000-0000-000093090000}"/>
    <cellStyle name="20% - Accent5 4 2 2 2 2 2" xfId="2988" xr:uid="{00000000-0005-0000-0000-000094090000}"/>
    <cellStyle name="20% - Accent5 4 2 2 2 2 2 2" xfId="2989" xr:uid="{00000000-0005-0000-0000-000095090000}"/>
    <cellStyle name="20% - Accent5 4 2 2 2 2 3" xfId="2990" xr:uid="{00000000-0005-0000-0000-000096090000}"/>
    <cellStyle name="20% - Accent5 4 2 2 2 3" xfId="2991" xr:uid="{00000000-0005-0000-0000-000097090000}"/>
    <cellStyle name="20% - Accent5 4 2 2 2 3 2" xfId="2992" xr:uid="{00000000-0005-0000-0000-000098090000}"/>
    <cellStyle name="20% - Accent5 4 2 2 2 3 2 2" xfId="2993" xr:uid="{00000000-0005-0000-0000-000099090000}"/>
    <cellStyle name="20% - Accent5 4 2 2 2 3 3" xfId="2994" xr:uid="{00000000-0005-0000-0000-00009A090000}"/>
    <cellStyle name="20% - Accent5 4 2 2 2 4" xfId="2995" xr:uid="{00000000-0005-0000-0000-00009B090000}"/>
    <cellStyle name="20% - Accent5 4 2 2 2 4 2" xfId="2996" xr:uid="{00000000-0005-0000-0000-00009C090000}"/>
    <cellStyle name="20% - Accent5 4 2 2 2 5" xfId="2997" xr:uid="{00000000-0005-0000-0000-00009D090000}"/>
    <cellStyle name="20% - Accent5 4 2 2 3" xfId="2998" xr:uid="{00000000-0005-0000-0000-00009E090000}"/>
    <cellStyle name="20% - Accent5 4 2 2 3 2" xfId="2999" xr:uid="{00000000-0005-0000-0000-00009F090000}"/>
    <cellStyle name="20% - Accent5 4 2 2 3 2 2" xfId="3000" xr:uid="{00000000-0005-0000-0000-0000A0090000}"/>
    <cellStyle name="20% - Accent5 4 2 2 3 3" xfId="3001" xr:uid="{00000000-0005-0000-0000-0000A1090000}"/>
    <cellStyle name="20% - Accent5 4 2 2 4" xfId="3002" xr:uid="{00000000-0005-0000-0000-0000A2090000}"/>
    <cellStyle name="20% - Accent5 4 2 2 4 2" xfId="3003" xr:uid="{00000000-0005-0000-0000-0000A3090000}"/>
    <cellStyle name="20% - Accent5 4 2 2 4 2 2" xfId="3004" xr:uid="{00000000-0005-0000-0000-0000A4090000}"/>
    <cellStyle name="20% - Accent5 4 2 2 4 3" xfId="3005" xr:uid="{00000000-0005-0000-0000-0000A5090000}"/>
    <cellStyle name="20% - Accent5 4 2 2 5" xfId="3006" xr:uid="{00000000-0005-0000-0000-0000A6090000}"/>
    <cellStyle name="20% - Accent5 4 2 2 5 2" xfId="3007" xr:uid="{00000000-0005-0000-0000-0000A7090000}"/>
    <cellStyle name="20% - Accent5 4 2 2 6" xfId="3008" xr:uid="{00000000-0005-0000-0000-0000A8090000}"/>
    <cellStyle name="20% - Accent5 4 2 3" xfId="3009" xr:uid="{00000000-0005-0000-0000-0000A9090000}"/>
    <cellStyle name="20% - Accent5 4 2 3 2" xfId="3010" xr:uid="{00000000-0005-0000-0000-0000AA090000}"/>
    <cellStyle name="20% - Accent5 4 2 3 2 2" xfId="3011" xr:uid="{00000000-0005-0000-0000-0000AB090000}"/>
    <cellStyle name="20% - Accent5 4 2 3 2 2 2" xfId="3012" xr:uid="{00000000-0005-0000-0000-0000AC090000}"/>
    <cellStyle name="20% - Accent5 4 2 3 2 3" xfId="3013" xr:uid="{00000000-0005-0000-0000-0000AD090000}"/>
    <cellStyle name="20% - Accent5 4 2 3 3" xfId="3014" xr:uid="{00000000-0005-0000-0000-0000AE090000}"/>
    <cellStyle name="20% - Accent5 4 2 3 3 2" xfId="3015" xr:uid="{00000000-0005-0000-0000-0000AF090000}"/>
    <cellStyle name="20% - Accent5 4 2 3 3 2 2" xfId="3016" xr:uid="{00000000-0005-0000-0000-0000B0090000}"/>
    <cellStyle name="20% - Accent5 4 2 3 3 3" xfId="3017" xr:uid="{00000000-0005-0000-0000-0000B1090000}"/>
    <cellStyle name="20% - Accent5 4 2 3 4" xfId="3018" xr:uid="{00000000-0005-0000-0000-0000B2090000}"/>
    <cellStyle name="20% - Accent5 4 2 3 4 2" xfId="3019" xr:uid="{00000000-0005-0000-0000-0000B3090000}"/>
    <cellStyle name="20% - Accent5 4 2 3 5" xfId="3020" xr:uid="{00000000-0005-0000-0000-0000B4090000}"/>
    <cellStyle name="20% - Accent5 4 2 4" xfId="3021" xr:uid="{00000000-0005-0000-0000-0000B5090000}"/>
    <cellStyle name="20% - Accent5 4 2 4 2" xfId="3022" xr:uid="{00000000-0005-0000-0000-0000B6090000}"/>
    <cellStyle name="20% - Accent5 4 2 4 2 2" xfId="3023" xr:uid="{00000000-0005-0000-0000-0000B7090000}"/>
    <cellStyle name="20% - Accent5 4 2 4 3" xfId="3024" xr:uid="{00000000-0005-0000-0000-0000B8090000}"/>
    <cellStyle name="20% - Accent5 4 2 5" xfId="3025" xr:uid="{00000000-0005-0000-0000-0000B9090000}"/>
    <cellStyle name="20% - Accent5 4 2 5 2" xfId="3026" xr:uid="{00000000-0005-0000-0000-0000BA090000}"/>
    <cellStyle name="20% - Accent5 4 2 5 2 2" xfId="3027" xr:uid="{00000000-0005-0000-0000-0000BB090000}"/>
    <cellStyle name="20% - Accent5 4 2 5 3" xfId="3028" xr:uid="{00000000-0005-0000-0000-0000BC090000}"/>
    <cellStyle name="20% - Accent5 4 2 6" xfId="3029" xr:uid="{00000000-0005-0000-0000-0000BD090000}"/>
    <cellStyle name="20% - Accent5 4 2 6 2" xfId="3030" xr:uid="{00000000-0005-0000-0000-0000BE090000}"/>
    <cellStyle name="20% - Accent5 4 2 7" xfId="3031" xr:uid="{00000000-0005-0000-0000-0000BF090000}"/>
    <cellStyle name="20% - Accent5 4 3" xfId="3032" xr:uid="{00000000-0005-0000-0000-0000C0090000}"/>
    <cellStyle name="20% - Accent5 4 3 2" xfId="3033" xr:uid="{00000000-0005-0000-0000-0000C1090000}"/>
    <cellStyle name="20% - Accent5 4 3 2 2" xfId="3034" xr:uid="{00000000-0005-0000-0000-0000C2090000}"/>
    <cellStyle name="20% - Accent5 4 3 2 2 2" xfId="3035" xr:uid="{00000000-0005-0000-0000-0000C3090000}"/>
    <cellStyle name="20% - Accent5 4 3 2 2 2 2" xfId="3036" xr:uid="{00000000-0005-0000-0000-0000C4090000}"/>
    <cellStyle name="20% - Accent5 4 3 2 2 3" xfId="3037" xr:uid="{00000000-0005-0000-0000-0000C5090000}"/>
    <cellStyle name="20% - Accent5 4 3 2 3" xfId="3038" xr:uid="{00000000-0005-0000-0000-0000C6090000}"/>
    <cellStyle name="20% - Accent5 4 3 2 3 2" xfId="3039" xr:uid="{00000000-0005-0000-0000-0000C7090000}"/>
    <cellStyle name="20% - Accent5 4 3 2 3 2 2" xfId="3040" xr:uid="{00000000-0005-0000-0000-0000C8090000}"/>
    <cellStyle name="20% - Accent5 4 3 2 3 3" xfId="3041" xr:uid="{00000000-0005-0000-0000-0000C9090000}"/>
    <cellStyle name="20% - Accent5 4 3 2 4" xfId="3042" xr:uid="{00000000-0005-0000-0000-0000CA090000}"/>
    <cellStyle name="20% - Accent5 4 3 2 4 2" xfId="3043" xr:uid="{00000000-0005-0000-0000-0000CB090000}"/>
    <cellStyle name="20% - Accent5 4 3 2 5" xfId="3044" xr:uid="{00000000-0005-0000-0000-0000CC090000}"/>
    <cellStyle name="20% - Accent5 4 3 3" xfId="3045" xr:uid="{00000000-0005-0000-0000-0000CD090000}"/>
    <cellStyle name="20% - Accent5 4 3 3 2" xfId="3046" xr:uid="{00000000-0005-0000-0000-0000CE090000}"/>
    <cellStyle name="20% - Accent5 4 3 3 2 2" xfId="3047" xr:uid="{00000000-0005-0000-0000-0000CF090000}"/>
    <cellStyle name="20% - Accent5 4 3 3 3" xfId="3048" xr:uid="{00000000-0005-0000-0000-0000D0090000}"/>
    <cellStyle name="20% - Accent5 4 3 4" xfId="3049" xr:uid="{00000000-0005-0000-0000-0000D1090000}"/>
    <cellStyle name="20% - Accent5 4 3 4 2" xfId="3050" xr:uid="{00000000-0005-0000-0000-0000D2090000}"/>
    <cellStyle name="20% - Accent5 4 3 4 2 2" xfId="3051" xr:uid="{00000000-0005-0000-0000-0000D3090000}"/>
    <cellStyle name="20% - Accent5 4 3 4 3" xfId="3052" xr:uid="{00000000-0005-0000-0000-0000D4090000}"/>
    <cellStyle name="20% - Accent5 4 3 5" xfId="3053" xr:uid="{00000000-0005-0000-0000-0000D5090000}"/>
    <cellStyle name="20% - Accent5 4 3 5 2" xfId="3054" xr:uid="{00000000-0005-0000-0000-0000D6090000}"/>
    <cellStyle name="20% - Accent5 4 3 6" xfId="3055" xr:uid="{00000000-0005-0000-0000-0000D7090000}"/>
    <cellStyle name="20% - Accent5 4 4" xfId="3056" xr:uid="{00000000-0005-0000-0000-0000D8090000}"/>
    <cellStyle name="20% - Accent5 4 4 2" xfId="3057" xr:uid="{00000000-0005-0000-0000-0000D9090000}"/>
    <cellStyle name="20% - Accent5 4 4 2 2" xfId="3058" xr:uid="{00000000-0005-0000-0000-0000DA090000}"/>
    <cellStyle name="20% - Accent5 4 4 2 2 2" xfId="3059" xr:uid="{00000000-0005-0000-0000-0000DB090000}"/>
    <cellStyle name="20% - Accent5 4 4 2 3" xfId="3060" xr:uid="{00000000-0005-0000-0000-0000DC090000}"/>
    <cellStyle name="20% - Accent5 4 4 3" xfId="3061" xr:uid="{00000000-0005-0000-0000-0000DD090000}"/>
    <cellStyle name="20% - Accent5 4 4 3 2" xfId="3062" xr:uid="{00000000-0005-0000-0000-0000DE090000}"/>
    <cellStyle name="20% - Accent5 4 4 3 2 2" xfId="3063" xr:uid="{00000000-0005-0000-0000-0000DF090000}"/>
    <cellStyle name="20% - Accent5 4 4 3 3" xfId="3064" xr:uid="{00000000-0005-0000-0000-0000E0090000}"/>
    <cellStyle name="20% - Accent5 4 4 4" xfId="3065" xr:uid="{00000000-0005-0000-0000-0000E1090000}"/>
    <cellStyle name="20% - Accent5 4 4 4 2" xfId="3066" xr:uid="{00000000-0005-0000-0000-0000E2090000}"/>
    <cellStyle name="20% - Accent5 4 4 5" xfId="3067" xr:uid="{00000000-0005-0000-0000-0000E3090000}"/>
    <cellStyle name="20% - Accent5 4 5" xfId="3068" xr:uid="{00000000-0005-0000-0000-0000E4090000}"/>
    <cellStyle name="20% - Accent5 4 5 2" xfId="3069" xr:uid="{00000000-0005-0000-0000-0000E5090000}"/>
    <cellStyle name="20% - Accent5 4 5 2 2" xfId="3070" xr:uid="{00000000-0005-0000-0000-0000E6090000}"/>
    <cellStyle name="20% - Accent5 4 5 3" xfId="3071" xr:uid="{00000000-0005-0000-0000-0000E7090000}"/>
    <cellStyle name="20% - Accent5 4 6" xfId="3072" xr:uid="{00000000-0005-0000-0000-0000E8090000}"/>
    <cellStyle name="20% - Accent5 4 6 2" xfId="3073" xr:uid="{00000000-0005-0000-0000-0000E9090000}"/>
    <cellStyle name="20% - Accent5 4 6 2 2" xfId="3074" xr:uid="{00000000-0005-0000-0000-0000EA090000}"/>
    <cellStyle name="20% - Accent5 4 6 3" xfId="3075" xr:uid="{00000000-0005-0000-0000-0000EB090000}"/>
    <cellStyle name="20% - Accent5 4 7" xfId="3076" xr:uid="{00000000-0005-0000-0000-0000EC090000}"/>
    <cellStyle name="20% - Accent5 4 7 2" xfId="3077" xr:uid="{00000000-0005-0000-0000-0000ED090000}"/>
    <cellStyle name="20% - Accent5 4 8" xfId="3078" xr:uid="{00000000-0005-0000-0000-0000EE090000}"/>
    <cellStyle name="20% - Accent5 4 8 2" xfId="3079" xr:uid="{00000000-0005-0000-0000-0000EF090000}"/>
    <cellStyle name="20% - Accent5 4 9" xfId="3080" xr:uid="{00000000-0005-0000-0000-0000F0090000}"/>
    <cellStyle name="20% - Accent5 5" xfId="235" xr:uid="{00000000-0005-0000-0000-0000F1090000}"/>
    <cellStyle name="20% - Accent5 5 2" xfId="3081" xr:uid="{00000000-0005-0000-0000-0000F2090000}"/>
    <cellStyle name="20% - Accent5 6" xfId="236" xr:uid="{00000000-0005-0000-0000-0000F3090000}"/>
    <cellStyle name="20% - Accent6 10" xfId="3082" xr:uid="{00000000-0005-0000-0000-0000F4090000}"/>
    <cellStyle name="20% - Accent6 10 2" xfId="3083" xr:uid="{00000000-0005-0000-0000-0000F5090000}"/>
    <cellStyle name="20% - Accent6 11" xfId="3084" xr:uid="{00000000-0005-0000-0000-0000F6090000}"/>
    <cellStyle name="20% - Accent6 2" xfId="12" xr:uid="{00000000-0005-0000-0000-0000F7090000}"/>
    <cellStyle name="20% - Accent6 2 2" xfId="3085" xr:uid="{00000000-0005-0000-0000-0000F8090000}"/>
    <cellStyle name="20% - Accent6 2 2 2" xfId="3086" xr:uid="{00000000-0005-0000-0000-0000F9090000}"/>
    <cellStyle name="20% - Accent6 2 2 2 2" xfId="3087" xr:uid="{00000000-0005-0000-0000-0000FA090000}"/>
    <cellStyle name="20% - Accent6 2 2 2 2 2" xfId="3088" xr:uid="{00000000-0005-0000-0000-0000FB090000}"/>
    <cellStyle name="20% - Accent6 2 2 2 2 2 2" xfId="3089" xr:uid="{00000000-0005-0000-0000-0000FC090000}"/>
    <cellStyle name="20% - Accent6 2 2 2 2 3" xfId="3090" xr:uid="{00000000-0005-0000-0000-0000FD090000}"/>
    <cellStyle name="20% - Accent6 2 2 2 3" xfId="3091" xr:uid="{00000000-0005-0000-0000-0000FE090000}"/>
    <cellStyle name="20% - Accent6 2 2 2 3 2" xfId="3092" xr:uid="{00000000-0005-0000-0000-0000FF090000}"/>
    <cellStyle name="20% - Accent6 2 2 2 3 2 2" xfId="3093" xr:uid="{00000000-0005-0000-0000-0000000A0000}"/>
    <cellStyle name="20% - Accent6 2 2 2 3 3" xfId="3094" xr:uid="{00000000-0005-0000-0000-0000010A0000}"/>
    <cellStyle name="20% - Accent6 2 2 2 4" xfId="3095" xr:uid="{00000000-0005-0000-0000-0000020A0000}"/>
    <cellStyle name="20% - Accent6 2 2 2 4 2" xfId="3096" xr:uid="{00000000-0005-0000-0000-0000030A0000}"/>
    <cellStyle name="20% - Accent6 2 2 2 5" xfId="3097" xr:uid="{00000000-0005-0000-0000-0000040A0000}"/>
    <cellStyle name="20% - Accent6 2 2 3" xfId="3098" xr:uid="{00000000-0005-0000-0000-0000050A0000}"/>
    <cellStyle name="20% - Accent6 2 2 3 2" xfId="3099" xr:uid="{00000000-0005-0000-0000-0000060A0000}"/>
    <cellStyle name="20% - Accent6 2 2 3 2 2" xfId="3100" xr:uid="{00000000-0005-0000-0000-0000070A0000}"/>
    <cellStyle name="20% - Accent6 2 2 3 3" xfId="3101" xr:uid="{00000000-0005-0000-0000-0000080A0000}"/>
    <cellStyle name="20% - Accent6 2 2 4" xfId="3102" xr:uid="{00000000-0005-0000-0000-0000090A0000}"/>
    <cellStyle name="20% - Accent6 2 2 4 2" xfId="3103" xr:uid="{00000000-0005-0000-0000-00000A0A0000}"/>
    <cellStyle name="20% - Accent6 2 2 4 2 2" xfId="3104" xr:uid="{00000000-0005-0000-0000-00000B0A0000}"/>
    <cellStyle name="20% - Accent6 2 2 4 3" xfId="3105" xr:uid="{00000000-0005-0000-0000-00000C0A0000}"/>
    <cellStyle name="20% - Accent6 2 2 5" xfId="3106" xr:uid="{00000000-0005-0000-0000-00000D0A0000}"/>
    <cellStyle name="20% - Accent6 2 2 5 2" xfId="3107" xr:uid="{00000000-0005-0000-0000-00000E0A0000}"/>
    <cellStyle name="20% - Accent6 2 2 6" xfId="3108" xr:uid="{00000000-0005-0000-0000-00000F0A0000}"/>
    <cellStyle name="20% - Accent6 2 2 6 2" xfId="3109" xr:uid="{00000000-0005-0000-0000-0000100A0000}"/>
    <cellStyle name="20% - Accent6 2 2 7" xfId="3110" xr:uid="{00000000-0005-0000-0000-0000110A0000}"/>
    <cellStyle name="20% - Accent6 2 3" xfId="3111" xr:uid="{00000000-0005-0000-0000-0000120A0000}"/>
    <cellStyle name="20% - Accent6 2 3 2" xfId="3112" xr:uid="{00000000-0005-0000-0000-0000130A0000}"/>
    <cellStyle name="20% - Accent6 2 3 2 2" xfId="3113" xr:uid="{00000000-0005-0000-0000-0000140A0000}"/>
    <cellStyle name="20% - Accent6 2 3 2 2 2" xfId="3114" xr:uid="{00000000-0005-0000-0000-0000150A0000}"/>
    <cellStyle name="20% - Accent6 2 3 2 3" xfId="3115" xr:uid="{00000000-0005-0000-0000-0000160A0000}"/>
    <cellStyle name="20% - Accent6 2 3 3" xfId="3116" xr:uid="{00000000-0005-0000-0000-0000170A0000}"/>
    <cellStyle name="20% - Accent6 2 3 3 2" xfId="3117" xr:uid="{00000000-0005-0000-0000-0000180A0000}"/>
    <cellStyle name="20% - Accent6 2 3 3 2 2" xfId="3118" xr:uid="{00000000-0005-0000-0000-0000190A0000}"/>
    <cellStyle name="20% - Accent6 2 3 3 3" xfId="3119" xr:uid="{00000000-0005-0000-0000-00001A0A0000}"/>
    <cellStyle name="20% - Accent6 2 3 4" xfId="3120" xr:uid="{00000000-0005-0000-0000-00001B0A0000}"/>
    <cellStyle name="20% - Accent6 2 3 4 2" xfId="3121" xr:uid="{00000000-0005-0000-0000-00001C0A0000}"/>
    <cellStyle name="20% - Accent6 2 3 5" xfId="3122" xr:uid="{00000000-0005-0000-0000-00001D0A0000}"/>
    <cellStyle name="20% - Accent6 2 4" xfId="3123" xr:uid="{00000000-0005-0000-0000-00001E0A0000}"/>
    <cellStyle name="20% - Accent6 2 4 2" xfId="3124" xr:uid="{00000000-0005-0000-0000-00001F0A0000}"/>
    <cellStyle name="20% - Accent6 2 4 2 2" xfId="3125" xr:uid="{00000000-0005-0000-0000-0000200A0000}"/>
    <cellStyle name="20% - Accent6 2 4 3" xfId="3126" xr:uid="{00000000-0005-0000-0000-0000210A0000}"/>
    <cellStyle name="20% - Accent6 2 5" xfId="3127" xr:uid="{00000000-0005-0000-0000-0000220A0000}"/>
    <cellStyle name="20% - Accent6 2 5 2" xfId="3128" xr:uid="{00000000-0005-0000-0000-0000230A0000}"/>
    <cellStyle name="20% - Accent6 2 5 2 2" xfId="3129" xr:uid="{00000000-0005-0000-0000-0000240A0000}"/>
    <cellStyle name="20% - Accent6 2 5 3" xfId="3130" xr:uid="{00000000-0005-0000-0000-0000250A0000}"/>
    <cellStyle name="20% - Accent6 2 6" xfId="3131" xr:uid="{00000000-0005-0000-0000-0000260A0000}"/>
    <cellStyle name="20% - Accent6 2 6 2" xfId="3132" xr:uid="{00000000-0005-0000-0000-0000270A0000}"/>
    <cellStyle name="20% - Accent6 2 7" xfId="3133" xr:uid="{00000000-0005-0000-0000-0000280A0000}"/>
    <cellStyle name="20% - Accent6 2 7 2" xfId="3134" xr:uid="{00000000-0005-0000-0000-0000290A0000}"/>
    <cellStyle name="20% - Accent6 2 8" xfId="3135" xr:uid="{00000000-0005-0000-0000-00002A0A0000}"/>
    <cellStyle name="20% - Accent6 2_Deferred Income Taxes" xfId="3136" xr:uid="{00000000-0005-0000-0000-00002B0A0000}"/>
    <cellStyle name="20% - Accent6 3" xfId="237" xr:uid="{00000000-0005-0000-0000-00002C0A0000}"/>
    <cellStyle name="20% - Accent6 3 2" xfId="3137" xr:uid="{00000000-0005-0000-0000-00002D0A0000}"/>
    <cellStyle name="20% - Accent6 3 2 2" xfId="3138" xr:uid="{00000000-0005-0000-0000-00002E0A0000}"/>
    <cellStyle name="20% - Accent6 3 2 2 2" xfId="3139" xr:uid="{00000000-0005-0000-0000-00002F0A0000}"/>
    <cellStyle name="20% - Accent6 3 2 2 2 2" xfId="3140" xr:uid="{00000000-0005-0000-0000-0000300A0000}"/>
    <cellStyle name="20% - Accent6 3 2 2 3" xfId="3141" xr:uid="{00000000-0005-0000-0000-0000310A0000}"/>
    <cellStyle name="20% - Accent6 3 2 3" xfId="3142" xr:uid="{00000000-0005-0000-0000-0000320A0000}"/>
    <cellStyle name="20% - Accent6 3 2 3 2" xfId="3143" xr:uid="{00000000-0005-0000-0000-0000330A0000}"/>
    <cellStyle name="20% - Accent6 3 2 3 2 2" xfId="3144" xr:uid="{00000000-0005-0000-0000-0000340A0000}"/>
    <cellStyle name="20% - Accent6 3 2 3 3" xfId="3145" xr:uid="{00000000-0005-0000-0000-0000350A0000}"/>
    <cellStyle name="20% - Accent6 3 2 4" xfId="3146" xr:uid="{00000000-0005-0000-0000-0000360A0000}"/>
    <cellStyle name="20% - Accent6 3 2 4 2" xfId="3147" xr:uid="{00000000-0005-0000-0000-0000370A0000}"/>
    <cellStyle name="20% - Accent6 3 2 5" xfId="3148" xr:uid="{00000000-0005-0000-0000-0000380A0000}"/>
    <cellStyle name="20% - Accent6 3 3" xfId="3149" xr:uid="{00000000-0005-0000-0000-0000390A0000}"/>
    <cellStyle name="20% - Accent6 3 3 2" xfId="3150" xr:uid="{00000000-0005-0000-0000-00003A0A0000}"/>
    <cellStyle name="20% - Accent6 3 3 2 2" xfId="3151" xr:uid="{00000000-0005-0000-0000-00003B0A0000}"/>
    <cellStyle name="20% - Accent6 3 3 3" xfId="3152" xr:uid="{00000000-0005-0000-0000-00003C0A0000}"/>
    <cellStyle name="20% - Accent6 3 4" xfId="3153" xr:uid="{00000000-0005-0000-0000-00003D0A0000}"/>
    <cellStyle name="20% - Accent6 3 4 2" xfId="3154" xr:uid="{00000000-0005-0000-0000-00003E0A0000}"/>
    <cellStyle name="20% - Accent6 3 4 2 2" xfId="3155" xr:uid="{00000000-0005-0000-0000-00003F0A0000}"/>
    <cellStyle name="20% - Accent6 3 4 3" xfId="3156" xr:uid="{00000000-0005-0000-0000-0000400A0000}"/>
    <cellStyle name="20% - Accent6 3 5" xfId="3157" xr:uid="{00000000-0005-0000-0000-0000410A0000}"/>
    <cellStyle name="20% - Accent6 3 5 2" xfId="3158" xr:uid="{00000000-0005-0000-0000-0000420A0000}"/>
    <cellStyle name="20% - Accent6 3 6" xfId="3159" xr:uid="{00000000-0005-0000-0000-0000430A0000}"/>
    <cellStyle name="20% - Accent6 4" xfId="238" xr:uid="{00000000-0005-0000-0000-0000440A0000}"/>
    <cellStyle name="20% - Accent6 4 2" xfId="3160" xr:uid="{00000000-0005-0000-0000-0000450A0000}"/>
    <cellStyle name="20% - Accent6 4 2 2" xfId="3161" xr:uid="{00000000-0005-0000-0000-0000460A0000}"/>
    <cellStyle name="20% - Accent6 4 2 2 2" xfId="3162" xr:uid="{00000000-0005-0000-0000-0000470A0000}"/>
    <cellStyle name="20% - Accent6 4 2 3" xfId="3163" xr:uid="{00000000-0005-0000-0000-0000480A0000}"/>
    <cellStyle name="20% - Accent6 4 3" xfId="3164" xr:uid="{00000000-0005-0000-0000-0000490A0000}"/>
    <cellStyle name="20% - Accent6 4 3 2" xfId="3165" xr:uid="{00000000-0005-0000-0000-00004A0A0000}"/>
    <cellStyle name="20% - Accent6 4 3 2 2" xfId="3166" xr:uid="{00000000-0005-0000-0000-00004B0A0000}"/>
    <cellStyle name="20% - Accent6 4 3 3" xfId="3167" xr:uid="{00000000-0005-0000-0000-00004C0A0000}"/>
    <cellStyle name="20% - Accent6 4 4" xfId="3168" xr:uid="{00000000-0005-0000-0000-00004D0A0000}"/>
    <cellStyle name="20% - Accent6 4 4 2" xfId="3169" xr:uid="{00000000-0005-0000-0000-00004E0A0000}"/>
    <cellStyle name="20% - Accent6 4 5" xfId="3170" xr:uid="{00000000-0005-0000-0000-00004F0A0000}"/>
    <cellStyle name="20% - Accent6 5" xfId="239" xr:uid="{00000000-0005-0000-0000-0000500A0000}"/>
    <cellStyle name="20% - Accent6 5 10" xfId="3171" xr:uid="{00000000-0005-0000-0000-0000510A0000}"/>
    <cellStyle name="20% - Accent6 5 2" xfId="3172" xr:uid="{00000000-0005-0000-0000-0000520A0000}"/>
    <cellStyle name="20% - Accent6 5 2 2" xfId="3173" xr:uid="{00000000-0005-0000-0000-0000530A0000}"/>
    <cellStyle name="20% - Accent6 5 2 2 2" xfId="3174" xr:uid="{00000000-0005-0000-0000-0000540A0000}"/>
    <cellStyle name="20% - Accent6 5 2 2 2 2" xfId="3175" xr:uid="{00000000-0005-0000-0000-0000550A0000}"/>
    <cellStyle name="20% - Accent6 5 2 2 2 2 2" xfId="3176" xr:uid="{00000000-0005-0000-0000-0000560A0000}"/>
    <cellStyle name="20% - Accent6 5 2 2 2 2 2 2" xfId="3177" xr:uid="{00000000-0005-0000-0000-0000570A0000}"/>
    <cellStyle name="20% - Accent6 5 2 2 2 2 2 2 2" xfId="3178" xr:uid="{00000000-0005-0000-0000-0000580A0000}"/>
    <cellStyle name="20% - Accent6 5 2 2 2 2 2 3" xfId="3179" xr:uid="{00000000-0005-0000-0000-0000590A0000}"/>
    <cellStyle name="20% - Accent6 5 2 2 2 2 3" xfId="3180" xr:uid="{00000000-0005-0000-0000-00005A0A0000}"/>
    <cellStyle name="20% - Accent6 5 2 2 2 2 3 2" xfId="3181" xr:uid="{00000000-0005-0000-0000-00005B0A0000}"/>
    <cellStyle name="20% - Accent6 5 2 2 2 2 3 2 2" xfId="3182" xr:uid="{00000000-0005-0000-0000-00005C0A0000}"/>
    <cellStyle name="20% - Accent6 5 2 2 2 2 3 3" xfId="3183" xr:uid="{00000000-0005-0000-0000-00005D0A0000}"/>
    <cellStyle name="20% - Accent6 5 2 2 2 2 4" xfId="3184" xr:uid="{00000000-0005-0000-0000-00005E0A0000}"/>
    <cellStyle name="20% - Accent6 5 2 2 2 2 4 2" xfId="3185" xr:uid="{00000000-0005-0000-0000-00005F0A0000}"/>
    <cellStyle name="20% - Accent6 5 2 2 2 2 5" xfId="3186" xr:uid="{00000000-0005-0000-0000-0000600A0000}"/>
    <cellStyle name="20% - Accent6 5 2 2 2 3" xfId="3187" xr:uid="{00000000-0005-0000-0000-0000610A0000}"/>
    <cellStyle name="20% - Accent6 5 2 2 2 3 2" xfId="3188" xr:uid="{00000000-0005-0000-0000-0000620A0000}"/>
    <cellStyle name="20% - Accent6 5 2 2 2 3 2 2" xfId="3189" xr:uid="{00000000-0005-0000-0000-0000630A0000}"/>
    <cellStyle name="20% - Accent6 5 2 2 2 3 3" xfId="3190" xr:uid="{00000000-0005-0000-0000-0000640A0000}"/>
    <cellStyle name="20% - Accent6 5 2 2 2 4" xfId="3191" xr:uid="{00000000-0005-0000-0000-0000650A0000}"/>
    <cellStyle name="20% - Accent6 5 2 2 2 4 2" xfId="3192" xr:uid="{00000000-0005-0000-0000-0000660A0000}"/>
    <cellStyle name="20% - Accent6 5 2 2 2 4 2 2" xfId="3193" xr:uid="{00000000-0005-0000-0000-0000670A0000}"/>
    <cellStyle name="20% - Accent6 5 2 2 2 4 3" xfId="3194" xr:uid="{00000000-0005-0000-0000-0000680A0000}"/>
    <cellStyle name="20% - Accent6 5 2 2 2 5" xfId="3195" xr:uid="{00000000-0005-0000-0000-0000690A0000}"/>
    <cellStyle name="20% - Accent6 5 2 2 2 5 2" xfId="3196" xr:uid="{00000000-0005-0000-0000-00006A0A0000}"/>
    <cellStyle name="20% - Accent6 5 2 2 2 6" xfId="3197" xr:uid="{00000000-0005-0000-0000-00006B0A0000}"/>
    <cellStyle name="20% - Accent6 5 2 2 2 6 2" xfId="3198" xr:uid="{00000000-0005-0000-0000-00006C0A0000}"/>
    <cellStyle name="20% - Accent6 5 2 2 2 7" xfId="3199" xr:uid="{00000000-0005-0000-0000-00006D0A0000}"/>
    <cellStyle name="20% - Accent6 5 2 2 3" xfId="3200" xr:uid="{00000000-0005-0000-0000-00006E0A0000}"/>
    <cellStyle name="20% - Accent6 5 2 2 3 2" xfId="3201" xr:uid="{00000000-0005-0000-0000-00006F0A0000}"/>
    <cellStyle name="20% - Accent6 5 2 2 3 2 2" xfId="3202" xr:uid="{00000000-0005-0000-0000-0000700A0000}"/>
    <cellStyle name="20% - Accent6 5 2 2 3 2 2 2" xfId="3203" xr:uid="{00000000-0005-0000-0000-0000710A0000}"/>
    <cellStyle name="20% - Accent6 5 2 2 3 2 3" xfId="3204" xr:uid="{00000000-0005-0000-0000-0000720A0000}"/>
    <cellStyle name="20% - Accent6 5 2 2 3 3" xfId="3205" xr:uid="{00000000-0005-0000-0000-0000730A0000}"/>
    <cellStyle name="20% - Accent6 5 2 2 3 3 2" xfId="3206" xr:uid="{00000000-0005-0000-0000-0000740A0000}"/>
    <cellStyle name="20% - Accent6 5 2 2 3 3 2 2" xfId="3207" xr:uid="{00000000-0005-0000-0000-0000750A0000}"/>
    <cellStyle name="20% - Accent6 5 2 2 3 3 3" xfId="3208" xr:uid="{00000000-0005-0000-0000-0000760A0000}"/>
    <cellStyle name="20% - Accent6 5 2 2 3 4" xfId="3209" xr:uid="{00000000-0005-0000-0000-0000770A0000}"/>
    <cellStyle name="20% - Accent6 5 2 2 3 4 2" xfId="3210" xr:uid="{00000000-0005-0000-0000-0000780A0000}"/>
    <cellStyle name="20% - Accent6 5 2 2 3 5" xfId="3211" xr:uid="{00000000-0005-0000-0000-0000790A0000}"/>
    <cellStyle name="20% - Accent6 5 2 2 4" xfId="3212" xr:uid="{00000000-0005-0000-0000-00007A0A0000}"/>
    <cellStyle name="20% - Accent6 5 2 2 4 2" xfId="3213" xr:uid="{00000000-0005-0000-0000-00007B0A0000}"/>
    <cellStyle name="20% - Accent6 5 2 2 4 2 2" xfId="3214" xr:uid="{00000000-0005-0000-0000-00007C0A0000}"/>
    <cellStyle name="20% - Accent6 5 2 2 4 3" xfId="3215" xr:uid="{00000000-0005-0000-0000-00007D0A0000}"/>
    <cellStyle name="20% - Accent6 5 2 2 5" xfId="3216" xr:uid="{00000000-0005-0000-0000-00007E0A0000}"/>
    <cellStyle name="20% - Accent6 5 2 2 5 2" xfId="3217" xr:uid="{00000000-0005-0000-0000-00007F0A0000}"/>
    <cellStyle name="20% - Accent6 5 2 2 5 2 2" xfId="3218" xr:uid="{00000000-0005-0000-0000-0000800A0000}"/>
    <cellStyle name="20% - Accent6 5 2 2 5 3" xfId="3219" xr:uid="{00000000-0005-0000-0000-0000810A0000}"/>
    <cellStyle name="20% - Accent6 5 2 2 6" xfId="3220" xr:uid="{00000000-0005-0000-0000-0000820A0000}"/>
    <cellStyle name="20% - Accent6 5 2 2 6 2" xfId="3221" xr:uid="{00000000-0005-0000-0000-0000830A0000}"/>
    <cellStyle name="20% - Accent6 5 2 2 7" xfId="3222" xr:uid="{00000000-0005-0000-0000-0000840A0000}"/>
    <cellStyle name="20% - Accent6 5 2 2 7 2" xfId="3223" xr:uid="{00000000-0005-0000-0000-0000850A0000}"/>
    <cellStyle name="20% - Accent6 5 2 2 8" xfId="3224" xr:uid="{00000000-0005-0000-0000-0000860A0000}"/>
    <cellStyle name="20% - Accent6 5 2 3" xfId="3225" xr:uid="{00000000-0005-0000-0000-0000870A0000}"/>
    <cellStyle name="20% - Accent6 5 2 3 2" xfId="3226" xr:uid="{00000000-0005-0000-0000-0000880A0000}"/>
    <cellStyle name="20% - Accent6 5 2 3 2 2" xfId="3227" xr:uid="{00000000-0005-0000-0000-0000890A0000}"/>
    <cellStyle name="20% - Accent6 5 2 3 2 2 2" xfId="3228" xr:uid="{00000000-0005-0000-0000-00008A0A0000}"/>
    <cellStyle name="20% - Accent6 5 2 3 2 2 2 2" xfId="3229" xr:uid="{00000000-0005-0000-0000-00008B0A0000}"/>
    <cellStyle name="20% - Accent6 5 2 3 2 2 3" xfId="3230" xr:uid="{00000000-0005-0000-0000-00008C0A0000}"/>
    <cellStyle name="20% - Accent6 5 2 3 2 3" xfId="3231" xr:uid="{00000000-0005-0000-0000-00008D0A0000}"/>
    <cellStyle name="20% - Accent6 5 2 3 2 3 2" xfId="3232" xr:uid="{00000000-0005-0000-0000-00008E0A0000}"/>
    <cellStyle name="20% - Accent6 5 2 3 2 3 2 2" xfId="3233" xr:uid="{00000000-0005-0000-0000-00008F0A0000}"/>
    <cellStyle name="20% - Accent6 5 2 3 2 3 3" xfId="3234" xr:uid="{00000000-0005-0000-0000-0000900A0000}"/>
    <cellStyle name="20% - Accent6 5 2 3 2 4" xfId="3235" xr:uid="{00000000-0005-0000-0000-0000910A0000}"/>
    <cellStyle name="20% - Accent6 5 2 3 2 4 2" xfId="3236" xr:uid="{00000000-0005-0000-0000-0000920A0000}"/>
    <cellStyle name="20% - Accent6 5 2 3 2 5" xfId="3237" xr:uid="{00000000-0005-0000-0000-0000930A0000}"/>
    <cellStyle name="20% - Accent6 5 2 3 2 5 2" xfId="3238" xr:uid="{00000000-0005-0000-0000-0000940A0000}"/>
    <cellStyle name="20% - Accent6 5 2 3 2 6" xfId="3239" xr:uid="{00000000-0005-0000-0000-0000950A0000}"/>
    <cellStyle name="20% - Accent6 5 2 3 3" xfId="3240" xr:uid="{00000000-0005-0000-0000-0000960A0000}"/>
    <cellStyle name="20% - Accent6 5 2 3 3 2" xfId="3241" xr:uid="{00000000-0005-0000-0000-0000970A0000}"/>
    <cellStyle name="20% - Accent6 5 2 3 3 2 2" xfId="3242" xr:uid="{00000000-0005-0000-0000-0000980A0000}"/>
    <cellStyle name="20% - Accent6 5 2 3 3 3" xfId="3243" xr:uid="{00000000-0005-0000-0000-0000990A0000}"/>
    <cellStyle name="20% - Accent6 5 2 3 4" xfId="3244" xr:uid="{00000000-0005-0000-0000-00009A0A0000}"/>
    <cellStyle name="20% - Accent6 5 2 3 4 2" xfId="3245" xr:uid="{00000000-0005-0000-0000-00009B0A0000}"/>
    <cellStyle name="20% - Accent6 5 2 3 4 2 2" xfId="3246" xr:uid="{00000000-0005-0000-0000-00009C0A0000}"/>
    <cellStyle name="20% - Accent6 5 2 3 4 3" xfId="3247" xr:uid="{00000000-0005-0000-0000-00009D0A0000}"/>
    <cellStyle name="20% - Accent6 5 2 3 5" xfId="3248" xr:uid="{00000000-0005-0000-0000-00009E0A0000}"/>
    <cellStyle name="20% - Accent6 5 2 3 5 2" xfId="3249" xr:uid="{00000000-0005-0000-0000-00009F0A0000}"/>
    <cellStyle name="20% - Accent6 5 2 3 6" xfId="3250" xr:uid="{00000000-0005-0000-0000-0000A00A0000}"/>
    <cellStyle name="20% - Accent6 5 2 3 6 2" xfId="3251" xr:uid="{00000000-0005-0000-0000-0000A10A0000}"/>
    <cellStyle name="20% - Accent6 5 2 3 7" xfId="3252" xr:uid="{00000000-0005-0000-0000-0000A20A0000}"/>
    <cellStyle name="20% - Accent6 5 2 4" xfId="3253" xr:uid="{00000000-0005-0000-0000-0000A30A0000}"/>
    <cellStyle name="20% - Accent6 5 2 4 2" xfId="3254" xr:uid="{00000000-0005-0000-0000-0000A40A0000}"/>
    <cellStyle name="20% - Accent6 5 2 4 2 2" xfId="3255" xr:uid="{00000000-0005-0000-0000-0000A50A0000}"/>
    <cellStyle name="20% - Accent6 5 2 4 2 2 2" xfId="3256" xr:uid="{00000000-0005-0000-0000-0000A60A0000}"/>
    <cellStyle name="20% - Accent6 5 2 4 2 3" xfId="3257" xr:uid="{00000000-0005-0000-0000-0000A70A0000}"/>
    <cellStyle name="20% - Accent6 5 2 4 2 3 2" xfId="3258" xr:uid="{00000000-0005-0000-0000-0000A80A0000}"/>
    <cellStyle name="20% - Accent6 5 2 4 2 4" xfId="3259" xr:uid="{00000000-0005-0000-0000-0000A90A0000}"/>
    <cellStyle name="20% - Accent6 5 2 4 3" xfId="3260" xr:uid="{00000000-0005-0000-0000-0000AA0A0000}"/>
    <cellStyle name="20% - Accent6 5 2 4 3 2" xfId="3261" xr:uid="{00000000-0005-0000-0000-0000AB0A0000}"/>
    <cellStyle name="20% - Accent6 5 2 4 3 2 2" xfId="3262" xr:uid="{00000000-0005-0000-0000-0000AC0A0000}"/>
    <cellStyle name="20% - Accent6 5 2 4 3 3" xfId="3263" xr:uid="{00000000-0005-0000-0000-0000AD0A0000}"/>
    <cellStyle name="20% - Accent6 5 2 4 4" xfId="3264" xr:uid="{00000000-0005-0000-0000-0000AE0A0000}"/>
    <cellStyle name="20% - Accent6 5 2 4 4 2" xfId="3265" xr:uid="{00000000-0005-0000-0000-0000AF0A0000}"/>
    <cellStyle name="20% - Accent6 5 2 4 5" xfId="3266" xr:uid="{00000000-0005-0000-0000-0000B00A0000}"/>
    <cellStyle name="20% - Accent6 5 2 4 5 2" xfId="3267" xr:uid="{00000000-0005-0000-0000-0000B10A0000}"/>
    <cellStyle name="20% - Accent6 5 2 4 6" xfId="3268" xr:uid="{00000000-0005-0000-0000-0000B20A0000}"/>
    <cellStyle name="20% - Accent6 5 2 5" xfId="3269" xr:uid="{00000000-0005-0000-0000-0000B30A0000}"/>
    <cellStyle name="20% - Accent6 5 2 5 2" xfId="3270" xr:uid="{00000000-0005-0000-0000-0000B40A0000}"/>
    <cellStyle name="20% - Accent6 5 2 5 2 2" xfId="3271" xr:uid="{00000000-0005-0000-0000-0000B50A0000}"/>
    <cellStyle name="20% - Accent6 5 2 5 3" xfId="3272" xr:uid="{00000000-0005-0000-0000-0000B60A0000}"/>
    <cellStyle name="20% - Accent6 5 2 5 3 2" xfId="3273" xr:uid="{00000000-0005-0000-0000-0000B70A0000}"/>
    <cellStyle name="20% - Accent6 5 2 5 4" xfId="3274" xr:uid="{00000000-0005-0000-0000-0000B80A0000}"/>
    <cellStyle name="20% - Accent6 5 2 6" xfId="3275" xr:uid="{00000000-0005-0000-0000-0000B90A0000}"/>
    <cellStyle name="20% - Accent6 5 2 6 2" xfId="3276" xr:uid="{00000000-0005-0000-0000-0000BA0A0000}"/>
    <cellStyle name="20% - Accent6 5 2 6 2 2" xfId="3277" xr:uid="{00000000-0005-0000-0000-0000BB0A0000}"/>
    <cellStyle name="20% - Accent6 5 2 6 3" xfId="3278" xr:uid="{00000000-0005-0000-0000-0000BC0A0000}"/>
    <cellStyle name="20% - Accent6 5 2 7" xfId="3279" xr:uid="{00000000-0005-0000-0000-0000BD0A0000}"/>
    <cellStyle name="20% - Accent6 5 2 7 2" xfId="3280" xr:uid="{00000000-0005-0000-0000-0000BE0A0000}"/>
    <cellStyle name="20% - Accent6 5 2 8" xfId="3281" xr:uid="{00000000-0005-0000-0000-0000BF0A0000}"/>
    <cellStyle name="20% - Accent6 5 2 8 2" xfId="3282" xr:uid="{00000000-0005-0000-0000-0000C00A0000}"/>
    <cellStyle name="20% - Accent6 5 2 9" xfId="3283" xr:uid="{00000000-0005-0000-0000-0000C10A0000}"/>
    <cellStyle name="20% - Accent6 5 3" xfId="3284" xr:uid="{00000000-0005-0000-0000-0000C20A0000}"/>
    <cellStyle name="20% - Accent6 5 3 2" xfId="3285" xr:uid="{00000000-0005-0000-0000-0000C30A0000}"/>
    <cellStyle name="20% - Accent6 5 3 2 2" xfId="3286" xr:uid="{00000000-0005-0000-0000-0000C40A0000}"/>
    <cellStyle name="20% - Accent6 5 3 2 2 2" xfId="3287" xr:uid="{00000000-0005-0000-0000-0000C50A0000}"/>
    <cellStyle name="20% - Accent6 5 3 2 2 2 2" xfId="3288" xr:uid="{00000000-0005-0000-0000-0000C60A0000}"/>
    <cellStyle name="20% - Accent6 5 3 2 2 2 2 2" xfId="3289" xr:uid="{00000000-0005-0000-0000-0000C70A0000}"/>
    <cellStyle name="20% - Accent6 5 3 2 2 2 3" xfId="3290" xr:uid="{00000000-0005-0000-0000-0000C80A0000}"/>
    <cellStyle name="20% - Accent6 5 3 2 2 3" xfId="3291" xr:uid="{00000000-0005-0000-0000-0000C90A0000}"/>
    <cellStyle name="20% - Accent6 5 3 2 2 3 2" xfId="3292" xr:uid="{00000000-0005-0000-0000-0000CA0A0000}"/>
    <cellStyle name="20% - Accent6 5 3 2 2 3 2 2" xfId="3293" xr:uid="{00000000-0005-0000-0000-0000CB0A0000}"/>
    <cellStyle name="20% - Accent6 5 3 2 2 3 3" xfId="3294" xr:uid="{00000000-0005-0000-0000-0000CC0A0000}"/>
    <cellStyle name="20% - Accent6 5 3 2 2 4" xfId="3295" xr:uid="{00000000-0005-0000-0000-0000CD0A0000}"/>
    <cellStyle name="20% - Accent6 5 3 2 2 4 2" xfId="3296" xr:uid="{00000000-0005-0000-0000-0000CE0A0000}"/>
    <cellStyle name="20% - Accent6 5 3 2 2 5" xfId="3297" xr:uid="{00000000-0005-0000-0000-0000CF0A0000}"/>
    <cellStyle name="20% - Accent6 5 3 2 3" xfId="3298" xr:uid="{00000000-0005-0000-0000-0000D00A0000}"/>
    <cellStyle name="20% - Accent6 5 3 2 3 2" xfId="3299" xr:uid="{00000000-0005-0000-0000-0000D10A0000}"/>
    <cellStyle name="20% - Accent6 5 3 2 3 2 2" xfId="3300" xr:uid="{00000000-0005-0000-0000-0000D20A0000}"/>
    <cellStyle name="20% - Accent6 5 3 2 3 3" xfId="3301" xr:uid="{00000000-0005-0000-0000-0000D30A0000}"/>
    <cellStyle name="20% - Accent6 5 3 2 4" xfId="3302" xr:uid="{00000000-0005-0000-0000-0000D40A0000}"/>
    <cellStyle name="20% - Accent6 5 3 2 4 2" xfId="3303" xr:uid="{00000000-0005-0000-0000-0000D50A0000}"/>
    <cellStyle name="20% - Accent6 5 3 2 4 2 2" xfId="3304" xr:uid="{00000000-0005-0000-0000-0000D60A0000}"/>
    <cellStyle name="20% - Accent6 5 3 2 4 3" xfId="3305" xr:uid="{00000000-0005-0000-0000-0000D70A0000}"/>
    <cellStyle name="20% - Accent6 5 3 2 5" xfId="3306" xr:uid="{00000000-0005-0000-0000-0000D80A0000}"/>
    <cellStyle name="20% - Accent6 5 3 2 5 2" xfId="3307" xr:uid="{00000000-0005-0000-0000-0000D90A0000}"/>
    <cellStyle name="20% - Accent6 5 3 2 6" xfId="3308" xr:uid="{00000000-0005-0000-0000-0000DA0A0000}"/>
    <cellStyle name="20% - Accent6 5 3 2 6 2" xfId="3309" xr:uid="{00000000-0005-0000-0000-0000DB0A0000}"/>
    <cellStyle name="20% - Accent6 5 3 2 7" xfId="3310" xr:uid="{00000000-0005-0000-0000-0000DC0A0000}"/>
    <cellStyle name="20% - Accent6 5 3 3" xfId="3311" xr:uid="{00000000-0005-0000-0000-0000DD0A0000}"/>
    <cellStyle name="20% - Accent6 5 3 3 2" xfId="3312" xr:uid="{00000000-0005-0000-0000-0000DE0A0000}"/>
    <cellStyle name="20% - Accent6 5 3 3 2 2" xfId="3313" xr:uid="{00000000-0005-0000-0000-0000DF0A0000}"/>
    <cellStyle name="20% - Accent6 5 3 3 2 2 2" xfId="3314" xr:uid="{00000000-0005-0000-0000-0000E00A0000}"/>
    <cellStyle name="20% - Accent6 5 3 3 2 3" xfId="3315" xr:uid="{00000000-0005-0000-0000-0000E10A0000}"/>
    <cellStyle name="20% - Accent6 5 3 3 3" xfId="3316" xr:uid="{00000000-0005-0000-0000-0000E20A0000}"/>
    <cellStyle name="20% - Accent6 5 3 3 3 2" xfId="3317" xr:uid="{00000000-0005-0000-0000-0000E30A0000}"/>
    <cellStyle name="20% - Accent6 5 3 3 3 2 2" xfId="3318" xr:uid="{00000000-0005-0000-0000-0000E40A0000}"/>
    <cellStyle name="20% - Accent6 5 3 3 3 3" xfId="3319" xr:uid="{00000000-0005-0000-0000-0000E50A0000}"/>
    <cellStyle name="20% - Accent6 5 3 3 4" xfId="3320" xr:uid="{00000000-0005-0000-0000-0000E60A0000}"/>
    <cellStyle name="20% - Accent6 5 3 3 4 2" xfId="3321" xr:uid="{00000000-0005-0000-0000-0000E70A0000}"/>
    <cellStyle name="20% - Accent6 5 3 3 5" xfId="3322" xr:uid="{00000000-0005-0000-0000-0000E80A0000}"/>
    <cellStyle name="20% - Accent6 5 3 4" xfId="3323" xr:uid="{00000000-0005-0000-0000-0000E90A0000}"/>
    <cellStyle name="20% - Accent6 5 3 4 2" xfId="3324" xr:uid="{00000000-0005-0000-0000-0000EA0A0000}"/>
    <cellStyle name="20% - Accent6 5 3 4 2 2" xfId="3325" xr:uid="{00000000-0005-0000-0000-0000EB0A0000}"/>
    <cellStyle name="20% - Accent6 5 3 4 3" xfId="3326" xr:uid="{00000000-0005-0000-0000-0000EC0A0000}"/>
    <cellStyle name="20% - Accent6 5 3 5" xfId="3327" xr:uid="{00000000-0005-0000-0000-0000ED0A0000}"/>
    <cellStyle name="20% - Accent6 5 3 5 2" xfId="3328" xr:uid="{00000000-0005-0000-0000-0000EE0A0000}"/>
    <cellStyle name="20% - Accent6 5 3 5 2 2" xfId="3329" xr:uid="{00000000-0005-0000-0000-0000EF0A0000}"/>
    <cellStyle name="20% - Accent6 5 3 5 3" xfId="3330" xr:uid="{00000000-0005-0000-0000-0000F00A0000}"/>
    <cellStyle name="20% - Accent6 5 3 6" xfId="3331" xr:uid="{00000000-0005-0000-0000-0000F10A0000}"/>
    <cellStyle name="20% - Accent6 5 3 6 2" xfId="3332" xr:uid="{00000000-0005-0000-0000-0000F20A0000}"/>
    <cellStyle name="20% - Accent6 5 3 7" xfId="3333" xr:uid="{00000000-0005-0000-0000-0000F30A0000}"/>
    <cellStyle name="20% - Accent6 5 3 7 2" xfId="3334" xr:uid="{00000000-0005-0000-0000-0000F40A0000}"/>
    <cellStyle name="20% - Accent6 5 3 8" xfId="3335" xr:uid="{00000000-0005-0000-0000-0000F50A0000}"/>
    <cellStyle name="20% - Accent6 5 4" xfId="3336" xr:uid="{00000000-0005-0000-0000-0000F60A0000}"/>
    <cellStyle name="20% - Accent6 5 4 2" xfId="3337" xr:uid="{00000000-0005-0000-0000-0000F70A0000}"/>
    <cellStyle name="20% - Accent6 5 4 2 2" xfId="3338" xr:uid="{00000000-0005-0000-0000-0000F80A0000}"/>
    <cellStyle name="20% - Accent6 5 4 2 2 2" xfId="3339" xr:uid="{00000000-0005-0000-0000-0000F90A0000}"/>
    <cellStyle name="20% - Accent6 5 4 2 2 2 2" xfId="3340" xr:uid="{00000000-0005-0000-0000-0000FA0A0000}"/>
    <cellStyle name="20% - Accent6 5 4 2 2 3" xfId="3341" xr:uid="{00000000-0005-0000-0000-0000FB0A0000}"/>
    <cellStyle name="20% - Accent6 5 4 2 3" xfId="3342" xr:uid="{00000000-0005-0000-0000-0000FC0A0000}"/>
    <cellStyle name="20% - Accent6 5 4 2 3 2" xfId="3343" xr:uid="{00000000-0005-0000-0000-0000FD0A0000}"/>
    <cellStyle name="20% - Accent6 5 4 2 3 2 2" xfId="3344" xr:uid="{00000000-0005-0000-0000-0000FE0A0000}"/>
    <cellStyle name="20% - Accent6 5 4 2 3 3" xfId="3345" xr:uid="{00000000-0005-0000-0000-0000FF0A0000}"/>
    <cellStyle name="20% - Accent6 5 4 2 4" xfId="3346" xr:uid="{00000000-0005-0000-0000-0000000B0000}"/>
    <cellStyle name="20% - Accent6 5 4 2 4 2" xfId="3347" xr:uid="{00000000-0005-0000-0000-0000010B0000}"/>
    <cellStyle name="20% - Accent6 5 4 2 5" xfId="3348" xr:uid="{00000000-0005-0000-0000-0000020B0000}"/>
    <cellStyle name="20% - Accent6 5 4 2 5 2" xfId="3349" xr:uid="{00000000-0005-0000-0000-0000030B0000}"/>
    <cellStyle name="20% - Accent6 5 4 2 6" xfId="3350" xr:uid="{00000000-0005-0000-0000-0000040B0000}"/>
    <cellStyle name="20% - Accent6 5 4 3" xfId="3351" xr:uid="{00000000-0005-0000-0000-0000050B0000}"/>
    <cellStyle name="20% - Accent6 5 4 3 2" xfId="3352" xr:uid="{00000000-0005-0000-0000-0000060B0000}"/>
    <cellStyle name="20% - Accent6 5 4 3 2 2" xfId="3353" xr:uid="{00000000-0005-0000-0000-0000070B0000}"/>
    <cellStyle name="20% - Accent6 5 4 3 3" xfId="3354" xr:uid="{00000000-0005-0000-0000-0000080B0000}"/>
    <cellStyle name="20% - Accent6 5 4 4" xfId="3355" xr:uid="{00000000-0005-0000-0000-0000090B0000}"/>
    <cellStyle name="20% - Accent6 5 4 4 2" xfId="3356" xr:uid="{00000000-0005-0000-0000-00000A0B0000}"/>
    <cellStyle name="20% - Accent6 5 4 4 2 2" xfId="3357" xr:uid="{00000000-0005-0000-0000-00000B0B0000}"/>
    <cellStyle name="20% - Accent6 5 4 4 3" xfId="3358" xr:uid="{00000000-0005-0000-0000-00000C0B0000}"/>
    <cellStyle name="20% - Accent6 5 4 5" xfId="3359" xr:uid="{00000000-0005-0000-0000-00000D0B0000}"/>
    <cellStyle name="20% - Accent6 5 4 5 2" xfId="3360" xr:uid="{00000000-0005-0000-0000-00000E0B0000}"/>
    <cellStyle name="20% - Accent6 5 4 6" xfId="3361" xr:uid="{00000000-0005-0000-0000-00000F0B0000}"/>
    <cellStyle name="20% - Accent6 5 4 6 2" xfId="3362" xr:uid="{00000000-0005-0000-0000-0000100B0000}"/>
    <cellStyle name="20% - Accent6 5 4 7" xfId="3363" xr:uid="{00000000-0005-0000-0000-0000110B0000}"/>
    <cellStyle name="20% - Accent6 5 5" xfId="3364" xr:uid="{00000000-0005-0000-0000-0000120B0000}"/>
    <cellStyle name="20% - Accent6 5 5 2" xfId="3365" xr:uid="{00000000-0005-0000-0000-0000130B0000}"/>
    <cellStyle name="20% - Accent6 5 5 2 2" xfId="3366" xr:uid="{00000000-0005-0000-0000-0000140B0000}"/>
    <cellStyle name="20% - Accent6 5 5 2 2 2" xfId="3367" xr:uid="{00000000-0005-0000-0000-0000150B0000}"/>
    <cellStyle name="20% - Accent6 5 5 2 3" xfId="3368" xr:uid="{00000000-0005-0000-0000-0000160B0000}"/>
    <cellStyle name="20% - Accent6 5 5 2 3 2" xfId="3369" xr:uid="{00000000-0005-0000-0000-0000170B0000}"/>
    <cellStyle name="20% - Accent6 5 5 2 4" xfId="3370" xr:uid="{00000000-0005-0000-0000-0000180B0000}"/>
    <cellStyle name="20% - Accent6 5 5 3" xfId="3371" xr:uid="{00000000-0005-0000-0000-0000190B0000}"/>
    <cellStyle name="20% - Accent6 5 5 3 2" xfId="3372" xr:uid="{00000000-0005-0000-0000-00001A0B0000}"/>
    <cellStyle name="20% - Accent6 5 5 3 2 2" xfId="3373" xr:uid="{00000000-0005-0000-0000-00001B0B0000}"/>
    <cellStyle name="20% - Accent6 5 5 3 3" xfId="3374" xr:uid="{00000000-0005-0000-0000-00001C0B0000}"/>
    <cellStyle name="20% - Accent6 5 5 4" xfId="3375" xr:uid="{00000000-0005-0000-0000-00001D0B0000}"/>
    <cellStyle name="20% - Accent6 5 5 4 2" xfId="3376" xr:uid="{00000000-0005-0000-0000-00001E0B0000}"/>
    <cellStyle name="20% - Accent6 5 5 5" xfId="3377" xr:uid="{00000000-0005-0000-0000-00001F0B0000}"/>
    <cellStyle name="20% - Accent6 5 5 5 2" xfId="3378" xr:uid="{00000000-0005-0000-0000-0000200B0000}"/>
    <cellStyle name="20% - Accent6 5 5 6" xfId="3379" xr:uid="{00000000-0005-0000-0000-0000210B0000}"/>
    <cellStyle name="20% - Accent6 5 6" xfId="3380" xr:uid="{00000000-0005-0000-0000-0000220B0000}"/>
    <cellStyle name="20% - Accent6 5 6 2" xfId="3381" xr:uid="{00000000-0005-0000-0000-0000230B0000}"/>
    <cellStyle name="20% - Accent6 5 6 2 2" xfId="3382" xr:uid="{00000000-0005-0000-0000-0000240B0000}"/>
    <cellStyle name="20% - Accent6 5 6 3" xfId="3383" xr:uid="{00000000-0005-0000-0000-0000250B0000}"/>
    <cellStyle name="20% - Accent6 5 6 3 2" xfId="3384" xr:uid="{00000000-0005-0000-0000-0000260B0000}"/>
    <cellStyle name="20% - Accent6 5 6 4" xfId="3385" xr:uid="{00000000-0005-0000-0000-0000270B0000}"/>
    <cellStyle name="20% - Accent6 5 7" xfId="3386" xr:uid="{00000000-0005-0000-0000-0000280B0000}"/>
    <cellStyle name="20% - Accent6 5 7 2" xfId="3387" xr:uid="{00000000-0005-0000-0000-0000290B0000}"/>
    <cellStyle name="20% - Accent6 5 7 2 2" xfId="3388" xr:uid="{00000000-0005-0000-0000-00002A0B0000}"/>
    <cellStyle name="20% - Accent6 5 7 3" xfId="3389" xr:uid="{00000000-0005-0000-0000-00002B0B0000}"/>
    <cellStyle name="20% - Accent6 5 8" xfId="3390" xr:uid="{00000000-0005-0000-0000-00002C0B0000}"/>
    <cellStyle name="20% - Accent6 5 8 2" xfId="3391" xr:uid="{00000000-0005-0000-0000-00002D0B0000}"/>
    <cellStyle name="20% - Accent6 5 9" xfId="3392" xr:uid="{00000000-0005-0000-0000-00002E0B0000}"/>
    <cellStyle name="20% - Accent6 5 9 2" xfId="3393" xr:uid="{00000000-0005-0000-0000-00002F0B0000}"/>
    <cellStyle name="20% - Accent6 6" xfId="240" xr:uid="{00000000-0005-0000-0000-0000300B0000}"/>
    <cellStyle name="20% - Accent6 6 2" xfId="3394" xr:uid="{00000000-0005-0000-0000-0000310B0000}"/>
    <cellStyle name="20% - Accent6 6 2 2" xfId="3395" xr:uid="{00000000-0005-0000-0000-0000320B0000}"/>
    <cellStyle name="20% - Accent6 6 3" xfId="3396" xr:uid="{00000000-0005-0000-0000-0000330B0000}"/>
    <cellStyle name="20% - Accent6 7" xfId="3397" xr:uid="{00000000-0005-0000-0000-0000340B0000}"/>
    <cellStyle name="20% - Accent6 7 2" xfId="3398" xr:uid="{00000000-0005-0000-0000-0000350B0000}"/>
    <cellStyle name="20% - Accent6 7 2 2" xfId="3399" xr:uid="{00000000-0005-0000-0000-0000360B0000}"/>
    <cellStyle name="20% - Accent6 7 3" xfId="3400" xr:uid="{00000000-0005-0000-0000-0000370B0000}"/>
    <cellStyle name="20% - Accent6 8" xfId="3401" xr:uid="{00000000-0005-0000-0000-0000380B0000}"/>
    <cellStyle name="20% - Accent6 8 2" xfId="3402" xr:uid="{00000000-0005-0000-0000-0000390B0000}"/>
    <cellStyle name="20% - Accent6 9" xfId="3403" xr:uid="{00000000-0005-0000-0000-00003A0B0000}"/>
    <cellStyle name="20% - Accent6 9 2" xfId="3404" xr:uid="{00000000-0005-0000-0000-00003B0B0000}"/>
    <cellStyle name="40% - Accent1 10" xfId="3405" xr:uid="{00000000-0005-0000-0000-00003C0B0000}"/>
    <cellStyle name="40% - Accent1 10 2" xfId="3406" xr:uid="{00000000-0005-0000-0000-00003D0B0000}"/>
    <cellStyle name="40% - Accent1 11" xfId="3407" xr:uid="{00000000-0005-0000-0000-00003E0B0000}"/>
    <cellStyle name="40% - Accent1 11 2" xfId="3408" xr:uid="{00000000-0005-0000-0000-00003F0B0000}"/>
    <cellStyle name="40% - Accent1 12" xfId="3409" xr:uid="{00000000-0005-0000-0000-0000400B0000}"/>
    <cellStyle name="40% - Accent1 2" xfId="13" xr:uid="{00000000-0005-0000-0000-0000410B0000}"/>
    <cellStyle name="40% - Accent1 2 2" xfId="3410" xr:uid="{00000000-0005-0000-0000-0000420B0000}"/>
    <cellStyle name="40% - Accent1 2 2 2" xfId="3411" xr:uid="{00000000-0005-0000-0000-0000430B0000}"/>
    <cellStyle name="40% - Accent1 2 2 2 2" xfId="3412" xr:uid="{00000000-0005-0000-0000-0000440B0000}"/>
    <cellStyle name="40% - Accent1 2 2 2 2 2" xfId="3413" xr:uid="{00000000-0005-0000-0000-0000450B0000}"/>
    <cellStyle name="40% - Accent1 2 2 2 2 2 2" xfId="3414" xr:uid="{00000000-0005-0000-0000-0000460B0000}"/>
    <cellStyle name="40% - Accent1 2 2 2 2 3" xfId="3415" xr:uid="{00000000-0005-0000-0000-0000470B0000}"/>
    <cellStyle name="40% - Accent1 2 2 2 3" xfId="3416" xr:uid="{00000000-0005-0000-0000-0000480B0000}"/>
    <cellStyle name="40% - Accent1 2 2 2 3 2" xfId="3417" xr:uid="{00000000-0005-0000-0000-0000490B0000}"/>
    <cellStyle name="40% - Accent1 2 2 2 3 2 2" xfId="3418" xr:uid="{00000000-0005-0000-0000-00004A0B0000}"/>
    <cellStyle name="40% - Accent1 2 2 2 3 3" xfId="3419" xr:uid="{00000000-0005-0000-0000-00004B0B0000}"/>
    <cellStyle name="40% - Accent1 2 2 2 4" xfId="3420" xr:uid="{00000000-0005-0000-0000-00004C0B0000}"/>
    <cellStyle name="40% - Accent1 2 2 2 4 2" xfId="3421" xr:uid="{00000000-0005-0000-0000-00004D0B0000}"/>
    <cellStyle name="40% - Accent1 2 2 2 5" xfId="3422" xr:uid="{00000000-0005-0000-0000-00004E0B0000}"/>
    <cellStyle name="40% - Accent1 2 2 3" xfId="3423" xr:uid="{00000000-0005-0000-0000-00004F0B0000}"/>
    <cellStyle name="40% - Accent1 2 2 3 2" xfId="3424" xr:uid="{00000000-0005-0000-0000-0000500B0000}"/>
    <cellStyle name="40% - Accent1 2 2 3 2 2" xfId="3425" xr:uid="{00000000-0005-0000-0000-0000510B0000}"/>
    <cellStyle name="40% - Accent1 2 2 3 3" xfId="3426" xr:uid="{00000000-0005-0000-0000-0000520B0000}"/>
    <cellStyle name="40% - Accent1 2 2 4" xfId="3427" xr:uid="{00000000-0005-0000-0000-0000530B0000}"/>
    <cellStyle name="40% - Accent1 2 2 4 2" xfId="3428" xr:uid="{00000000-0005-0000-0000-0000540B0000}"/>
    <cellStyle name="40% - Accent1 2 2 4 2 2" xfId="3429" xr:uid="{00000000-0005-0000-0000-0000550B0000}"/>
    <cellStyle name="40% - Accent1 2 2 4 3" xfId="3430" xr:uid="{00000000-0005-0000-0000-0000560B0000}"/>
    <cellStyle name="40% - Accent1 2 2 5" xfId="3431" xr:uid="{00000000-0005-0000-0000-0000570B0000}"/>
    <cellStyle name="40% - Accent1 2 2 5 2" xfId="3432" xr:uid="{00000000-0005-0000-0000-0000580B0000}"/>
    <cellStyle name="40% - Accent1 2 2 6" xfId="3433" xr:uid="{00000000-0005-0000-0000-0000590B0000}"/>
    <cellStyle name="40% - Accent1 2 2 6 2" xfId="3434" xr:uid="{00000000-0005-0000-0000-00005A0B0000}"/>
    <cellStyle name="40% - Accent1 2 2 7" xfId="3435" xr:uid="{00000000-0005-0000-0000-00005B0B0000}"/>
    <cellStyle name="40% - Accent1 2 3" xfId="3436" xr:uid="{00000000-0005-0000-0000-00005C0B0000}"/>
    <cellStyle name="40% - Accent1 2 3 2" xfId="3437" xr:uid="{00000000-0005-0000-0000-00005D0B0000}"/>
    <cellStyle name="40% - Accent1 2 3 2 2" xfId="3438" xr:uid="{00000000-0005-0000-0000-00005E0B0000}"/>
    <cellStyle name="40% - Accent1 2 3 2 2 2" xfId="3439" xr:uid="{00000000-0005-0000-0000-00005F0B0000}"/>
    <cellStyle name="40% - Accent1 2 3 2 3" xfId="3440" xr:uid="{00000000-0005-0000-0000-0000600B0000}"/>
    <cellStyle name="40% - Accent1 2 3 3" xfId="3441" xr:uid="{00000000-0005-0000-0000-0000610B0000}"/>
    <cellStyle name="40% - Accent1 2 3 3 2" xfId="3442" xr:uid="{00000000-0005-0000-0000-0000620B0000}"/>
    <cellStyle name="40% - Accent1 2 3 3 2 2" xfId="3443" xr:uid="{00000000-0005-0000-0000-0000630B0000}"/>
    <cellStyle name="40% - Accent1 2 3 3 3" xfId="3444" xr:uid="{00000000-0005-0000-0000-0000640B0000}"/>
    <cellStyle name="40% - Accent1 2 3 4" xfId="3445" xr:uid="{00000000-0005-0000-0000-0000650B0000}"/>
    <cellStyle name="40% - Accent1 2 3 4 2" xfId="3446" xr:uid="{00000000-0005-0000-0000-0000660B0000}"/>
    <cellStyle name="40% - Accent1 2 3 5" xfId="3447" xr:uid="{00000000-0005-0000-0000-0000670B0000}"/>
    <cellStyle name="40% - Accent1 2 4" xfId="3448" xr:uid="{00000000-0005-0000-0000-0000680B0000}"/>
    <cellStyle name="40% - Accent1 2 4 2" xfId="3449" xr:uid="{00000000-0005-0000-0000-0000690B0000}"/>
    <cellStyle name="40% - Accent1 2 4 2 2" xfId="3450" xr:uid="{00000000-0005-0000-0000-00006A0B0000}"/>
    <cellStyle name="40% - Accent1 2 4 3" xfId="3451" xr:uid="{00000000-0005-0000-0000-00006B0B0000}"/>
    <cellStyle name="40% - Accent1 2 5" xfId="3452" xr:uid="{00000000-0005-0000-0000-00006C0B0000}"/>
    <cellStyle name="40% - Accent1 2 5 2" xfId="3453" xr:uid="{00000000-0005-0000-0000-00006D0B0000}"/>
    <cellStyle name="40% - Accent1 2 5 2 2" xfId="3454" xr:uid="{00000000-0005-0000-0000-00006E0B0000}"/>
    <cellStyle name="40% - Accent1 2 5 3" xfId="3455" xr:uid="{00000000-0005-0000-0000-00006F0B0000}"/>
    <cellStyle name="40% - Accent1 2 6" xfId="3456" xr:uid="{00000000-0005-0000-0000-0000700B0000}"/>
    <cellStyle name="40% - Accent1 2 6 2" xfId="3457" xr:uid="{00000000-0005-0000-0000-0000710B0000}"/>
    <cellStyle name="40% - Accent1 2 7" xfId="3458" xr:uid="{00000000-0005-0000-0000-0000720B0000}"/>
    <cellStyle name="40% - Accent1 2 7 2" xfId="3459" xr:uid="{00000000-0005-0000-0000-0000730B0000}"/>
    <cellStyle name="40% - Accent1 2 8" xfId="3460" xr:uid="{00000000-0005-0000-0000-0000740B0000}"/>
    <cellStyle name="40% - Accent1 2_Deferred Income Taxes" xfId="3461" xr:uid="{00000000-0005-0000-0000-0000750B0000}"/>
    <cellStyle name="40% - Accent1 3" xfId="241" xr:uid="{00000000-0005-0000-0000-0000760B0000}"/>
    <cellStyle name="40% - Accent1 3 2" xfId="3462" xr:uid="{00000000-0005-0000-0000-0000770B0000}"/>
    <cellStyle name="40% - Accent1 3 2 2" xfId="3463" xr:uid="{00000000-0005-0000-0000-0000780B0000}"/>
    <cellStyle name="40% - Accent1 3 2 2 2" xfId="3464" xr:uid="{00000000-0005-0000-0000-0000790B0000}"/>
    <cellStyle name="40% - Accent1 3 2 2 2 2" xfId="3465" xr:uid="{00000000-0005-0000-0000-00007A0B0000}"/>
    <cellStyle name="40% - Accent1 3 2 2 3" xfId="3466" xr:uid="{00000000-0005-0000-0000-00007B0B0000}"/>
    <cellStyle name="40% - Accent1 3 2 3" xfId="3467" xr:uid="{00000000-0005-0000-0000-00007C0B0000}"/>
    <cellStyle name="40% - Accent1 3 2 3 2" xfId="3468" xr:uid="{00000000-0005-0000-0000-00007D0B0000}"/>
    <cellStyle name="40% - Accent1 3 2 3 2 2" xfId="3469" xr:uid="{00000000-0005-0000-0000-00007E0B0000}"/>
    <cellStyle name="40% - Accent1 3 2 3 3" xfId="3470" xr:uid="{00000000-0005-0000-0000-00007F0B0000}"/>
    <cellStyle name="40% - Accent1 3 2 4" xfId="3471" xr:uid="{00000000-0005-0000-0000-0000800B0000}"/>
    <cellStyle name="40% - Accent1 3 2 4 2" xfId="3472" xr:uid="{00000000-0005-0000-0000-0000810B0000}"/>
    <cellStyle name="40% - Accent1 3 2 5" xfId="3473" xr:uid="{00000000-0005-0000-0000-0000820B0000}"/>
    <cellStyle name="40% - Accent1 3 3" xfId="3474" xr:uid="{00000000-0005-0000-0000-0000830B0000}"/>
    <cellStyle name="40% - Accent1 3 3 2" xfId="3475" xr:uid="{00000000-0005-0000-0000-0000840B0000}"/>
    <cellStyle name="40% - Accent1 3 3 2 2" xfId="3476" xr:uid="{00000000-0005-0000-0000-0000850B0000}"/>
    <cellStyle name="40% - Accent1 3 3 3" xfId="3477" xr:uid="{00000000-0005-0000-0000-0000860B0000}"/>
    <cellStyle name="40% - Accent1 3 4" xfId="3478" xr:uid="{00000000-0005-0000-0000-0000870B0000}"/>
    <cellStyle name="40% - Accent1 3 4 2" xfId="3479" xr:uid="{00000000-0005-0000-0000-0000880B0000}"/>
    <cellStyle name="40% - Accent1 3 4 2 2" xfId="3480" xr:uid="{00000000-0005-0000-0000-0000890B0000}"/>
    <cellStyle name="40% - Accent1 3 4 3" xfId="3481" xr:uid="{00000000-0005-0000-0000-00008A0B0000}"/>
    <cellStyle name="40% - Accent1 3 5" xfId="3482" xr:uid="{00000000-0005-0000-0000-00008B0B0000}"/>
    <cellStyle name="40% - Accent1 3 5 2" xfId="3483" xr:uid="{00000000-0005-0000-0000-00008C0B0000}"/>
    <cellStyle name="40% - Accent1 3 6" xfId="3484" xr:uid="{00000000-0005-0000-0000-00008D0B0000}"/>
    <cellStyle name="40% - Accent1 4" xfId="242" xr:uid="{00000000-0005-0000-0000-00008E0B0000}"/>
    <cellStyle name="40% - Accent1 4 2" xfId="3485" xr:uid="{00000000-0005-0000-0000-00008F0B0000}"/>
    <cellStyle name="40% - Accent1 5" xfId="243" xr:uid="{00000000-0005-0000-0000-0000900B0000}"/>
    <cellStyle name="40% - Accent1 5 10" xfId="3486" xr:uid="{00000000-0005-0000-0000-0000910B0000}"/>
    <cellStyle name="40% - Accent1 5 2" xfId="3487" xr:uid="{00000000-0005-0000-0000-0000920B0000}"/>
    <cellStyle name="40% - Accent1 5 2 2" xfId="3488" xr:uid="{00000000-0005-0000-0000-0000930B0000}"/>
    <cellStyle name="40% - Accent1 5 2 2 2" xfId="3489" xr:uid="{00000000-0005-0000-0000-0000940B0000}"/>
    <cellStyle name="40% - Accent1 5 2 2 2 2" xfId="3490" xr:uid="{00000000-0005-0000-0000-0000950B0000}"/>
    <cellStyle name="40% - Accent1 5 2 2 2 2 2" xfId="3491" xr:uid="{00000000-0005-0000-0000-0000960B0000}"/>
    <cellStyle name="40% - Accent1 5 2 2 2 2 2 2" xfId="3492" xr:uid="{00000000-0005-0000-0000-0000970B0000}"/>
    <cellStyle name="40% - Accent1 5 2 2 2 2 2 2 2" xfId="3493" xr:uid="{00000000-0005-0000-0000-0000980B0000}"/>
    <cellStyle name="40% - Accent1 5 2 2 2 2 2 3" xfId="3494" xr:uid="{00000000-0005-0000-0000-0000990B0000}"/>
    <cellStyle name="40% - Accent1 5 2 2 2 2 3" xfId="3495" xr:uid="{00000000-0005-0000-0000-00009A0B0000}"/>
    <cellStyle name="40% - Accent1 5 2 2 2 2 3 2" xfId="3496" xr:uid="{00000000-0005-0000-0000-00009B0B0000}"/>
    <cellStyle name="40% - Accent1 5 2 2 2 2 3 2 2" xfId="3497" xr:uid="{00000000-0005-0000-0000-00009C0B0000}"/>
    <cellStyle name="40% - Accent1 5 2 2 2 2 3 3" xfId="3498" xr:uid="{00000000-0005-0000-0000-00009D0B0000}"/>
    <cellStyle name="40% - Accent1 5 2 2 2 2 4" xfId="3499" xr:uid="{00000000-0005-0000-0000-00009E0B0000}"/>
    <cellStyle name="40% - Accent1 5 2 2 2 2 4 2" xfId="3500" xr:uid="{00000000-0005-0000-0000-00009F0B0000}"/>
    <cellStyle name="40% - Accent1 5 2 2 2 2 5" xfId="3501" xr:uid="{00000000-0005-0000-0000-0000A00B0000}"/>
    <cellStyle name="40% - Accent1 5 2 2 2 3" xfId="3502" xr:uid="{00000000-0005-0000-0000-0000A10B0000}"/>
    <cellStyle name="40% - Accent1 5 2 2 2 3 2" xfId="3503" xr:uid="{00000000-0005-0000-0000-0000A20B0000}"/>
    <cellStyle name="40% - Accent1 5 2 2 2 3 2 2" xfId="3504" xr:uid="{00000000-0005-0000-0000-0000A30B0000}"/>
    <cellStyle name="40% - Accent1 5 2 2 2 3 3" xfId="3505" xr:uid="{00000000-0005-0000-0000-0000A40B0000}"/>
    <cellStyle name="40% - Accent1 5 2 2 2 4" xfId="3506" xr:uid="{00000000-0005-0000-0000-0000A50B0000}"/>
    <cellStyle name="40% - Accent1 5 2 2 2 4 2" xfId="3507" xr:uid="{00000000-0005-0000-0000-0000A60B0000}"/>
    <cellStyle name="40% - Accent1 5 2 2 2 4 2 2" xfId="3508" xr:uid="{00000000-0005-0000-0000-0000A70B0000}"/>
    <cellStyle name="40% - Accent1 5 2 2 2 4 3" xfId="3509" xr:uid="{00000000-0005-0000-0000-0000A80B0000}"/>
    <cellStyle name="40% - Accent1 5 2 2 2 5" xfId="3510" xr:uid="{00000000-0005-0000-0000-0000A90B0000}"/>
    <cellStyle name="40% - Accent1 5 2 2 2 5 2" xfId="3511" xr:uid="{00000000-0005-0000-0000-0000AA0B0000}"/>
    <cellStyle name="40% - Accent1 5 2 2 2 6" xfId="3512" xr:uid="{00000000-0005-0000-0000-0000AB0B0000}"/>
    <cellStyle name="40% - Accent1 5 2 2 2 6 2" xfId="3513" xr:uid="{00000000-0005-0000-0000-0000AC0B0000}"/>
    <cellStyle name="40% - Accent1 5 2 2 2 7" xfId="3514" xr:uid="{00000000-0005-0000-0000-0000AD0B0000}"/>
    <cellStyle name="40% - Accent1 5 2 2 3" xfId="3515" xr:uid="{00000000-0005-0000-0000-0000AE0B0000}"/>
    <cellStyle name="40% - Accent1 5 2 2 3 2" xfId="3516" xr:uid="{00000000-0005-0000-0000-0000AF0B0000}"/>
    <cellStyle name="40% - Accent1 5 2 2 3 2 2" xfId="3517" xr:uid="{00000000-0005-0000-0000-0000B00B0000}"/>
    <cellStyle name="40% - Accent1 5 2 2 3 2 2 2" xfId="3518" xr:uid="{00000000-0005-0000-0000-0000B10B0000}"/>
    <cellStyle name="40% - Accent1 5 2 2 3 2 3" xfId="3519" xr:uid="{00000000-0005-0000-0000-0000B20B0000}"/>
    <cellStyle name="40% - Accent1 5 2 2 3 3" xfId="3520" xr:uid="{00000000-0005-0000-0000-0000B30B0000}"/>
    <cellStyle name="40% - Accent1 5 2 2 3 3 2" xfId="3521" xr:uid="{00000000-0005-0000-0000-0000B40B0000}"/>
    <cellStyle name="40% - Accent1 5 2 2 3 3 2 2" xfId="3522" xr:uid="{00000000-0005-0000-0000-0000B50B0000}"/>
    <cellStyle name="40% - Accent1 5 2 2 3 3 3" xfId="3523" xr:uid="{00000000-0005-0000-0000-0000B60B0000}"/>
    <cellStyle name="40% - Accent1 5 2 2 3 4" xfId="3524" xr:uid="{00000000-0005-0000-0000-0000B70B0000}"/>
    <cellStyle name="40% - Accent1 5 2 2 3 4 2" xfId="3525" xr:uid="{00000000-0005-0000-0000-0000B80B0000}"/>
    <cellStyle name="40% - Accent1 5 2 2 3 5" xfId="3526" xr:uid="{00000000-0005-0000-0000-0000B90B0000}"/>
    <cellStyle name="40% - Accent1 5 2 2 4" xfId="3527" xr:uid="{00000000-0005-0000-0000-0000BA0B0000}"/>
    <cellStyle name="40% - Accent1 5 2 2 4 2" xfId="3528" xr:uid="{00000000-0005-0000-0000-0000BB0B0000}"/>
    <cellStyle name="40% - Accent1 5 2 2 4 2 2" xfId="3529" xr:uid="{00000000-0005-0000-0000-0000BC0B0000}"/>
    <cellStyle name="40% - Accent1 5 2 2 4 3" xfId="3530" xr:uid="{00000000-0005-0000-0000-0000BD0B0000}"/>
    <cellStyle name="40% - Accent1 5 2 2 5" xfId="3531" xr:uid="{00000000-0005-0000-0000-0000BE0B0000}"/>
    <cellStyle name="40% - Accent1 5 2 2 5 2" xfId="3532" xr:uid="{00000000-0005-0000-0000-0000BF0B0000}"/>
    <cellStyle name="40% - Accent1 5 2 2 5 2 2" xfId="3533" xr:uid="{00000000-0005-0000-0000-0000C00B0000}"/>
    <cellStyle name="40% - Accent1 5 2 2 5 3" xfId="3534" xr:uid="{00000000-0005-0000-0000-0000C10B0000}"/>
    <cellStyle name="40% - Accent1 5 2 2 6" xfId="3535" xr:uid="{00000000-0005-0000-0000-0000C20B0000}"/>
    <cellStyle name="40% - Accent1 5 2 2 6 2" xfId="3536" xr:uid="{00000000-0005-0000-0000-0000C30B0000}"/>
    <cellStyle name="40% - Accent1 5 2 2 7" xfId="3537" xr:uid="{00000000-0005-0000-0000-0000C40B0000}"/>
    <cellStyle name="40% - Accent1 5 2 2 7 2" xfId="3538" xr:uid="{00000000-0005-0000-0000-0000C50B0000}"/>
    <cellStyle name="40% - Accent1 5 2 2 8" xfId="3539" xr:uid="{00000000-0005-0000-0000-0000C60B0000}"/>
    <cellStyle name="40% - Accent1 5 2 3" xfId="3540" xr:uid="{00000000-0005-0000-0000-0000C70B0000}"/>
    <cellStyle name="40% - Accent1 5 2 3 2" xfId="3541" xr:uid="{00000000-0005-0000-0000-0000C80B0000}"/>
    <cellStyle name="40% - Accent1 5 2 3 2 2" xfId="3542" xr:uid="{00000000-0005-0000-0000-0000C90B0000}"/>
    <cellStyle name="40% - Accent1 5 2 3 2 2 2" xfId="3543" xr:uid="{00000000-0005-0000-0000-0000CA0B0000}"/>
    <cellStyle name="40% - Accent1 5 2 3 2 2 2 2" xfId="3544" xr:uid="{00000000-0005-0000-0000-0000CB0B0000}"/>
    <cellStyle name="40% - Accent1 5 2 3 2 2 3" xfId="3545" xr:uid="{00000000-0005-0000-0000-0000CC0B0000}"/>
    <cellStyle name="40% - Accent1 5 2 3 2 3" xfId="3546" xr:uid="{00000000-0005-0000-0000-0000CD0B0000}"/>
    <cellStyle name="40% - Accent1 5 2 3 2 3 2" xfId="3547" xr:uid="{00000000-0005-0000-0000-0000CE0B0000}"/>
    <cellStyle name="40% - Accent1 5 2 3 2 3 2 2" xfId="3548" xr:uid="{00000000-0005-0000-0000-0000CF0B0000}"/>
    <cellStyle name="40% - Accent1 5 2 3 2 3 3" xfId="3549" xr:uid="{00000000-0005-0000-0000-0000D00B0000}"/>
    <cellStyle name="40% - Accent1 5 2 3 2 4" xfId="3550" xr:uid="{00000000-0005-0000-0000-0000D10B0000}"/>
    <cellStyle name="40% - Accent1 5 2 3 2 4 2" xfId="3551" xr:uid="{00000000-0005-0000-0000-0000D20B0000}"/>
    <cellStyle name="40% - Accent1 5 2 3 2 5" xfId="3552" xr:uid="{00000000-0005-0000-0000-0000D30B0000}"/>
    <cellStyle name="40% - Accent1 5 2 3 2 5 2" xfId="3553" xr:uid="{00000000-0005-0000-0000-0000D40B0000}"/>
    <cellStyle name="40% - Accent1 5 2 3 2 6" xfId="3554" xr:uid="{00000000-0005-0000-0000-0000D50B0000}"/>
    <cellStyle name="40% - Accent1 5 2 3 3" xfId="3555" xr:uid="{00000000-0005-0000-0000-0000D60B0000}"/>
    <cellStyle name="40% - Accent1 5 2 3 3 2" xfId="3556" xr:uid="{00000000-0005-0000-0000-0000D70B0000}"/>
    <cellStyle name="40% - Accent1 5 2 3 3 2 2" xfId="3557" xr:uid="{00000000-0005-0000-0000-0000D80B0000}"/>
    <cellStyle name="40% - Accent1 5 2 3 3 3" xfId="3558" xr:uid="{00000000-0005-0000-0000-0000D90B0000}"/>
    <cellStyle name="40% - Accent1 5 2 3 4" xfId="3559" xr:uid="{00000000-0005-0000-0000-0000DA0B0000}"/>
    <cellStyle name="40% - Accent1 5 2 3 4 2" xfId="3560" xr:uid="{00000000-0005-0000-0000-0000DB0B0000}"/>
    <cellStyle name="40% - Accent1 5 2 3 4 2 2" xfId="3561" xr:uid="{00000000-0005-0000-0000-0000DC0B0000}"/>
    <cellStyle name="40% - Accent1 5 2 3 4 3" xfId="3562" xr:uid="{00000000-0005-0000-0000-0000DD0B0000}"/>
    <cellStyle name="40% - Accent1 5 2 3 5" xfId="3563" xr:uid="{00000000-0005-0000-0000-0000DE0B0000}"/>
    <cellStyle name="40% - Accent1 5 2 3 5 2" xfId="3564" xr:uid="{00000000-0005-0000-0000-0000DF0B0000}"/>
    <cellStyle name="40% - Accent1 5 2 3 6" xfId="3565" xr:uid="{00000000-0005-0000-0000-0000E00B0000}"/>
    <cellStyle name="40% - Accent1 5 2 3 6 2" xfId="3566" xr:uid="{00000000-0005-0000-0000-0000E10B0000}"/>
    <cellStyle name="40% - Accent1 5 2 3 7" xfId="3567" xr:uid="{00000000-0005-0000-0000-0000E20B0000}"/>
    <cellStyle name="40% - Accent1 5 2 4" xfId="3568" xr:uid="{00000000-0005-0000-0000-0000E30B0000}"/>
    <cellStyle name="40% - Accent1 5 2 4 2" xfId="3569" xr:uid="{00000000-0005-0000-0000-0000E40B0000}"/>
    <cellStyle name="40% - Accent1 5 2 4 2 2" xfId="3570" xr:uid="{00000000-0005-0000-0000-0000E50B0000}"/>
    <cellStyle name="40% - Accent1 5 2 4 2 2 2" xfId="3571" xr:uid="{00000000-0005-0000-0000-0000E60B0000}"/>
    <cellStyle name="40% - Accent1 5 2 4 2 3" xfId="3572" xr:uid="{00000000-0005-0000-0000-0000E70B0000}"/>
    <cellStyle name="40% - Accent1 5 2 4 2 3 2" xfId="3573" xr:uid="{00000000-0005-0000-0000-0000E80B0000}"/>
    <cellStyle name="40% - Accent1 5 2 4 2 4" xfId="3574" xr:uid="{00000000-0005-0000-0000-0000E90B0000}"/>
    <cellStyle name="40% - Accent1 5 2 4 3" xfId="3575" xr:uid="{00000000-0005-0000-0000-0000EA0B0000}"/>
    <cellStyle name="40% - Accent1 5 2 4 3 2" xfId="3576" xr:uid="{00000000-0005-0000-0000-0000EB0B0000}"/>
    <cellStyle name="40% - Accent1 5 2 4 3 2 2" xfId="3577" xr:uid="{00000000-0005-0000-0000-0000EC0B0000}"/>
    <cellStyle name="40% - Accent1 5 2 4 3 3" xfId="3578" xr:uid="{00000000-0005-0000-0000-0000ED0B0000}"/>
    <cellStyle name="40% - Accent1 5 2 4 4" xfId="3579" xr:uid="{00000000-0005-0000-0000-0000EE0B0000}"/>
    <cellStyle name="40% - Accent1 5 2 4 4 2" xfId="3580" xr:uid="{00000000-0005-0000-0000-0000EF0B0000}"/>
    <cellStyle name="40% - Accent1 5 2 4 5" xfId="3581" xr:uid="{00000000-0005-0000-0000-0000F00B0000}"/>
    <cellStyle name="40% - Accent1 5 2 4 5 2" xfId="3582" xr:uid="{00000000-0005-0000-0000-0000F10B0000}"/>
    <cellStyle name="40% - Accent1 5 2 4 6" xfId="3583" xr:uid="{00000000-0005-0000-0000-0000F20B0000}"/>
    <cellStyle name="40% - Accent1 5 2 5" xfId="3584" xr:uid="{00000000-0005-0000-0000-0000F30B0000}"/>
    <cellStyle name="40% - Accent1 5 2 5 2" xfId="3585" xr:uid="{00000000-0005-0000-0000-0000F40B0000}"/>
    <cellStyle name="40% - Accent1 5 2 5 2 2" xfId="3586" xr:uid="{00000000-0005-0000-0000-0000F50B0000}"/>
    <cellStyle name="40% - Accent1 5 2 5 3" xfId="3587" xr:uid="{00000000-0005-0000-0000-0000F60B0000}"/>
    <cellStyle name="40% - Accent1 5 2 5 3 2" xfId="3588" xr:uid="{00000000-0005-0000-0000-0000F70B0000}"/>
    <cellStyle name="40% - Accent1 5 2 5 4" xfId="3589" xr:uid="{00000000-0005-0000-0000-0000F80B0000}"/>
    <cellStyle name="40% - Accent1 5 2 6" xfId="3590" xr:uid="{00000000-0005-0000-0000-0000F90B0000}"/>
    <cellStyle name="40% - Accent1 5 2 6 2" xfId="3591" xr:uid="{00000000-0005-0000-0000-0000FA0B0000}"/>
    <cellStyle name="40% - Accent1 5 2 6 2 2" xfId="3592" xr:uid="{00000000-0005-0000-0000-0000FB0B0000}"/>
    <cellStyle name="40% - Accent1 5 2 6 3" xfId="3593" xr:uid="{00000000-0005-0000-0000-0000FC0B0000}"/>
    <cellStyle name="40% - Accent1 5 2 7" xfId="3594" xr:uid="{00000000-0005-0000-0000-0000FD0B0000}"/>
    <cellStyle name="40% - Accent1 5 2 7 2" xfId="3595" xr:uid="{00000000-0005-0000-0000-0000FE0B0000}"/>
    <cellStyle name="40% - Accent1 5 2 8" xfId="3596" xr:uid="{00000000-0005-0000-0000-0000FF0B0000}"/>
    <cellStyle name="40% - Accent1 5 2 8 2" xfId="3597" xr:uid="{00000000-0005-0000-0000-0000000C0000}"/>
    <cellStyle name="40% - Accent1 5 2 9" xfId="3598" xr:uid="{00000000-0005-0000-0000-0000010C0000}"/>
    <cellStyle name="40% - Accent1 5 3" xfId="3599" xr:uid="{00000000-0005-0000-0000-0000020C0000}"/>
    <cellStyle name="40% - Accent1 5 3 2" xfId="3600" xr:uid="{00000000-0005-0000-0000-0000030C0000}"/>
    <cellStyle name="40% - Accent1 5 3 2 2" xfId="3601" xr:uid="{00000000-0005-0000-0000-0000040C0000}"/>
    <cellStyle name="40% - Accent1 5 3 2 2 2" xfId="3602" xr:uid="{00000000-0005-0000-0000-0000050C0000}"/>
    <cellStyle name="40% - Accent1 5 3 2 2 2 2" xfId="3603" xr:uid="{00000000-0005-0000-0000-0000060C0000}"/>
    <cellStyle name="40% - Accent1 5 3 2 2 2 2 2" xfId="3604" xr:uid="{00000000-0005-0000-0000-0000070C0000}"/>
    <cellStyle name="40% - Accent1 5 3 2 2 2 3" xfId="3605" xr:uid="{00000000-0005-0000-0000-0000080C0000}"/>
    <cellStyle name="40% - Accent1 5 3 2 2 3" xfId="3606" xr:uid="{00000000-0005-0000-0000-0000090C0000}"/>
    <cellStyle name="40% - Accent1 5 3 2 2 3 2" xfId="3607" xr:uid="{00000000-0005-0000-0000-00000A0C0000}"/>
    <cellStyle name="40% - Accent1 5 3 2 2 3 2 2" xfId="3608" xr:uid="{00000000-0005-0000-0000-00000B0C0000}"/>
    <cellStyle name="40% - Accent1 5 3 2 2 3 3" xfId="3609" xr:uid="{00000000-0005-0000-0000-00000C0C0000}"/>
    <cellStyle name="40% - Accent1 5 3 2 2 4" xfId="3610" xr:uid="{00000000-0005-0000-0000-00000D0C0000}"/>
    <cellStyle name="40% - Accent1 5 3 2 2 4 2" xfId="3611" xr:uid="{00000000-0005-0000-0000-00000E0C0000}"/>
    <cellStyle name="40% - Accent1 5 3 2 2 5" xfId="3612" xr:uid="{00000000-0005-0000-0000-00000F0C0000}"/>
    <cellStyle name="40% - Accent1 5 3 2 3" xfId="3613" xr:uid="{00000000-0005-0000-0000-0000100C0000}"/>
    <cellStyle name="40% - Accent1 5 3 2 3 2" xfId="3614" xr:uid="{00000000-0005-0000-0000-0000110C0000}"/>
    <cellStyle name="40% - Accent1 5 3 2 3 2 2" xfId="3615" xr:uid="{00000000-0005-0000-0000-0000120C0000}"/>
    <cellStyle name="40% - Accent1 5 3 2 3 3" xfId="3616" xr:uid="{00000000-0005-0000-0000-0000130C0000}"/>
    <cellStyle name="40% - Accent1 5 3 2 4" xfId="3617" xr:uid="{00000000-0005-0000-0000-0000140C0000}"/>
    <cellStyle name="40% - Accent1 5 3 2 4 2" xfId="3618" xr:uid="{00000000-0005-0000-0000-0000150C0000}"/>
    <cellStyle name="40% - Accent1 5 3 2 4 2 2" xfId="3619" xr:uid="{00000000-0005-0000-0000-0000160C0000}"/>
    <cellStyle name="40% - Accent1 5 3 2 4 3" xfId="3620" xr:uid="{00000000-0005-0000-0000-0000170C0000}"/>
    <cellStyle name="40% - Accent1 5 3 2 5" xfId="3621" xr:uid="{00000000-0005-0000-0000-0000180C0000}"/>
    <cellStyle name="40% - Accent1 5 3 2 5 2" xfId="3622" xr:uid="{00000000-0005-0000-0000-0000190C0000}"/>
    <cellStyle name="40% - Accent1 5 3 2 6" xfId="3623" xr:uid="{00000000-0005-0000-0000-00001A0C0000}"/>
    <cellStyle name="40% - Accent1 5 3 2 6 2" xfId="3624" xr:uid="{00000000-0005-0000-0000-00001B0C0000}"/>
    <cellStyle name="40% - Accent1 5 3 2 7" xfId="3625" xr:uid="{00000000-0005-0000-0000-00001C0C0000}"/>
    <cellStyle name="40% - Accent1 5 3 3" xfId="3626" xr:uid="{00000000-0005-0000-0000-00001D0C0000}"/>
    <cellStyle name="40% - Accent1 5 3 3 2" xfId="3627" xr:uid="{00000000-0005-0000-0000-00001E0C0000}"/>
    <cellStyle name="40% - Accent1 5 3 3 2 2" xfId="3628" xr:uid="{00000000-0005-0000-0000-00001F0C0000}"/>
    <cellStyle name="40% - Accent1 5 3 3 2 2 2" xfId="3629" xr:uid="{00000000-0005-0000-0000-0000200C0000}"/>
    <cellStyle name="40% - Accent1 5 3 3 2 3" xfId="3630" xr:uid="{00000000-0005-0000-0000-0000210C0000}"/>
    <cellStyle name="40% - Accent1 5 3 3 3" xfId="3631" xr:uid="{00000000-0005-0000-0000-0000220C0000}"/>
    <cellStyle name="40% - Accent1 5 3 3 3 2" xfId="3632" xr:uid="{00000000-0005-0000-0000-0000230C0000}"/>
    <cellStyle name="40% - Accent1 5 3 3 3 2 2" xfId="3633" xr:uid="{00000000-0005-0000-0000-0000240C0000}"/>
    <cellStyle name="40% - Accent1 5 3 3 3 3" xfId="3634" xr:uid="{00000000-0005-0000-0000-0000250C0000}"/>
    <cellStyle name="40% - Accent1 5 3 3 4" xfId="3635" xr:uid="{00000000-0005-0000-0000-0000260C0000}"/>
    <cellStyle name="40% - Accent1 5 3 3 4 2" xfId="3636" xr:uid="{00000000-0005-0000-0000-0000270C0000}"/>
    <cellStyle name="40% - Accent1 5 3 3 5" xfId="3637" xr:uid="{00000000-0005-0000-0000-0000280C0000}"/>
    <cellStyle name="40% - Accent1 5 3 4" xfId="3638" xr:uid="{00000000-0005-0000-0000-0000290C0000}"/>
    <cellStyle name="40% - Accent1 5 3 4 2" xfId="3639" xr:uid="{00000000-0005-0000-0000-00002A0C0000}"/>
    <cellStyle name="40% - Accent1 5 3 4 2 2" xfId="3640" xr:uid="{00000000-0005-0000-0000-00002B0C0000}"/>
    <cellStyle name="40% - Accent1 5 3 4 3" xfId="3641" xr:uid="{00000000-0005-0000-0000-00002C0C0000}"/>
    <cellStyle name="40% - Accent1 5 3 5" xfId="3642" xr:uid="{00000000-0005-0000-0000-00002D0C0000}"/>
    <cellStyle name="40% - Accent1 5 3 5 2" xfId="3643" xr:uid="{00000000-0005-0000-0000-00002E0C0000}"/>
    <cellStyle name="40% - Accent1 5 3 5 2 2" xfId="3644" xr:uid="{00000000-0005-0000-0000-00002F0C0000}"/>
    <cellStyle name="40% - Accent1 5 3 5 3" xfId="3645" xr:uid="{00000000-0005-0000-0000-0000300C0000}"/>
    <cellStyle name="40% - Accent1 5 3 6" xfId="3646" xr:uid="{00000000-0005-0000-0000-0000310C0000}"/>
    <cellStyle name="40% - Accent1 5 3 6 2" xfId="3647" xr:uid="{00000000-0005-0000-0000-0000320C0000}"/>
    <cellStyle name="40% - Accent1 5 3 7" xfId="3648" xr:uid="{00000000-0005-0000-0000-0000330C0000}"/>
    <cellStyle name="40% - Accent1 5 3 7 2" xfId="3649" xr:uid="{00000000-0005-0000-0000-0000340C0000}"/>
    <cellStyle name="40% - Accent1 5 3 8" xfId="3650" xr:uid="{00000000-0005-0000-0000-0000350C0000}"/>
    <cellStyle name="40% - Accent1 5 4" xfId="3651" xr:uid="{00000000-0005-0000-0000-0000360C0000}"/>
    <cellStyle name="40% - Accent1 5 4 2" xfId="3652" xr:uid="{00000000-0005-0000-0000-0000370C0000}"/>
    <cellStyle name="40% - Accent1 5 4 2 2" xfId="3653" xr:uid="{00000000-0005-0000-0000-0000380C0000}"/>
    <cellStyle name="40% - Accent1 5 4 2 2 2" xfId="3654" xr:uid="{00000000-0005-0000-0000-0000390C0000}"/>
    <cellStyle name="40% - Accent1 5 4 2 2 2 2" xfId="3655" xr:uid="{00000000-0005-0000-0000-00003A0C0000}"/>
    <cellStyle name="40% - Accent1 5 4 2 2 3" xfId="3656" xr:uid="{00000000-0005-0000-0000-00003B0C0000}"/>
    <cellStyle name="40% - Accent1 5 4 2 3" xfId="3657" xr:uid="{00000000-0005-0000-0000-00003C0C0000}"/>
    <cellStyle name="40% - Accent1 5 4 2 3 2" xfId="3658" xr:uid="{00000000-0005-0000-0000-00003D0C0000}"/>
    <cellStyle name="40% - Accent1 5 4 2 3 2 2" xfId="3659" xr:uid="{00000000-0005-0000-0000-00003E0C0000}"/>
    <cellStyle name="40% - Accent1 5 4 2 3 3" xfId="3660" xr:uid="{00000000-0005-0000-0000-00003F0C0000}"/>
    <cellStyle name="40% - Accent1 5 4 2 4" xfId="3661" xr:uid="{00000000-0005-0000-0000-0000400C0000}"/>
    <cellStyle name="40% - Accent1 5 4 2 4 2" xfId="3662" xr:uid="{00000000-0005-0000-0000-0000410C0000}"/>
    <cellStyle name="40% - Accent1 5 4 2 5" xfId="3663" xr:uid="{00000000-0005-0000-0000-0000420C0000}"/>
    <cellStyle name="40% - Accent1 5 4 2 5 2" xfId="3664" xr:uid="{00000000-0005-0000-0000-0000430C0000}"/>
    <cellStyle name="40% - Accent1 5 4 2 6" xfId="3665" xr:uid="{00000000-0005-0000-0000-0000440C0000}"/>
    <cellStyle name="40% - Accent1 5 4 3" xfId="3666" xr:uid="{00000000-0005-0000-0000-0000450C0000}"/>
    <cellStyle name="40% - Accent1 5 4 3 2" xfId="3667" xr:uid="{00000000-0005-0000-0000-0000460C0000}"/>
    <cellStyle name="40% - Accent1 5 4 3 2 2" xfId="3668" xr:uid="{00000000-0005-0000-0000-0000470C0000}"/>
    <cellStyle name="40% - Accent1 5 4 3 3" xfId="3669" xr:uid="{00000000-0005-0000-0000-0000480C0000}"/>
    <cellStyle name="40% - Accent1 5 4 4" xfId="3670" xr:uid="{00000000-0005-0000-0000-0000490C0000}"/>
    <cellStyle name="40% - Accent1 5 4 4 2" xfId="3671" xr:uid="{00000000-0005-0000-0000-00004A0C0000}"/>
    <cellStyle name="40% - Accent1 5 4 4 2 2" xfId="3672" xr:uid="{00000000-0005-0000-0000-00004B0C0000}"/>
    <cellStyle name="40% - Accent1 5 4 4 3" xfId="3673" xr:uid="{00000000-0005-0000-0000-00004C0C0000}"/>
    <cellStyle name="40% - Accent1 5 4 5" xfId="3674" xr:uid="{00000000-0005-0000-0000-00004D0C0000}"/>
    <cellStyle name="40% - Accent1 5 4 5 2" xfId="3675" xr:uid="{00000000-0005-0000-0000-00004E0C0000}"/>
    <cellStyle name="40% - Accent1 5 4 6" xfId="3676" xr:uid="{00000000-0005-0000-0000-00004F0C0000}"/>
    <cellStyle name="40% - Accent1 5 4 6 2" xfId="3677" xr:uid="{00000000-0005-0000-0000-0000500C0000}"/>
    <cellStyle name="40% - Accent1 5 4 7" xfId="3678" xr:uid="{00000000-0005-0000-0000-0000510C0000}"/>
    <cellStyle name="40% - Accent1 5 5" xfId="3679" xr:uid="{00000000-0005-0000-0000-0000520C0000}"/>
    <cellStyle name="40% - Accent1 5 5 2" xfId="3680" xr:uid="{00000000-0005-0000-0000-0000530C0000}"/>
    <cellStyle name="40% - Accent1 5 5 2 2" xfId="3681" xr:uid="{00000000-0005-0000-0000-0000540C0000}"/>
    <cellStyle name="40% - Accent1 5 5 2 2 2" xfId="3682" xr:uid="{00000000-0005-0000-0000-0000550C0000}"/>
    <cellStyle name="40% - Accent1 5 5 2 3" xfId="3683" xr:uid="{00000000-0005-0000-0000-0000560C0000}"/>
    <cellStyle name="40% - Accent1 5 5 2 3 2" xfId="3684" xr:uid="{00000000-0005-0000-0000-0000570C0000}"/>
    <cellStyle name="40% - Accent1 5 5 2 4" xfId="3685" xr:uid="{00000000-0005-0000-0000-0000580C0000}"/>
    <cellStyle name="40% - Accent1 5 5 3" xfId="3686" xr:uid="{00000000-0005-0000-0000-0000590C0000}"/>
    <cellStyle name="40% - Accent1 5 5 3 2" xfId="3687" xr:uid="{00000000-0005-0000-0000-00005A0C0000}"/>
    <cellStyle name="40% - Accent1 5 5 3 2 2" xfId="3688" xr:uid="{00000000-0005-0000-0000-00005B0C0000}"/>
    <cellStyle name="40% - Accent1 5 5 3 3" xfId="3689" xr:uid="{00000000-0005-0000-0000-00005C0C0000}"/>
    <cellStyle name="40% - Accent1 5 5 4" xfId="3690" xr:uid="{00000000-0005-0000-0000-00005D0C0000}"/>
    <cellStyle name="40% - Accent1 5 5 4 2" xfId="3691" xr:uid="{00000000-0005-0000-0000-00005E0C0000}"/>
    <cellStyle name="40% - Accent1 5 5 5" xfId="3692" xr:uid="{00000000-0005-0000-0000-00005F0C0000}"/>
    <cellStyle name="40% - Accent1 5 5 5 2" xfId="3693" xr:uid="{00000000-0005-0000-0000-0000600C0000}"/>
    <cellStyle name="40% - Accent1 5 5 6" xfId="3694" xr:uid="{00000000-0005-0000-0000-0000610C0000}"/>
    <cellStyle name="40% - Accent1 5 6" xfId="3695" xr:uid="{00000000-0005-0000-0000-0000620C0000}"/>
    <cellStyle name="40% - Accent1 5 6 2" xfId="3696" xr:uid="{00000000-0005-0000-0000-0000630C0000}"/>
    <cellStyle name="40% - Accent1 5 6 2 2" xfId="3697" xr:uid="{00000000-0005-0000-0000-0000640C0000}"/>
    <cellStyle name="40% - Accent1 5 6 3" xfId="3698" xr:uid="{00000000-0005-0000-0000-0000650C0000}"/>
    <cellStyle name="40% - Accent1 5 6 3 2" xfId="3699" xr:uid="{00000000-0005-0000-0000-0000660C0000}"/>
    <cellStyle name="40% - Accent1 5 6 4" xfId="3700" xr:uid="{00000000-0005-0000-0000-0000670C0000}"/>
    <cellStyle name="40% - Accent1 5 7" xfId="3701" xr:uid="{00000000-0005-0000-0000-0000680C0000}"/>
    <cellStyle name="40% - Accent1 5 7 2" xfId="3702" xr:uid="{00000000-0005-0000-0000-0000690C0000}"/>
    <cellStyle name="40% - Accent1 5 7 2 2" xfId="3703" xr:uid="{00000000-0005-0000-0000-00006A0C0000}"/>
    <cellStyle name="40% - Accent1 5 7 3" xfId="3704" xr:uid="{00000000-0005-0000-0000-00006B0C0000}"/>
    <cellStyle name="40% - Accent1 5 8" xfId="3705" xr:uid="{00000000-0005-0000-0000-00006C0C0000}"/>
    <cellStyle name="40% - Accent1 5 8 2" xfId="3706" xr:uid="{00000000-0005-0000-0000-00006D0C0000}"/>
    <cellStyle name="40% - Accent1 5 9" xfId="3707" xr:uid="{00000000-0005-0000-0000-00006E0C0000}"/>
    <cellStyle name="40% - Accent1 5 9 2" xfId="3708" xr:uid="{00000000-0005-0000-0000-00006F0C0000}"/>
    <cellStyle name="40% - Accent1 6" xfId="244" xr:uid="{00000000-0005-0000-0000-0000700C0000}"/>
    <cellStyle name="40% - Accent1 6 2" xfId="3709" xr:uid="{00000000-0005-0000-0000-0000710C0000}"/>
    <cellStyle name="40% - Accent1 6 2 2" xfId="3710" xr:uid="{00000000-0005-0000-0000-0000720C0000}"/>
    <cellStyle name="40% - Accent1 6 2 2 2" xfId="3711" xr:uid="{00000000-0005-0000-0000-0000730C0000}"/>
    <cellStyle name="40% - Accent1 6 2 3" xfId="3712" xr:uid="{00000000-0005-0000-0000-0000740C0000}"/>
    <cellStyle name="40% - Accent1 6 3" xfId="3713" xr:uid="{00000000-0005-0000-0000-0000750C0000}"/>
    <cellStyle name="40% - Accent1 6 3 2" xfId="3714" xr:uid="{00000000-0005-0000-0000-0000760C0000}"/>
    <cellStyle name="40% - Accent1 6 3 2 2" xfId="3715" xr:uid="{00000000-0005-0000-0000-0000770C0000}"/>
    <cellStyle name="40% - Accent1 6 3 3" xfId="3716" xr:uid="{00000000-0005-0000-0000-0000780C0000}"/>
    <cellStyle name="40% - Accent1 6 4" xfId="3717" xr:uid="{00000000-0005-0000-0000-0000790C0000}"/>
    <cellStyle name="40% - Accent1 6 4 2" xfId="3718" xr:uid="{00000000-0005-0000-0000-00007A0C0000}"/>
    <cellStyle name="40% - Accent1 6 5" xfId="3719" xr:uid="{00000000-0005-0000-0000-00007B0C0000}"/>
    <cellStyle name="40% - Accent1 7" xfId="3720" xr:uid="{00000000-0005-0000-0000-00007C0C0000}"/>
    <cellStyle name="40% - Accent1 7 2" xfId="3721" xr:uid="{00000000-0005-0000-0000-00007D0C0000}"/>
    <cellStyle name="40% - Accent1 7 2 2" xfId="3722" xr:uid="{00000000-0005-0000-0000-00007E0C0000}"/>
    <cellStyle name="40% - Accent1 7 3" xfId="3723" xr:uid="{00000000-0005-0000-0000-00007F0C0000}"/>
    <cellStyle name="40% - Accent1 8" xfId="3724" xr:uid="{00000000-0005-0000-0000-0000800C0000}"/>
    <cellStyle name="40% - Accent1 8 2" xfId="3725" xr:uid="{00000000-0005-0000-0000-0000810C0000}"/>
    <cellStyle name="40% - Accent1 8 2 2" xfId="3726" xr:uid="{00000000-0005-0000-0000-0000820C0000}"/>
    <cellStyle name="40% - Accent1 8 3" xfId="3727" xr:uid="{00000000-0005-0000-0000-0000830C0000}"/>
    <cellStyle name="40% - Accent1 9" xfId="3728" xr:uid="{00000000-0005-0000-0000-0000840C0000}"/>
    <cellStyle name="40% - Accent1 9 2" xfId="3729" xr:uid="{00000000-0005-0000-0000-0000850C0000}"/>
    <cellStyle name="40% - Accent2 10" xfId="3730" xr:uid="{00000000-0005-0000-0000-0000860C0000}"/>
    <cellStyle name="40% - Accent2 10 2" xfId="3731" xr:uid="{00000000-0005-0000-0000-0000870C0000}"/>
    <cellStyle name="40% - Accent2 11" xfId="3732" xr:uid="{00000000-0005-0000-0000-0000880C0000}"/>
    <cellStyle name="40% - Accent2 2" xfId="14" xr:uid="{00000000-0005-0000-0000-0000890C0000}"/>
    <cellStyle name="40% - Accent2 2 10" xfId="3733" xr:uid="{00000000-0005-0000-0000-00008A0C0000}"/>
    <cellStyle name="40% - Accent2 2 2" xfId="3734" xr:uid="{00000000-0005-0000-0000-00008B0C0000}"/>
    <cellStyle name="40% - Accent2 2 2 2" xfId="3735" xr:uid="{00000000-0005-0000-0000-00008C0C0000}"/>
    <cellStyle name="40% - Accent2 2 2 2 2" xfId="3736" xr:uid="{00000000-0005-0000-0000-00008D0C0000}"/>
    <cellStyle name="40% - Accent2 2 2 2 2 2" xfId="3737" xr:uid="{00000000-0005-0000-0000-00008E0C0000}"/>
    <cellStyle name="40% - Accent2 2 2 2 2 2 2" xfId="3738" xr:uid="{00000000-0005-0000-0000-00008F0C0000}"/>
    <cellStyle name="40% - Accent2 2 2 2 2 2 2 2" xfId="3739" xr:uid="{00000000-0005-0000-0000-0000900C0000}"/>
    <cellStyle name="40% - Accent2 2 2 2 2 2 2 2 2" xfId="3740" xr:uid="{00000000-0005-0000-0000-0000910C0000}"/>
    <cellStyle name="40% - Accent2 2 2 2 2 2 2 3" xfId="3741" xr:uid="{00000000-0005-0000-0000-0000920C0000}"/>
    <cellStyle name="40% - Accent2 2 2 2 2 2 3" xfId="3742" xr:uid="{00000000-0005-0000-0000-0000930C0000}"/>
    <cellStyle name="40% - Accent2 2 2 2 2 2 3 2" xfId="3743" xr:uid="{00000000-0005-0000-0000-0000940C0000}"/>
    <cellStyle name="40% - Accent2 2 2 2 2 2 3 2 2" xfId="3744" xr:uid="{00000000-0005-0000-0000-0000950C0000}"/>
    <cellStyle name="40% - Accent2 2 2 2 2 2 3 3" xfId="3745" xr:uid="{00000000-0005-0000-0000-0000960C0000}"/>
    <cellStyle name="40% - Accent2 2 2 2 2 2 4" xfId="3746" xr:uid="{00000000-0005-0000-0000-0000970C0000}"/>
    <cellStyle name="40% - Accent2 2 2 2 2 2 4 2" xfId="3747" xr:uid="{00000000-0005-0000-0000-0000980C0000}"/>
    <cellStyle name="40% - Accent2 2 2 2 2 2 5" xfId="3748" xr:uid="{00000000-0005-0000-0000-0000990C0000}"/>
    <cellStyle name="40% - Accent2 2 2 2 2 3" xfId="3749" xr:uid="{00000000-0005-0000-0000-00009A0C0000}"/>
    <cellStyle name="40% - Accent2 2 2 2 2 3 2" xfId="3750" xr:uid="{00000000-0005-0000-0000-00009B0C0000}"/>
    <cellStyle name="40% - Accent2 2 2 2 2 3 2 2" xfId="3751" xr:uid="{00000000-0005-0000-0000-00009C0C0000}"/>
    <cellStyle name="40% - Accent2 2 2 2 2 3 3" xfId="3752" xr:uid="{00000000-0005-0000-0000-00009D0C0000}"/>
    <cellStyle name="40% - Accent2 2 2 2 2 4" xfId="3753" xr:uid="{00000000-0005-0000-0000-00009E0C0000}"/>
    <cellStyle name="40% - Accent2 2 2 2 2 4 2" xfId="3754" xr:uid="{00000000-0005-0000-0000-00009F0C0000}"/>
    <cellStyle name="40% - Accent2 2 2 2 2 4 2 2" xfId="3755" xr:uid="{00000000-0005-0000-0000-0000A00C0000}"/>
    <cellStyle name="40% - Accent2 2 2 2 2 4 3" xfId="3756" xr:uid="{00000000-0005-0000-0000-0000A10C0000}"/>
    <cellStyle name="40% - Accent2 2 2 2 2 5" xfId="3757" xr:uid="{00000000-0005-0000-0000-0000A20C0000}"/>
    <cellStyle name="40% - Accent2 2 2 2 2 5 2" xfId="3758" xr:uid="{00000000-0005-0000-0000-0000A30C0000}"/>
    <cellStyle name="40% - Accent2 2 2 2 2 6" xfId="3759" xr:uid="{00000000-0005-0000-0000-0000A40C0000}"/>
    <cellStyle name="40% - Accent2 2 2 2 2 6 2" xfId="3760" xr:uid="{00000000-0005-0000-0000-0000A50C0000}"/>
    <cellStyle name="40% - Accent2 2 2 2 2 7" xfId="3761" xr:uid="{00000000-0005-0000-0000-0000A60C0000}"/>
    <cellStyle name="40% - Accent2 2 2 2 3" xfId="3762" xr:uid="{00000000-0005-0000-0000-0000A70C0000}"/>
    <cellStyle name="40% - Accent2 2 2 2 3 2" xfId="3763" xr:uid="{00000000-0005-0000-0000-0000A80C0000}"/>
    <cellStyle name="40% - Accent2 2 2 2 3 2 2" xfId="3764" xr:uid="{00000000-0005-0000-0000-0000A90C0000}"/>
    <cellStyle name="40% - Accent2 2 2 2 3 2 2 2" xfId="3765" xr:uid="{00000000-0005-0000-0000-0000AA0C0000}"/>
    <cellStyle name="40% - Accent2 2 2 2 3 2 3" xfId="3766" xr:uid="{00000000-0005-0000-0000-0000AB0C0000}"/>
    <cellStyle name="40% - Accent2 2 2 2 3 3" xfId="3767" xr:uid="{00000000-0005-0000-0000-0000AC0C0000}"/>
    <cellStyle name="40% - Accent2 2 2 2 3 3 2" xfId="3768" xr:uid="{00000000-0005-0000-0000-0000AD0C0000}"/>
    <cellStyle name="40% - Accent2 2 2 2 3 3 2 2" xfId="3769" xr:uid="{00000000-0005-0000-0000-0000AE0C0000}"/>
    <cellStyle name="40% - Accent2 2 2 2 3 3 3" xfId="3770" xr:uid="{00000000-0005-0000-0000-0000AF0C0000}"/>
    <cellStyle name="40% - Accent2 2 2 2 3 4" xfId="3771" xr:uid="{00000000-0005-0000-0000-0000B00C0000}"/>
    <cellStyle name="40% - Accent2 2 2 2 3 4 2" xfId="3772" xr:uid="{00000000-0005-0000-0000-0000B10C0000}"/>
    <cellStyle name="40% - Accent2 2 2 2 3 5" xfId="3773" xr:uid="{00000000-0005-0000-0000-0000B20C0000}"/>
    <cellStyle name="40% - Accent2 2 2 2 4" xfId="3774" xr:uid="{00000000-0005-0000-0000-0000B30C0000}"/>
    <cellStyle name="40% - Accent2 2 2 2 4 2" xfId="3775" xr:uid="{00000000-0005-0000-0000-0000B40C0000}"/>
    <cellStyle name="40% - Accent2 2 2 2 4 2 2" xfId="3776" xr:uid="{00000000-0005-0000-0000-0000B50C0000}"/>
    <cellStyle name="40% - Accent2 2 2 2 4 3" xfId="3777" xr:uid="{00000000-0005-0000-0000-0000B60C0000}"/>
    <cellStyle name="40% - Accent2 2 2 2 5" xfId="3778" xr:uid="{00000000-0005-0000-0000-0000B70C0000}"/>
    <cellStyle name="40% - Accent2 2 2 2 5 2" xfId="3779" xr:uid="{00000000-0005-0000-0000-0000B80C0000}"/>
    <cellStyle name="40% - Accent2 2 2 2 5 2 2" xfId="3780" xr:uid="{00000000-0005-0000-0000-0000B90C0000}"/>
    <cellStyle name="40% - Accent2 2 2 2 5 3" xfId="3781" xr:uid="{00000000-0005-0000-0000-0000BA0C0000}"/>
    <cellStyle name="40% - Accent2 2 2 2 6" xfId="3782" xr:uid="{00000000-0005-0000-0000-0000BB0C0000}"/>
    <cellStyle name="40% - Accent2 2 2 2 6 2" xfId="3783" xr:uid="{00000000-0005-0000-0000-0000BC0C0000}"/>
    <cellStyle name="40% - Accent2 2 2 2 7" xfId="3784" xr:uid="{00000000-0005-0000-0000-0000BD0C0000}"/>
    <cellStyle name="40% - Accent2 2 2 2 7 2" xfId="3785" xr:uid="{00000000-0005-0000-0000-0000BE0C0000}"/>
    <cellStyle name="40% - Accent2 2 2 2 8" xfId="3786" xr:uid="{00000000-0005-0000-0000-0000BF0C0000}"/>
    <cellStyle name="40% - Accent2 2 2 3" xfId="3787" xr:uid="{00000000-0005-0000-0000-0000C00C0000}"/>
    <cellStyle name="40% - Accent2 2 2 3 2" xfId="3788" xr:uid="{00000000-0005-0000-0000-0000C10C0000}"/>
    <cellStyle name="40% - Accent2 2 2 3 2 2" xfId="3789" xr:uid="{00000000-0005-0000-0000-0000C20C0000}"/>
    <cellStyle name="40% - Accent2 2 2 3 2 2 2" xfId="3790" xr:uid="{00000000-0005-0000-0000-0000C30C0000}"/>
    <cellStyle name="40% - Accent2 2 2 3 2 2 2 2" xfId="3791" xr:uid="{00000000-0005-0000-0000-0000C40C0000}"/>
    <cellStyle name="40% - Accent2 2 2 3 2 2 3" xfId="3792" xr:uid="{00000000-0005-0000-0000-0000C50C0000}"/>
    <cellStyle name="40% - Accent2 2 2 3 2 3" xfId="3793" xr:uid="{00000000-0005-0000-0000-0000C60C0000}"/>
    <cellStyle name="40% - Accent2 2 2 3 2 3 2" xfId="3794" xr:uid="{00000000-0005-0000-0000-0000C70C0000}"/>
    <cellStyle name="40% - Accent2 2 2 3 2 3 2 2" xfId="3795" xr:uid="{00000000-0005-0000-0000-0000C80C0000}"/>
    <cellStyle name="40% - Accent2 2 2 3 2 3 3" xfId="3796" xr:uid="{00000000-0005-0000-0000-0000C90C0000}"/>
    <cellStyle name="40% - Accent2 2 2 3 2 4" xfId="3797" xr:uid="{00000000-0005-0000-0000-0000CA0C0000}"/>
    <cellStyle name="40% - Accent2 2 2 3 2 4 2" xfId="3798" xr:uid="{00000000-0005-0000-0000-0000CB0C0000}"/>
    <cellStyle name="40% - Accent2 2 2 3 2 5" xfId="3799" xr:uid="{00000000-0005-0000-0000-0000CC0C0000}"/>
    <cellStyle name="40% - Accent2 2 2 3 2 5 2" xfId="3800" xr:uid="{00000000-0005-0000-0000-0000CD0C0000}"/>
    <cellStyle name="40% - Accent2 2 2 3 2 6" xfId="3801" xr:uid="{00000000-0005-0000-0000-0000CE0C0000}"/>
    <cellStyle name="40% - Accent2 2 2 3 3" xfId="3802" xr:uid="{00000000-0005-0000-0000-0000CF0C0000}"/>
    <cellStyle name="40% - Accent2 2 2 3 3 2" xfId="3803" xr:uid="{00000000-0005-0000-0000-0000D00C0000}"/>
    <cellStyle name="40% - Accent2 2 2 3 3 2 2" xfId="3804" xr:uid="{00000000-0005-0000-0000-0000D10C0000}"/>
    <cellStyle name="40% - Accent2 2 2 3 3 3" xfId="3805" xr:uid="{00000000-0005-0000-0000-0000D20C0000}"/>
    <cellStyle name="40% - Accent2 2 2 3 4" xfId="3806" xr:uid="{00000000-0005-0000-0000-0000D30C0000}"/>
    <cellStyle name="40% - Accent2 2 2 3 4 2" xfId="3807" xr:uid="{00000000-0005-0000-0000-0000D40C0000}"/>
    <cellStyle name="40% - Accent2 2 2 3 4 2 2" xfId="3808" xr:uid="{00000000-0005-0000-0000-0000D50C0000}"/>
    <cellStyle name="40% - Accent2 2 2 3 4 3" xfId="3809" xr:uid="{00000000-0005-0000-0000-0000D60C0000}"/>
    <cellStyle name="40% - Accent2 2 2 3 5" xfId="3810" xr:uid="{00000000-0005-0000-0000-0000D70C0000}"/>
    <cellStyle name="40% - Accent2 2 2 3 5 2" xfId="3811" xr:uid="{00000000-0005-0000-0000-0000D80C0000}"/>
    <cellStyle name="40% - Accent2 2 2 3 6" xfId="3812" xr:uid="{00000000-0005-0000-0000-0000D90C0000}"/>
    <cellStyle name="40% - Accent2 2 2 3 6 2" xfId="3813" xr:uid="{00000000-0005-0000-0000-0000DA0C0000}"/>
    <cellStyle name="40% - Accent2 2 2 3 7" xfId="3814" xr:uid="{00000000-0005-0000-0000-0000DB0C0000}"/>
    <cellStyle name="40% - Accent2 2 2 4" xfId="3815" xr:uid="{00000000-0005-0000-0000-0000DC0C0000}"/>
    <cellStyle name="40% - Accent2 2 2 4 2" xfId="3816" xr:uid="{00000000-0005-0000-0000-0000DD0C0000}"/>
    <cellStyle name="40% - Accent2 2 2 4 2 2" xfId="3817" xr:uid="{00000000-0005-0000-0000-0000DE0C0000}"/>
    <cellStyle name="40% - Accent2 2 2 4 2 2 2" xfId="3818" xr:uid="{00000000-0005-0000-0000-0000DF0C0000}"/>
    <cellStyle name="40% - Accent2 2 2 4 2 3" xfId="3819" xr:uid="{00000000-0005-0000-0000-0000E00C0000}"/>
    <cellStyle name="40% - Accent2 2 2 4 2 3 2" xfId="3820" xr:uid="{00000000-0005-0000-0000-0000E10C0000}"/>
    <cellStyle name="40% - Accent2 2 2 4 2 4" xfId="3821" xr:uid="{00000000-0005-0000-0000-0000E20C0000}"/>
    <cellStyle name="40% - Accent2 2 2 4 3" xfId="3822" xr:uid="{00000000-0005-0000-0000-0000E30C0000}"/>
    <cellStyle name="40% - Accent2 2 2 4 3 2" xfId="3823" xr:uid="{00000000-0005-0000-0000-0000E40C0000}"/>
    <cellStyle name="40% - Accent2 2 2 4 3 2 2" xfId="3824" xr:uid="{00000000-0005-0000-0000-0000E50C0000}"/>
    <cellStyle name="40% - Accent2 2 2 4 3 3" xfId="3825" xr:uid="{00000000-0005-0000-0000-0000E60C0000}"/>
    <cellStyle name="40% - Accent2 2 2 4 4" xfId="3826" xr:uid="{00000000-0005-0000-0000-0000E70C0000}"/>
    <cellStyle name="40% - Accent2 2 2 4 4 2" xfId="3827" xr:uid="{00000000-0005-0000-0000-0000E80C0000}"/>
    <cellStyle name="40% - Accent2 2 2 4 5" xfId="3828" xr:uid="{00000000-0005-0000-0000-0000E90C0000}"/>
    <cellStyle name="40% - Accent2 2 2 4 5 2" xfId="3829" xr:uid="{00000000-0005-0000-0000-0000EA0C0000}"/>
    <cellStyle name="40% - Accent2 2 2 4 6" xfId="3830" xr:uid="{00000000-0005-0000-0000-0000EB0C0000}"/>
    <cellStyle name="40% - Accent2 2 2 5" xfId="3831" xr:uid="{00000000-0005-0000-0000-0000EC0C0000}"/>
    <cellStyle name="40% - Accent2 2 2 5 2" xfId="3832" xr:uid="{00000000-0005-0000-0000-0000ED0C0000}"/>
    <cellStyle name="40% - Accent2 2 2 5 2 2" xfId="3833" xr:uid="{00000000-0005-0000-0000-0000EE0C0000}"/>
    <cellStyle name="40% - Accent2 2 2 5 3" xfId="3834" xr:uid="{00000000-0005-0000-0000-0000EF0C0000}"/>
    <cellStyle name="40% - Accent2 2 2 5 3 2" xfId="3835" xr:uid="{00000000-0005-0000-0000-0000F00C0000}"/>
    <cellStyle name="40% - Accent2 2 2 5 4" xfId="3836" xr:uid="{00000000-0005-0000-0000-0000F10C0000}"/>
    <cellStyle name="40% - Accent2 2 2 6" xfId="3837" xr:uid="{00000000-0005-0000-0000-0000F20C0000}"/>
    <cellStyle name="40% - Accent2 2 2 6 2" xfId="3838" xr:uid="{00000000-0005-0000-0000-0000F30C0000}"/>
    <cellStyle name="40% - Accent2 2 2 6 2 2" xfId="3839" xr:uid="{00000000-0005-0000-0000-0000F40C0000}"/>
    <cellStyle name="40% - Accent2 2 2 6 3" xfId="3840" xr:uid="{00000000-0005-0000-0000-0000F50C0000}"/>
    <cellStyle name="40% - Accent2 2 2 7" xfId="3841" xr:uid="{00000000-0005-0000-0000-0000F60C0000}"/>
    <cellStyle name="40% - Accent2 2 2 7 2" xfId="3842" xr:uid="{00000000-0005-0000-0000-0000F70C0000}"/>
    <cellStyle name="40% - Accent2 2 2 8" xfId="3843" xr:uid="{00000000-0005-0000-0000-0000F80C0000}"/>
    <cellStyle name="40% - Accent2 2 2 8 2" xfId="3844" xr:uid="{00000000-0005-0000-0000-0000F90C0000}"/>
    <cellStyle name="40% - Accent2 2 2 9" xfId="3845" xr:uid="{00000000-0005-0000-0000-0000FA0C0000}"/>
    <cellStyle name="40% - Accent2 2 3" xfId="3846" xr:uid="{00000000-0005-0000-0000-0000FB0C0000}"/>
    <cellStyle name="40% - Accent2 2 3 2" xfId="3847" xr:uid="{00000000-0005-0000-0000-0000FC0C0000}"/>
    <cellStyle name="40% - Accent2 2 3 2 2" xfId="3848" xr:uid="{00000000-0005-0000-0000-0000FD0C0000}"/>
    <cellStyle name="40% - Accent2 2 3 2 2 2" xfId="3849" xr:uid="{00000000-0005-0000-0000-0000FE0C0000}"/>
    <cellStyle name="40% - Accent2 2 3 2 2 2 2" xfId="3850" xr:uid="{00000000-0005-0000-0000-0000FF0C0000}"/>
    <cellStyle name="40% - Accent2 2 3 2 2 2 2 2" xfId="3851" xr:uid="{00000000-0005-0000-0000-0000000D0000}"/>
    <cellStyle name="40% - Accent2 2 3 2 2 2 3" xfId="3852" xr:uid="{00000000-0005-0000-0000-0000010D0000}"/>
    <cellStyle name="40% - Accent2 2 3 2 2 3" xfId="3853" xr:uid="{00000000-0005-0000-0000-0000020D0000}"/>
    <cellStyle name="40% - Accent2 2 3 2 2 3 2" xfId="3854" xr:uid="{00000000-0005-0000-0000-0000030D0000}"/>
    <cellStyle name="40% - Accent2 2 3 2 2 3 2 2" xfId="3855" xr:uid="{00000000-0005-0000-0000-0000040D0000}"/>
    <cellStyle name="40% - Accent2 2 3 2 2 3 3" xfId="3856" xr:uid="{00000000-0005-0000-0000-0000050D0000}"/>
    <cellStyle name="40% - Accent2 2 3 2 2 4" xfId="3857" xr:uid="{00000000-0005-0000-0000-0000060D0000}"/>
    <cellStyle name="40% - Accent2 2 3 2 2 4 2" xfId="3858" xr:uid="{00000000-0005-0000-0000-0000070D0000}"/>
    <cellStyle name="40% - Accent2 2 3 2 2 5" xfId="3859" xr:uid="{00000000-0005-0000-0000-0000080D0000}"/>
    <cellStyle name="40% - Accent2 2 3 2 3" xfId="3860" xr:uid="{00000000-0005-0000-0000-0000090D0000}"/>
    <cellStyle name="40% - Accent2 2 3 2 3 2" xfId="3861" xr:uid="{00000000-0005-0000-0000-00000A0D0000}"/>
    <cellStyle name="40% - Accent2 2 3 2 3 2 2" xfId="3862" xr:uid="{00000000-0005-0000-0000-00000B0D0000}"/>
    <cellStyle name="40% - Accent2 2 3 2 3 3" xfId="3863" xr:uid="{00000000-0005-0000-0000-00000C0D0000}"/>
    <cellStyle name="40% - Accent2 2 3 2 4" xfId="3864" xr:uid="{00000000-0005-0000-0000-00000D0D0000}"/>
    <cellStyle name="40% - Accent2 2 3 2 4 2" xfId="3865" xr:uid="{00000000-0005-0000-0000-00000E0D0000}"/>
    <cellStyle name="40% - Accent2 2 3 2 4 2 2" xfId="3866" xr:uid="{00000000-0005-0000-0000-00000F0D0000}"/>
    <cellStyle name="40% - Accent2 2 3 2 4 3" xfId="3867" xr:uid="{00000000-0005-0000-0000-0000100D0000}"/>
    <cellStyle name="40% - Accent2 2 3 2 5" xfId="3868" xr:uid="{00000000-0005-0000-0000-0000110D0000}"/>
    <cellStyle name="40% - Accent2 2 3 2 5 2" xfId="3869" xr:uid="{00000000-0005-0000-0000-0000120D0000}"/>
    <cellStyle name="40% - Accent2 2 3 2 6" xfId="3870" xr:uid="{00000000-0005-0000-0000-0000130D0000}"/>
    <cellStyle name="40% - Accent2 2 3 2 6 2" xfId="3871" xr:uid="{00000000-0005-0000-0000-0000140D0000}"/>
    <cellStyle name="40% - Accent2 2 3 2 7" xfId="3872" xr:uid="{00000000-0005-0000-0000-0000150D0000}"/>
    <cellStyle name="40% - Accent2 2 3 3" xfId="3873" xr:uid="{00000000-0005-0000-0000-0000160D0000}"/>
    <cellStyle name="40% - Accent2 2 3 3 2" xfId="3874" xr:uid="{00000000-0005-0000-0000-0000170D0000}"/>
    <cellStyle name="40% - Accent2 2 3 3 2 2" xfId="3875" xr:uid="{00000000-0005-0000-0000-0000180D0000}"/>
    <cellStyle name="40% - Accent2 2 3 3 2 2 2" xfId="3876" xr:uid="{00000000-0005-0000-0000-0000190D0000}"/>
    <cellStyle name="40% - Accent2 2 3 3 2 3" xfId="3877" xr:uid="{00000000-0005-0000-0000-00001A0D0000}"/>
    <cellStyle name="40% - Accent2 2 3 3 3" xfId="3878" xr:uid="{00000000-0005-0000-0000-00001B0D0000}"/>
    <cellStyle name="40% - Accent2 2 3 3 3 2" xfId="3879" xr:uid="{00000000-0005-0000-0000-00001C0D0000}"/>
    <cellStyle name="40% - Accent2 2 3 3 3 2 2" xfId="3880" xr:uid="{00000000-0005-0000-0000-00001D0D0000}"/>
    <cellStyle name="40% - Accent2 2 3 3 3 3" xfId="3881" xr:uid="{00000000-0005-0000-0000-00001E0D0000}"/>
    <cellStyle name="40% - Accent2 2 3 3 4" xfId="3882" xr:uid="{00000000-0005-0000-0000-00001F0D0000}"/>
    <cellStyle name="40% - Accent2 2 3 3 4 2" xfId="3883" xr:uid="{00000000-0005-0000-0000-0000200D0000}"/>
    <cellStyle name="40% - Accent2 2 3 3 5" xfId="3884" xr:uid="{00000000-0005-0000-0000-0000210D0000}"/>
    <cellStyle name="40% - Accent2 2 3 4" xfId="3885" xr:uid="{00000000-0005-0000-0000-0000220D0000}"/>
    <cellStyle name="40% - Accent2 2 3 4 2" xfId="3886" xr:uid="{00000000-0005-0000-0000-0000230D0000}"/>
    <cellStyle name="40% - Accent2 2 3 4 2 2" xfId="3887" xr:uid="{00000000-0005-0000-0000-0000240D0000}"/>
    <cellStyle name="40% - Accent2 2 3 4 3" xfId="3888" xr:uid="{00000000-0005-0000-0000-0000250D0000}"/>
    <cellStyle name="40% - Accent2 2 3 5" xfId="3889" xr:uid="{00000000-0005-0000-0000-0000260D0000}"/>
    <cellStyle name="40% - Accent2 2 3 5 2" xfId="3890" xr:uid="{00000000-0005-0000-0000-0000270D0000}"/>
    <cellStyle name="40% - Accent2 2 3 5 2 2" xfId="3891" xr:uid="{00000000-0005-0000-0000-0000280D0000}"/>
    <cellStyle name="40% - Accent2 2 3 5 3" xfId="3892" xr:uid="{00000000-0005-0000-0000-0000290D0000}"/>
    <cellStyle name="40% - Accent2 2 3 6" xfId="3893" xr:uid="{00000000-0005-0000-0000-00002A0D0000}"/>
    <cellStyle name="40% - Accent2 2 3 6 2" xfId="3894" xr:uid="{00000000-0005-0000-0000-00002B0D0000}"/>
    <cellStyle name="40% - Accent2 2 3 7" xfId="3895" xr:uid="{00000000-0005-0000-0000-00002C0D0000}"/>
    <cellStyle name="40% - Accent2 2 3 7 2" xfId="3896" xr:uid="{00000000-0005-0000-0000-00002D0D0000}"/>
    <cellStyle name="40% - Accent2 2 3 8" xfId="3897" xr:uid="{00000000-0005-0000-0000-00002E0D0000}"/>
    <cellStyle name="40% - Accent2 2 4" xfId="3898" xr:uid="{00000000-0005-0000-0000-00002F0D0000}"/>
    <cellStyle name="40% - Accent2 2 4 2" xfId="3899" xr:uid="{00000000-0005-0000-0000-0000300D0000}"/>
    <cellStyle name="40% - Accent2 2 4 2 2" xfId="3900" xr:uid="{00000000-0005-0000-0000-0000310D0000}"/>
    <cellStyle name="40% - Accent2 2 4 2 2 2" xfId="3901" xr:uid="{00000000-0005-0000-0000-0000320D0000}"/>
    <cellStyle name="40% - Accent2 2 4 2 2 2 2" xfId="3902" xr:uid="{00000000-0005-0000-0000-0000330D0000}"/>
    <cellStyle name="40% - Accent2 2 4 2 2 3" xfId="3903" xr:uid="{00000000-0005-0000-0000-0000340D0000}"/>
    <cellStyle name="40% - Accent2 2 4 2 3" xfId="3904" xr:uid="{00000000-0005-0000-0000-0000350D0000}"/>
    <cellStyle name="40% - Accent2 2 4 2 3 2" xfId="3905" xr:uid="{00000000-0005-0000-0000-0000360D0000}"/>
    <cellStyle name="40% - Accent2 2 4 2 3 2 2" xfId="3906" xr:uid="{00000000-0005-0000-0000-0000370D0000}"/>
    <cellStyle name="40% - Accent2 2 4 2 3 3" xfId="3907" xr:uid="{00000000-0005-0000-0000-0000380D0000}"/>
    <cellStyle name="40% - Accent2 2 4 2 4" xfId="3908" xr:uid="{00000000-0005-0000-0000-0000390D0000}"/>
    <cellStyle name="40% - Accent2 2 4 2 4 2" xfId="3909" xr:uid="{00000000-0005-0000-0000-00003A0D0000}"/>
    <cellStyle name="40% - Accent2 2 4 2 5" xfId="3910" xr:uid="{00000000-0005-0000-0000-00003B0D0000}"/>
    <cellStyle name="40% - Accent2 2 4 2 5 2" xfId="3911" xr:uid="{00000000-0005-0000-0000-00003C0D0000}"/>
    <cellStyle name="40% - Accent2 2 4 2 6" xfId="3912" xr:uid="{00000000-0005-0000-0000-00003D0D0000}"/>
    <cellStyle name="40% - Accent2 2 4 3" xfId="3913" xr:uid="{00000000-0005-0000-0000-00003E0D0000}"/>
    <cellStyle name="40% - Accent2 2 4 3 2" xfId="3914" xr:uid="{00000000-0005-0000-0000-00003F0D0000}"/>
    <cellStyle name="40% - Accent2 2 4 3 2 2" xfId="3915" xr:uid="{00000000-0005-0000-0000-0000400D0000}"/>
    <cellStyle name="40% - Accent2 2 4 3 3" xfId="3916" xr:uid="{00000000-0005-0000-0000-0000410D0000}"/>
    <cellStyle name="40% - Accent2 2 4 4" xfId="3917" xr:uid="{00000000-0005-0000-0000-0000420D0000}"/>
    <cellStyle name="40% - Accent2 2 4 4 2" xfId="3918" xr:uid="{00000000-0005-0000-0000-0000430D0000}"/>
    <cellStyle name="40% - Accent2 2 4 4 2 2" xfId="3919" xr:uid="{00000000-0005-0000-0000-0000440D0000}"/>
    <cellStyle name="40% - Accent2 2 4 4 3" xfId="3920" xr:uid="{00000000-0005-0000-0000-0000450D0000}"/>
    <cellStyle name="40% - Accent2 2 4 5" xfId="3921" xr:uid="{00000000-0005-0000-0000-0000460D0000}"/>
    <cellStyle name="40% - Accent2 2 4 5 2" xfId="3922" xr:uid="{00000000-0005-0000-0000-0000470D0000}"/>
    <cellStyle name="40% - Accent2 2 4 6" xfId="3923" xr:uid="{00000000-0005-0000-0000-0000480D0000}"/>
    <cellStyle name="40% - Accent2 2 4 6 2" xfId="3924" xr:uid="{00000000-0005-0000-0000-0000490D0000}"/>
    <cellStyle name="40% - Accent2 2 4 7" xfId="3925" xr:uid="{00000000-0005-0000-0000-00004A0D0000}"/>
    <cellStyle name="40% - Accent2 2 5" xfId="3926" xr:uid="{00000000-0005-0000-0000-00004B0D0000}"/>
    <cellStyle name="40% - Accent2 2 5 2" xfId="3927" xr:uid="{00000000-0005-0000-0000-00004C0D0000}"/>
    <cellStyle name="40% - Accent2 2 5 2 2" xfId="3928" xr:uid="{00000000-0005-0000-0000-00004D0D0000}"/>
    <cellStyle name="40% - Accent2 2 5 2 2 2" xfId="3929" xr:uid="{00000000-0005-0000-0000-00004E0D0000}"/>
    <cellStyle name="40% - Accent2 2 5 2 3" xfId="3930" xr:uid="{00000000-0005-0000-0000-00004F0D0000}"/>
    <cellStyle name="40% - Accent2 2 5 2 3 2" xfId="3931" xr:uid="{00000000-0005-0000-0000-0000500D0000}"/>
    <cellStyle name="40% - Accent2 2 5 2 4" xfId="3932" xr:uid="{00000000-0005-0000-0000-0000510D0000}"/>
    <cellStyle name="40% - Accent2 2 5 3" xfId="3933" xr:uid="{00000000-0005-0000-0000-0000520D0000}"/>
    <cellStyle name="40% - Accent2 2 5 3 2" xfId="3934" xr:uid="{00000000-0005-0000-0000-0000530D0000}"/>
    <cellStyle name="40% - Accent2 2 5 3 2 2" xfId="3935" xr:uid="{00000000-0005-0000-0000-0000540D0000}"/>
    <cellStyle name="40% - Accent2 2 5 3 3" xfId="3936" xr:uid="{00000000-0005-0000-0000-0000550D0000}"/>
    <cellStyle name="40% - Accent2 2 5 4" xfId="3937" xr:uid="{00000000-0005-0000-0000-0000560D0000}"/>
    <cellStyle name="40% - Accent2 2 5 4 2" xfId="3938" xr:uid="{00000000-0005-0000-0000-0000570D0000}"/>
    <cellStyle name="40% - Accent2 2 5 5" xfId="3939" xr:uid="{00000000-0005-0000-0000-0000580D0000}"/>
    <cellStyle name="40% - Accent2 2 5 5 2" xfId="3940" xr:uid="{00000000-0005-0000-0000-0000590D0000}"/>
    <cellStyle name="40% - Accent2 2 5 6" xfId="3941" xr:uid="{00000000-0005-0000-0000-00005A0D0000}"/>
    <cellStyle name="40% - Accent2 2 6" xfId="3942" xr:uid="{00000000-0005-0000-0000-00005B0D0000}"/>
    <cellStyle name="40% - Accent2 2 6 2" xfId="3943" xr:uid="{00000000-0005-0000-0000-00005C0D0000}"/>
    <cellStyle name="40% - Accent2 2 6 2 2" xfId="3944" xr:uid="{00000000-0005-0000-0000-00005D0D0000}"/>
    <cellStyle name="40% - Accent2 2 6 3" xfId="3945" xr:uid="{00000000-0005-0000-0000-00005E0D0000}"/>
    <cellStyle name="40% - Accent2 2 6 3 2" xfId="3946" xr:uid="{00000000-0005-0000-0000-00005F0D0000}"/>
    <cellStyle name="40% - Accent2 2 6 4" xfId="3947" xr:uid="{00000000-0005-0000-0000-0000600D0000}"/>
    <cellStyle name="40% - Accent2 2 7" xfId="3948" xr:uid="{00000000-0005-0000-0000-0000610D0000}"/>
    <cellStyle name="40% - Accent2 2 7 2" xfId="3949" xr:uid="{00000000-0005-0000-0000-0000620D0000}"/>
    <cellStyle name="40% - Accent2 2 7 2 2" xfId="3950" xr:uid="{00000000-0005-0000-0000-0000630D0000}"/>
    <cellStyle name="40% - Accent2 2 7 3" xfId="3951" xr:uid="{00000000-0005-0000-0000-0000640D0000}"/>
    <cellStyle name="40% - Accent2 2 8" xfId="3952" xr:uid="{00000000-0005-0000-0000-0000650D0000}"/>
    <cellStyle name="40% - Accent2 2 8 2" xfId="3953" xr:uid="{00000000-0005-0000-0000-0000660D0000}"/>
    <cellStyle name="40% - Accent2 2 9" xfId="3954" xr:uid="{00000000-0005-0000-0000-0000670D0000}"/>
    <cellStyle name="40% - Accent2 2 9 2" xfId="3955" xr:uid="{00000000-0005-0000-0000-0000680D0000}"/>
    <cellStyle name="40% - Accent2 2_Deferred Income Taxes" xfId="3956" xr:uid="{00000000-0005-0000-0000-0000690D0000}"/>
    <cellStyle name="40% - Accent2 3" xfId="245" xr:uid="{00000000-0005-0000-0000-00006A0D0000}"/>
    <cellStyle name="40% - Accent2 3 2" xfId="3957" xr:uid="{00000000-0005-0000-0000-00006B0D0000}"/>
    <cellStyle name="40% - Accent2 3 2 2" xfId="3958" xr:uid="{00000000-0005-0000-0000-00006C0D0000}"/>
    <cellStyle name="40% - Accent2 3 2 2 2" xfId="3959" xr:uid="{00000000-0005-0000-0000-00006D0D0000}"/>
    <cellStyle name="40% - Accent2 3 2 2 2 2" xfId="3960" xr:uid="{00000000-0005-0000-0000-00006E0D0000}"/>
    <cellStyle name="40% - Accent2 3 2 2 2 2 2" xfId="3961" xr:uid="{00000000-0005-0000-0000-00006F0D0000}"/>
    <cellStyle name="40% - Accent2 3 2 2 2 3" xfId="3962" xr:uid="{00000000-0005-0000-0000-0000700D0000}"/>
    <cellStyle name="40% - Accent2 3 2 2 3" xfId="3963" xr:uid="{00000000-0005-0000-0000-0000710D0000}"/>
    <cellStyle name="40% - Accent2 3 2 2 3 2" xfId="3964" xr:uid="{00000000-0005-0000-0000-0000720D0000}"/>
    <cellStyle name="40% - Accent2 3 2 2 3 2 2" xfId="3965" xr:uid="{00000000-0005-0000-0000-0000730D0000}"/>
    <cellStyle name="40% - Accent2 3 2 2 3 3" xfId="3966" xr:uid="{00000000-0005-0000-0000-0000740D0000}"/>
    <cellStyle name="40% - Accent2 3 2 2 4" xfId="3967" xr:uid="{00000000-0005-0000-0000-0000750D0000}"/>
    <cellStyle name="40% - Accent2 3 2 2 4 2" xfId="3968" xr:uid="{00000000-0005-0000-0000-0000760D0000}"/>
    <cellStyle name="40% - Accent2 3 2 2 5" xfId="3969" xr:uid="{00000000-0005-0000-0000-0000770D0000}"/>
    <cellStyle name="40% - Accent2 3 2 3" xfId="3970" xr:uid="{00000000-0005-0000-0000-0000780D0000}"/>
    <cellStyle name="40% - Accent2 3 2 3 2" xfId="3971" xr:uid="{00000000-0005-0000-0000-0000790D0000}"/>
    <cellStyle name="40% - Accent2 3 2 3 2 2" xfId="3972" xr:uid="{00000000-0005-0000-0000-00007A0D0000}"/>
    <cellStyle name="40% - Accent2 3 2 3 3" xfId="3973" xr:uid="{00000000-0005-0000-0000-00007B0D0000}"/>
    <cellStyle name="40% - Accent2 3 2 4" xfId="3974" xr:uid="{00000000-0005-0000-0000-00007C0D0000}"/>
    <cellStyle name="40% - Accent2 3 2 4 2" xfId="3975" xr:uid="{00000000-0005-0000-0000-00007D0D0000}"/>
    <cellStyle name="40% - Accent2 3 2 4 2 2" xfId="3976" xr:uid="{00000000-0005-0000-0000-00007E0D0000}"/>
    <cellStyle name="40% - Accent2 3 2 4 3" xfId="3977" xr:uid="{00000000-0005-0000-0000-00007F0D0000}"/>
    <cellStyle name="40% - Accent2 3 2 5" xfId="3978" xr:uid="{00000000-0005-0000-0000-0000800D0000}"/>
    <cellStyle name="40% - Accent2 3 2 5 2" xfId="3979" xr:uid="{00000000-0005-0000-0000-0000810D0000}"/>
    <cellStyle name="40% - Accent2 3 2 6" xfId="3980" xr:uid="{00000000-0005-0000-0000-0000820D0000}"/>
    <cellStyle name="40% - Accent2 3 3" xfId="3981" xr:uid="{00000000-0005-0000-0000-0000830D0000}"/>
    <cellStyle name="40% - Accent2 3 3 2" xfId="3982" xr:uid="{00000000-0005-0000-0000-0000840D0000}"/>
    <cellStyle name="40% - Accent2 3 3 2 2" xfId="3983" xr:uid="{00000000-0005-0000-0000-0000850D0000}"/>
    <cellStyle name="40% - Accent2 3 3 2 2 2" xfId="3984" xr:uid="{00000000-0005-0000-0000-0000860D0000}"/>
    <cellStyle name="40% - Accent2 3 3 2 3" xfId="3985" xr:uid="{00000000-0005-0000-0000-0000870D0000}"/>
    <cellStyle name="40% - Accent2 3 3 3" xfId="3986" xr:uid="{00000000-0005-0000-0000-0000880D0000}"/>
    <cellStyle name="40% - Accent2 3 3 3 2" xfId="3987" xr:uid="{00000000-0005-0000-0000-0000890D0000}"/>
    <cellStyle name="40% - Accent2 3 3 3 2 2" xfId="3988" xr:uid="{00000000-0005-0000-0000-00008A0D0000}"/>
    <cellStyle name="40% - Accent2 3 3 3 3" xfId="3989" xr:uid="{00000000-0005-0000-0000-00008B0D0000}"/>
    <cellStyle name="40% - Accent2 3 3 4" xfId="3990" xr:uid="{00000000-0005-0000-0000-00008C0D0000}"/>
    <cellStyle name="40% - Accent2 3 3 4 2" xfId="3991" xr:uid="{00000000-0005-0000-0000-00008D0D0000}"/>
    <cellStyle name="40% - Accent2 3 3 5" xfId="3992" xr:uid="{00000000-0005-0000-0000-00008E0D0000}"/>
    <cellStyle name="40% - Accent2 3 4" xfId="3993" xr:uid="{00000000-0005-0000-0000-00008F0D0000}"/>
    <cellStyle name="40% - Accent2 3 4 2" xfId="3994" xr:uid="{00000000-0005-0000-0000-0000900D0000}"/>
    <cellStyle name="40% - Accent2 3 4 2 2" xfId="3995" xr:uid="{00000000-0005-0000-0000-0000910D0000}"/>
    <cellStyle name="40% - Accent2 3 4 3" xfId="3996" xr:uid="{00000000-0005-0000-0000-0000920D0000}"/>
    <cellStyle name="40% - Accent2 3 5" xfId="3997" xr:uid="{00000000-0005-0000-0000-0000930D0000}"/>
    <cellStyle name="40% - Accent2 3 5 2" xfId="3998" xr:uid="{00000000-0005-0000-0000-0000940D0000}"/>
    <cellStyle name="40% - Accent2 3 5 2 2" xfId="3999" xr:uid="{00000000-0005-0000-0000-0000950D0000}"/>
    <cellStyle name="40% - Accent2 3 5 3" xfId="4000" xr:uid="{00000000-0005-0000-0000-0000960D0000}"/>
    <cellStyle name="40% - Accent2 3 6" xfId="4001" xr:uid="{00000000-0005-0000-0000-0000970D0000}"/>
    <cellStyle name="40% - Accent2 3 6 2" xfId="4002" xr:uid="{00000000-0005-0000-0000-0000980D0000}"/>
    <cellStyle name="40% - Accent2 3 7" xfId="4003" xr:uid="{00000000-0005-0000-0000-0000990D0000}"/>
    <cellStyle name="40% - Accent2 4" xfId="246" xr:uid="{00000000-0005-0000-0000-00009A0D0000}"/>
    <cellStyle name="40% - Accent2 4 2" xfId="4004" xr:uid="{00000000-0005-0000-0000-00009B0D0000}"/>
    <cellStyle name="40% - Accent2 4 2 2" xfId="4005" xr:uid="{00000000-0005-0000-0000-00009C0D0000}"/>
    <cellStyle name="40% - Accent2 4 2 2 2" xfId="4006" xr:uid="{00000000-0005-0000-0000-00009D0D0000}"/>
    <cellStyle name="40% - Accent2 4 2 2 2 2" xfId="4007" xr:uid="{00000000-0005-0000-0000-00009E0D0000}"/>
    <cellStyle name="40% - Accent2 4 2 2 3" xfId="4008" xr:uid="{00000000-0005-0000-0000-00009F0D0000}"/>
    <cellStyle name="40% - Accent2 4 2 3" xfId="4009" xr:uid="{00000000-0005-0000-0000-0000A00D0000}"/>
    <cellStyle name="40% - Accent2 4 2 3 2" xfId="4010" xr:uid="{00000000-0005-0000-0000-0000A10D0000}"/>
    <cellStyle name="40% - Accent2 4 2 3 2 2" xfId="4011" xr:uid="{00000000-0005-0000-0000-0000A20D0000}"/>
    <cellStyle name="40% - Accent2 4 2 3 3" xfId="4012" xr:uid="{00000000-0005-0000-0000-0000A30D0000}"/>
    <cellStyle name="40% - Accent2 4 2 4" xfId="4013" xr:uid="{00000000-0005-0000-0000-0000A40D0000}"/>
    <cellStyle name="40% - Accent2 4 2 4 2" xfId="4014" xr:uid="{00000000-0005-0000-0000-0000A50D0000}"/>
    <cellStyle name="40% - Accent2 4 2 5" xfId="4015" xr:uid="{00000000-0005-0000-0000-0000A60D0000}"/>
    <cellStyle name="40% - Accent2 4 3" xfId="4016" xr:uid="{00000000-0005-0000-0000-0000A70D0000}"/>
    <cellStyle name="40% - Accent2 4 3 2" xfId="4017" xr:uid="{00000000-0005-0000-0000-0000A80D0000}"/>
    <cellStyle name="40% - Accent2 4 3 2 2" xfId="4018" xr:uid="{00000000-0005-0000-0000-0000A90D0000}"/>
    <cellStyle name="40% - Accent2 4 3 3" xfId="4019" xr:uid="{00000000-0005-0000-0000-0000AA0D0000}"/>
    <cellStyle name="40% - Accent2 4 4" xfId="4020" xr:uid="{00000000-0005-0000-0000-0000AB0D0000}"/>
    <cellStyle name="40% - Accent2 4 4 2" xfId="4021" xr:uid="{00000000-0005-0000-0000-0000AC0D0000}"/>
    <cellStyle name="40% - Accent2 4 4 2 2" xfId="4022" xr:uid="{00000000-0005-0000-0000-0000AD0D0000}"/>
    <cellStyle name="40% - Accent2 4 4 3" xfId="4023" xr:uid="{00000000-0005-0000-0000-0000AE0D0000}"/>
    <cellStyle name="40% - Accent2 4 5" xfId="4024" xr:uid="{00000000-0005-0000-0000-0000AF0D0000}"/>
    <cellStyle name="40% - Accent2 4 5 2" xfId="4025" xr:uid="{00000000-0005-0000-0000-0000B00D0000}"/>
    <cellStyle name="40% - Accent2 4 6" xfId="4026" xr:uid="{00000000-0005-0000-0000-0000B10D0000}"/>
    <cellStyle name="40% - Accent2 5" xfId="247" xr:uid="{00000000-0005-0000-0000-0000B20D0000}"/>
    <cellStyle name="40% - Accent2 5 2" xfId="4027" xr:uid="{00000000-0005-0000-0000-0000B30D0000}"/>
    <cellStyle name="40% - Accent2 5 2 2" xfId="4028" xr:uid="{00000000-0005-0000-0000-0000B40D0000}"/>
    <cellStyle name="40% - Accent2 5 2 2 2" xfId="4029" xr:uid="{00000000-0005-0000-0000-0000B50D0000}"/>
    <cellStyle name="40% - Accent2 5 2 3" xfId="4030" xr:uid="{00000000-0005-0000-0000-0000B60D0000}"/>
    <cellStyle name="40% - Accent2 5 3" xfId="4031" xr:uid="{00000000-0005-0000-0000-0000B70D0000}"/>
    <cellStyle name="40% - Accent2 5 3 2" xfId="4032" xr:uid="{00000000-0005-0000-0000-0000B80D0000}"/>
    <cellStyle name="40% - Accent2 5 3 2 2" xfId="4033" xr:uid="{00000000-0005-0000-0000-0000B90D0000}"/>
    <cellStyle name="40% - Accent2 5 3 3" xfId="4034" xr:uid="{00000000-0005-0000-0000-0000BA0D0000}"/>
    <cellStyle name="40% - Accent2 5 4" xfId="4035" xr:uid="{00000000-0005-0000-0000-0000BB0D0000}"/>
    <cellStyle name="40% - Accent2 5 4 2" xfId="4036" xr:uid="{00000000-0005-0000-0000-0000BC0D0000}"/>
    <cellStyle name="40% - Accent2 5 5" xfId="4037" xr:uid="{00000000-0005-0000-0000-0000BD0D0000}"/>
    <cellStyle name="40% - Accent2 6" xfId="248" xr:uid="{00000000-0005-0000-0000-0000BE0D0000}"/>
    <cellStyle name="40% - Accent2 6 2" xfId="4038" xr:uid="{00000000-0005-0000-0000-0000BF0D0000}"/>
    <cellStyle name="40% - Accent2 6 2 2" xfId="4039" xr:uid="{00000000-0005-0000-0000-0000C00D0000}"/>
    <cellStyle name="40% - Accent2 6 3" xfId="4040" xr:uid="{00000000-0005-0000-0000-0000C10D0000}"/>
    <cellStyle name="40% - Accent2 7" xfId="4041" xr:uid="{00000000-0005-0000-0000-0000C20D0000}"/>
    <cellStyle name="40% - Accent2 7 2" xfId="4042" xr:uid="{00000000-0005-0000-0000-0000C30D0000}"/>
    <cellStyle name="40% - Accent2 7 2 2" xfId="4043" xr:uid="{00000000-0005-0000-0000-0000C40D0000}"/>
    <cellStyle name="40% - Accent2 7 3" xfId="4044" xr:uid="{00000000-0005-0000-0000-0000C50D0000}"/>
    <cellStyle name="40% - Accent2 8" xfId="4045" xr:uid="{00000000-0005-0000-0000-0000C60D0000}"/>
    <cellStyle name="40% - Accent2 8 2" xfId="4046" xr:uid="{00000000-0005-0000-0000-0000C70D0000}"/>
    <cellStyle name="40% - Accent2 9" xfId="4047" xr:uid="{00000000-0005-0000-0000-0000C80D0000}"/>
    <cellStyle name="40% - Accent2 9 2" xfId="4048" xr:uid="{00000000-0005-0000-0000-0000C90D0000}"/>
    <cellStyle name="40% - Accent3 2" xfId="15" xr:uid="{00000000-0005-0000-0000-0000CA0D0000}"/>
    <cellStyle name="40% - Accent3 2 10" xfId="4049" xr:uid="{00000000-0005-0000-0000-0000CB0D0000}"/>
    <cellStyle name="40% - Accent3 2 18" xfId="4050" xr:uid="{00000000-0005-0000-0000-0000CC0D0000}"/>
    <cellStyle name="40% - Accent3 2 2" xfId="4051" xr:uid="{00000000-0005-0000-0000-0000CD0D0000}"/>
    <cellStyle name="40% - Accent3 2 2 2" xfId="4052" xr:uid="{00000000-0005-0000-0000-0000CE0D0000}"/>
    <cellStyle name="40% - Accent3 2 2 2 2" xfId="4053" xr:uid="{00000000-0005-0000-0000-0000CF0D0000}"/>
    <cellStyle name="40% - Accent3 2 2 2 2 2" xfId="4054" xr:uid="{00000000-0005-0000-0000-0000D00D0000}"/>
    <cellStyle name="40% - Accent3 2 2 2 2 2 2" xfId="4055" xr:uid="{00000000-0005-0000-0000-0000D10D0000}"/>
    <cellStyle name="40% - Accent3 2 2 2 2 2 2 2" xfId="4056" xr:uid="{00000000-0005-0000-0000-0000D20D0000}"/>
    <cellStyle name="40% - Accent3 2 2 2 2 2 2 2 2" xfId="4057" xr:uid="{00000000-0005-0000-0000-0000D30D0000}"/>
    <cellStyle name="40% - Accent3 2 2 2 2 2 2 3" xfId="4058" xr:uid="{00000000-0005-0000-0000-0000D40D0000}"/>
    <cellStyle name="40% - Accent3 2 2 2 2 2 3" xfId="4059" xr:uid="{00000000-0005-0000-0000-0000D50D0000}"/>
    <cellStyle name="40% - Accent3 2 2 2 2 2 3 2" xfId="4060" xr:uid="{00000000-0005-0000-0000-0000D60D0000}"/>
    <cellStyle name="40% - Accent3 2 2 2 2 2 3 2 2" xfId="4061" xr:uid="{00000000-0005-0000-0000-0000D70D0000}"/>
    <cellStyle name="40% - Accent3 2 2 2 2 2 3 3" xfId="4062" xr:uid="{00000000-0005-0000-0000-0000D80D0000}"/>
    <cellStyle name="40% - Accent3 2 2 2 2 2 4" xfId="4063" xr:uid="{00000000-0005-0000-0000-0000D90D0000}"/>
    <cellStyle name="40% - Accent3 2 2 2 2 2 4 2" xfId="4064" xr:uid="{00000000-0005-0000-0000-0000DA0D0000}"/>
    <cellStyle name="40% - Accent3 2 2 2 2 2 5" xfId="4065" xr:uid="{00000000-0005-0000-0000-0000DB0D0000}"/>
    <cellStyle name="40% - Accent3 2 2 2 2 3" xfId="4066" xr:uid="{00000000-0005-0000-0000-0000DC0D0000}"/>
    <cellStyle name="40% - Accent3 2 2 2 2 3 2" xfId="4067" xr:uid="{00000000-0005-0000-0000-0000DD0D0000}"/>
    <cellStyle name="40% - Accent3 2 2 2 2 3 2 2" xfId="4068" xr:uid="{00000000-0005-0000-0000-0000DE0D0000}"/>
    <cellStyle name="40% - Accent3 2 2 2 2 3 3" xfId="4069" xr:uid="{00000000-0005-0000-0000-0000DF0D0000}"/>
    <cellStyle name="40% - Accent3 2 2 2 2 4" xfId="4070" xr:uid="{00000000-0005-0000-0000-0000E00D0000}"/>
    <cellStyle name="40% - Accent3 2 2 2 2 4 2" xfId="4071" xr:uid="{00000000-0005-0000-0000-0000E10D0000}"/>
    <cellStyle name="40% - Accent3 2 2 2 2 4 2 2" xfId="4072" xr:uid="{00000000-0005-0000-0000-0000E20D0000}"/>
    <cellStyle name="40% - Accent3 2 2 2 2 4 3" xfId="4073" xr:uid="{00000000-0005-0000-0000-0000E30D0000}"/>
    <cellStyle name="40% - Accent3 2 2 2 2 5" xfId="4074" xr:uid="{00000000-0005-0000-0000-0000E40D0000}"/>
    <cellStyle name="40% - Accent3 2 2 2 2 5 2" xfId="4075" xr:uid="{00000000-0005-0000-0000-0000E50D0000}"/>
    <cellStyle name="40% - Accent3 2 2 2 2 6" xfId="4076" xr:uid="{00000000-0005-0000-0000-0000E60D0000}"/>
    <cellStyle name="40% - Accent3 2 2 2 2 6 2" xfId="4077" xr:uid="{00000000-0005-0000-0000-0000E70D0000}"/>
    <cellStyle name="40% - Accent3 2 2 2 2 7" xfId="4078" xr:uid="{00000000-0005-0000-0000-0000E80D0000}"/>
    <cellStyle name="40% - Accent3 2 2 2 3" xfId="4079" xr:uid="{00000000-0005-0000-0000-0000E90D0000}"/>
    <cellStyle name="40% - Accent3 2 2 2 3 2" xfId="4080" xr:uid="{00000000-0005-0000-0000-0000EA0D0000}"/>
    <cellStyle name="40% - Accent3 2 2 2 3 2 2" xfId="4081" xr:uid="{00000000-0005-0000-0000-0000EB0D0000}"/>
    <cellStyle name="40% - Accent3 2 2 2 3 2 2 2" xfId="4082" xr:uid="{00000000-0005-0000-0000-0000EC0D0000}"/>
    <cellStyle name="40% - Accent3 2 2 2 3 2 3" xfId="4083" xr:uid="{00000000-0005-0000-0000-0000ED0D0000}"/>
    <cellStyle name="40% - Accent3 2 2 2 3 3" xfId="4084" xr:uid="{00000000-0005-0000-0000-0000EE0D0000}"/>
    <cellStyle name="40% - Accent3 2 2 2 3 3 2" xfId="4085" xr:uid="{00000000-0005-0000-0000-0000EF0D0000}"/>
    <cellStyle name="40% - Accent3 2 2 2 3 3 2 2" xfId="4086" xr:uid="{00000000-0005-0000-0000-0000F00D0000}"/>
    <cellStyle name="40% - Accent3 2 2 2 3 3 3" xfId="4087" xr:uid="{00000000-0005-0000-0000-0000F10D0000}"/>
    <cellStyle name="40% - Accent3 2 2 2 3 4" xfId="4088" xr:uid="{00000000-0005-0000-0000-0000F20D0000}"/>
    <cellStyle name="40% - Accent3 2 2 2 3 4 2" xfId="4089" xr:uid="{00000000-0005-0000-0000-0000F30D0000}"/>
    <cellStyle name="40% - Accent3 2 2 2 3 5" xfId="4090" xr:uid="{00000000-0005-0000-0000-0000F40D0000}"/>
    <cellStyle name="40% - Accent3 2 2 2 4" xfId="4091" xr:uid="{00000000-0005-0000-0000-0000F50D0000}"/>
    <cellStyle name="40% - Accent3 2 2 2 4 2" xfId="4092" xr:uid="{00000000-0005-0000-0000-0000F60D0000}"/>
    <cellStyle name="40% - Accent3 2 2 2 4 2 2" xfId="4093" xr:uid="{00000000-0005-0000-0000-0000F70D0000}"/>
    <cellStyle name="40% - Accent3 2 2 2 4 3" xfId="4094" xr:uid="{00000000-0005-0000-0000-0000F80D0000}"/>
    <cellStyle name="40% - Accent3 2 2 2 5" xfId="4095" xr:uid="{00000000-0005-0000-0000-0000F90D0000}"/>
    <cellStyle name="40% - Accent3 2 2 2 5 2" xfId="4096" xr:uid="{00000000-0005-0000-0000-0000FA0D0000}"/>
    <cellStyle name="40% - Accent3 2 2 2 5 2 2" xfId="4097" xr:uid="{00000000-0005-0000-0000-0000FB0D0000}"/>
    <cellStyle name="40% - Accent3 2 2 2 5 3" xfId="4098" xr:uid="{00000000-0005-0000-0000-0000FC0D0000}"/>
    <cellStyle name="40% - Accent3 2 2 2 6" xfId="4099" xr:uid="{00000000-0005-0000-0000-0000FD0D0000}"/>
    <cellStyle name="40% - Accent3 2 2 2 6 2" xfId="4100" xr:uid="{00000000-0005-0000-0000-0000FE0D0000}"/>
    <cellStyle name="40% - Accent3 2 2 2 7" xfId="4101" xr:uid="{00000000-0005-0000-0000-0000FF0D0000}"/>
    <cellStyle name="40% - Accent3 2 2 2 7 2" xfId="4102" xr:uid="{00000000-0005-0000-0000-0000000E0000}"/>
    <cellStyle name="40% - Accent3 2 2 2 8" xfId="4103" xr:uid="{00000000-0005-0000-0000-0000010E0000}"/>
    <cellStyle name="40% - Accent3 2 2 3" xfId="4104" xr:uid="{00000000-0005-0000-0000-0000020E0000}"/>
    <cellStyle name="40% - Accent3 2 2 3 2" xfId="4105" xr:uid="{00000000-0005-0000-0000-0000030E0000}"/>
    <cellStyle name="40% - Accent3 2 2 3 2 2" xfId="4106" xr:uid="{00000000-0005-0000-0000-0000040E0000}"/>
    <cellStyle name="40% - Accent3 2 2 3 2 2 2" xfId="4107" xr:uid="{00000000-0005-0000-0000-0000050E0000}"/>
    <cellStyle name="40% - Accent3 2 2 3 2 2 2 2" xfId="4108" xr:uid="{00000000-0005-0000-0000-0000060E0000}"/>
    <cellStyle name="40% - Accent3 2 2 3 2 2 3" xfId="4109" xr:uid="{00000000-0005-0000-0000-0000070E0000}"/>
    <cellStyle name="40% - Accent3 2 2 3 2 3" xfId="4110" xr:uid="{00000000-0005-0000-0000-0000080E0000}"/>
    <cellStyle name="40% - Accent3 2 2 3 2 3 2" xfId="4111" xr:uid="{00000000-0005-0000-0000-0000090E0000}"/>
    <cellStyle name="40% - Accent3 2 2 3 2 3 2 2" xfId="4112" xr:uid="{00000000-0005-0000-0000-00000A0E0000}"/>
    <cellStyle name="40% - Accent3 2 2 3 2 3 3" xfId="4113" xr:uid="{00000000-0005-0000-0000-00000B0E0000}"/>
    <cellStyle name="40% - Accent3 2 2 3 2 4" xfId="4114" xr:uid="{00000000-0005-0000-0000-00000C0E0000}"/>
    <cellStyle name="40% - Accent3 2 2 3 2 4 2" xfId="4115" xr:uid="{00000000-0005-0000-0000-00000D0E0000}"/>
    <cellStyle name="40% - Accent3 2 2 3 2 5" xfId="4116" xr:uid="{00000000-0005-0000-0000-00000E0E0000}"/>
    <cellStyle name="40% - Accent3 2 2 3 2 5 2" xfId="4117" xr:uid="{00000000-0005-0000-0000-00000F0E0000}"/>
    <cellStyle name="40% - Accent3 2 2 3 2 6" xfId="4118" xr:uid="{00000000-0005-0000-0000-0000100E0000}"/>
    <cellStyle name="40% - Accent3 2 2 3 3" xfId="4119" xr:uid="{00000000-0005-0000-0000-0000110E0000}"/>
    <cellStyle name="40% - Accent3 2 2 3 3 2" xfId="4120" xr:uid="{00000000-0005-0000-0000-0000120E0000}"/>
    <cellStyle name="40% - Accent3 2 2 3 3 2 2" xfId="4121" xr:uid="{00000000-0005-0000-0000-0000130E0000}"/>
    <cellStyle name="40% - Accent3 2 2 3 3 3" xfId="4122" xr:uid="{00000000-0005-0000-0000-0000140E0000}"/>
    <cellStyle name="40% - Accent3 2 2 3 4" xfId="4123" xr:uid="{00000000-0005-0000-0000-0000150E0000}"/>
    <cellStyle name="40% - Accent3 2 2 3 4 2" xfId="4124" xr:uid="{00000000-0005-0000-0000-0000160E0000}"/>
    <cellStyle name="40% - Accent3 2 2 3 4 2 2" xfId="4125" xr:uid="{00000000-0005-0000-0000-0000170E0000}"/>
    <cellStyle name="40% - Accent3 2 2 3 4 3" xfId="4126" xr:uid="{00000000-0005-0000-0000-0000180E0000}"/>
    <cellStyle name="40% - Accent3 2 2 3 5" xfId="4127" xr:uid="{00000000-0005-0000-0000-0000190E0000}"/>
    <cellStyle name="40% - Accent3 2 2 3 5 2" xfId="4128" xr:uid="{00000000-0005-0000-0000-00001A0E0000}"/>
    <cellStyle name="40% - Accent3 2 2 3 6" xfId="4129" xr:uid="{00000000-0005-0000-0000-00001B0E0000}"/>
    <cellStyle name="40% - Accent3 2 2 3 6 2" xfId="4130" xr:uid="{00000000-0005-0000-0000-00001C0E0000}"/>
    <cellStyle name="40% - Accent3 2 2 3 7" xfId="4131" xr:uid="{00000000-0005-0000-0000-00001D0E0000}"/>
    <cellStyle name="40% - Accent3 2 2 4" xfId="4132" xr:uid="{00000000-0005-0000-0000-00001E0E0000}"/>
    <cellStyle name="40% - Accent3 2 2 4 2" xfId="4133" xr:uid="{00000000-0005-0000-0000-00001F0E0000}"/>
    <cellStyle name="40% - Accent3 2 2 4 2 2" xfId="4134" xr:uid="{00000000-0005-0000-0000-0000200E0000}"/>
    <cellStyle name="40% - Accent3 2 2 4 2 2 2" xfId="4135" xr:uid="{00000000-0005-0000-0000-0000210E0000}"/>
    <cellStyle name="40% - Accent3 2 2 4 2 3" xfId="4136" xr:uid="{00000000-0005-0000-0000-0000220E0000}"/>
    <cellStyle name="40% - Accent3 2 2 4 2 3 2" xfId="4137" xr:uid="{00000000-0005-0000-0000-0000230E0000}"/>
    <cellStyle name="40% - Accent3 2 2 4 2 4" xfId="4138" xr:uid="{00000000-0005-0000-0000-0000240E0000}"/>
    <cellStyle name="40% - Accent3 2 2 4 3" xfId="4139" xr:uid="{00000000-0005-0000-0000-0000250E0000}"/>
    <cellStyle name="40% - Accent3 2 2 4 3 2" xfId="4140" xr:uid="{00000000-0005-0000-0000-0000260E0000}"/>
    <cellStyle name="40% - Accent3 2 2 4 3 2 2" xfId="4141" xr:uid="{00000000-0005-0000-0000-0000270E0000}"/>
    <cellStyle name="40% - Accent3 2 2 4 3 3" xfId="4142" xr:uid="{00000000-0005-0000-0000-0000280E0000}"/>
    <cellStyle name="40% - Accent3 2 2 4 4" xfId="4143" xr:uid="{00000000-0005-0000-0000-0000290E0000}"/>
    <cellStyle name="40% - Accent3 2 2 4 4 2" xfId="4144" xr:uid="{00000000-0005-0000-0000-00002A0E0000}"/>
    <cellStyle name="40% - Accent3 2 2 4 5" xfId="4145" xr:uid="{00000000-0005-0000-0000-00002B0E0000}"/>
    <cellStyle name="40% - Accent3 2 2 4 5 2" xfId="4146" xr:uid="{00000000-0005-0000-0000-00002C0E0000}"/>
    <cellStyle name="40% - Accent3 2 2 4 6" xfId="4147" xr:uid="{00000000-0005-0000-0000-00002D0E0000}"/>
    <cellStyle name="40% - Accent3 2 2 5" xfId="4148" xr:uid="{00000000-0005-0000-0000-00002E0E0000}"/>
    <cellStyle name="40% - Accent3 2 2 5 2" xfId="4149" xr:uid="{00000000-0005-0000-0000-00002F0E0000}"/>
    <cellStyle name="40% - Accent3 2 2 5 2 2" xfId="4150" xr:uid="{00000000-0005-0000-0000-0000300E0000}"/>
    <cellStyle name="40% - Accent3 2 2 5 3" xfId="4151" xr:uid="{00000000-0005-0000-0000-0000310E0000}"/>
    <cellStyle name="40% - Accent3 2 2 5 3 2" xfId="4152" xr:uid="{00000000-0005-0000-0000-0000320E0000}"/>
    <cellStyle name="40% - Accent3 2 2 5 4" xfId="4153" xr:uid="{00000000-0005-0000-0000-0000330E0000}"/>
    <cellStyle name="40% - Accent3 2 2 6" xfId="4154" xr:uid="{00000000-0005-0000-0000-0000340E0000}"/>
    <cellStyle name="40% - Accent3 2 2 6 2" xfId="4155" xr:uid="{00000000-0005-0000-0000-0000350E0000}"/>
    <cellStyle name="40% - Accent3 2 2 6 2 2" xfId="4156" xr:uid="{00000000-0005-0000-0000-0000360E0000}"/>
    <cellStyle name="40% - Accent3 2 2 6 3" xfId="4157" xr:uid="{00000000-0005-0000-0000-0000370E0000}"/>
    <cellStyle name="40% - Accent3 2 2 7" xfId="4158" xr:uid="{00000000-0005-0000-0000-0000380E0000}"/>
    <cellStyle name="40% - Accent3 2 2 7 2" xfId="4159" xr:uid="{00000000-0005-0000-0000-0000390E0000}"/>
    <cellStyle name="40% - Accent3 2 2 8" xfId="4160" xr:uid="{00000000-0005-0000-0000-00003A0E0000}"/>
    <cellStyle name="40% - Accent3 2 2 8 2" xfId="4161" xr:uid="{00000000-0005-0000-0000-00003B0E0000}"/>
    <cellStyle name="40% - Accent3 2 2 9" xfId="4162" xr:uid="{00000000-0005-0000-0000-00003C0E0000}"/>
    <cellStyle name="40% - Accent3 2 3" xfId="4163" xr:uid="{00000000-0005-0000-0000-00003D0E0000}"/>
    <cellStyle name="40% - Accent3 2 3 2" xfId="4164" xr:uid="{00000000-0005-0000-0000-00003E0E0000}"/>
    <cellStyle name="40% - Accent3 2 3 2 2" xfId="4165" xr:uid="{00000000-0005-0000-0000-00003F0E0000}"/>
    <cellStyle name="40% - Accent3 2 3 2 2 2" xfId="4166" xr:uid="{00000000-0005-0000-0000-0000400E0000}"/>
    <cellStyle name="40% - Accent3 2 3 2 2 2 2" xfId="4167" xr:uid="{00000000-0005-0000-0000-0000410E0000}"/>
    <cellStyle name="40% - Accent3 2 3 2 2 2 2 2" xfId="4168" xr:uid="{00000000-0005-0000-0000-0000420E0000}"/>
    <cellStyle name="40% - Accent3 2 3 2 2 2 3" xfId="4169" xr:uid="{00000000-0005-0000-0000-0000430E0000}"/>
    <cellStyle name="40% - Accent3 2 3 2 2 3" xfId="4170" xr:uid="{00000000-0005-0000-0000-0000440E0000}"/>
    <cellStyle name="40% - Accent3 2 3 2 2 3 2" xfId="4171" xr:uid="{00000000-0005-0000-0000-0000450E0000}"/>
    <cellStyle name="40% - Accent3 2 3 2 2 3 2 2" xfId="4172" xr:uid="{00000000-0005-0000-0000-0000460E0000}"/>
    <cellStyle name="40% - Accent3 2 3 2 2 3 3" xfId="4173" xr:uid="{00000000-0005-0000-0000-0000470E0000}"/>
    <cellStyle name="40% - Accent3 2 3 2 2 4" xfId="4174" xr:uid="{00000000-0005-0000-0000-0000480E0000}"/>
    <cellStyle name="40% - Accent3 2 3 2 2 4 2" xfId="4175" xr:uid="{00000000-0005-0000-0000-0000490E0000}"/>
    <cellStyle name="40% - Accent3 2 3 2 2 5" xfId="4176" xr:uid="{00000000-0005-0000-0000-00004A0E0000}"/>
    <cellStyle name="40% - Accent3 2 3 2 3" xfId="4177" xr:uid="{00000000-0005-0000-0000-00004B0E0000}"/>
    <cellStyle name="40% - Accent3 2 3 2 3 2" xfId="4178" xr:uid="{00000000-0005-0000-0000-00004C0E0000}"/>
    <cellStyle name="40% - Accent3 2 3 2 3 2 2" xfId="4179" xr:uid="{00000000-0005-0000-0000-00004D0E0000}"/>
    <cellStyle name="40% - Accent3 2 3 2 3 3" xfId="4180" xr:uid="{00000000-0005-0000-0000-00004E0E0000}"/>
    <cellStyle name="40% - Accent3 2 3 2 4" xfId="4181" xr:uid="{00000000-0005-0000-0000-00004F0E0000}"/>
    <cellStyle name="40% - Accent3 2 3 2 4 2" xfId="4182" xr:uid="{00000000-0005-0000-0000-0000500E0000}"/>
    <cellStyle name="40% - Accent3 2 3 2 4 2 2" xfId="4183" xr:uid="{00000000-0005-0000-0000-0000510E0000}"/>
    <cellStyle name="40% - Accent3 2 3 2 4 3" xfId="4184" xr:uid="{00000000-0005-0000-0000-0000520E0000}"/>
    <cellStyle name="40% - Accent3 2 3 2 5" xfId="4185" xr:uid="{00000000-0005-0000-0000-0000530E0000}"/>
    <cellStyle name="40% - Accent3 2 3 2 5 2" xfId="4186" xr:uid="{00000000-0005-0000-0000-0000540E0000}"/>
    <cellStyle name="40% - Accent3 2 3 2 6" xfId="4187" xr:uid="{00000000-0005-0000-0000-0000550E0000}"/>
    <cellStyle name="40% - Accent3 2 3 2 6 2" xfId="4188" xr:uid="{00000000-0005-0000-0000-0000560E0000}"/>
    <cellStyle name="40% - Accent3 2 3 2 7" xfId="4189" xr:uid="{00000000-0005-0000-0000-0000570E0000}"/>
    <cellStyle name="40% - Accent3 2 3 3" xfId="4190" xr:uid="{00000000-0005-0000-0000-0000580E0000}"/>
    <cellStyle name="40% - Accent3 2 3 3 2" xfId="4191" xr:uid="{00000000-0005-0000-0000-0000590E0000}"/>
    <cellStyle name="40% - Accent3 2 3 3 2 2" xfId="4192" xr:uid="{00000000-0005-0000-0000-00005A0E0000}"/>
    <cellStyle name="40% - Accent3 2 3 3 2 2 2" xfId="4193" xr:uid="{00000000-0005-0000-0000-00005B0E0000}"/>
    <cellStyle name="40% - Accent3 2 3 3 2 3" xfId="4194" xr:uid="{00000000-0005-0000-0000-00005C0E0000}"/>
    <cellStyle name="40% - Accent3 2 3 3 3" xfId="4195" xr:uid="{00000000-0005-0000-0000-00005D0E0000}"/>
    <cellStyle name="40% - Accent3 2 3 3 3 2" xfId="4196" xr:uid="{00000000-0005-0000-0000-00005E0E0000}"/>
    <cellStyle name="40% - Accent3 2 3 3 3 2 2" xfId="4197" xr:uid="{00000000-0005-0000-0000-00005F0E0000}"/>
    <cellStyle name="40% - Accent3 2 3 3 3 3" xfId="4198" xr:uid="{00000000-0005-0000-0000-0000600E0000}"/>
    <cellStyle name="40% - Accent3 2 3 3 4" xfId="4199" xr:uid="{00000000-0005-0000-0000-0000610E0000}"/>
    <cellStyle name="40% - Accent3 2 3 3 4 2" xfId="4200" xr:uid="{00000000-0005-0000-0000-0000620E0000}"/>
    <cellStyle name="40% - Accent3 2 3 3 5" xfId="4201" xr:uid="{00000000-0005-0000-0000-0000630E0000}"/>
    <cellStyle name="40% - Accent3 2 3 4" xfId="4202" xr:uid="{00000000-0005-0000-0000-0000640E0000}"/>
    <cellStyle name="40% - Accent3 2 3 4 2" xfId="4203" xr:uid="{00000000-0005-0000-0000-0000650E0000}"/>
    <cellStyle name="40% - Accent3 2 3 4 2 2" xfId="4204" xr:uid="{00000000-0005-0000-0000-0000660E0000}"/>
    <cellStyle name="40% - Accent3 2 3 4 3" xfId="4205" xr:uid="{00000000-0005-0000-0000-0000670E0000}"/>
    <cellStyle name="40% - Accent3 2 3 5" xfId="4206" xr:uid="{00000000-0005-0000-0000-0000680E0000}"/>
    <cellStyle name="40% - Accent3 2 3 5 2" xfId="4207" xr:uid="{00000000-0005-0000-0000-0000690E0000}"/>
    <cellStyle name="40% - Accent3 2 3 5 2 2" xfId="4208" xr:uid="{00000000-0005-0000-0000-00006A0E0000}"/>
    <cellStyle name="40% - Accent3 2 3 5 3" xfId="4209" xr:uid="{00000000-0005-0000-0000-00006B0E0000}"/>
    <cellStyle name="40% - Accent3 2 3 6" xfId="4210" xr:uid="{00000000-0005-0000-0000-00006C0E0000}"/>
    <cellStyle name="40% - Accent3 2 3 6 2" xfId="4211" xr:uid="{00000000-0005-0000-0000-00006D0E0000}"/>
    <cellStyle name="40% - Accent3 2 3 7" xfId="4212" xr:uid="{00000000-0005-0000-0000-00006E0E0000}"/>
    <cellStyle name="40% - Accent3 2 3 7 2" xfId="4213" xr:uid="{00000000-0005-0000-0000-00006F0E0000}"/>
    <cellStyle name="40% - Accent3 2 3 8" xfId="4214" xr:uid="{00000000-0005-0000-0000-0000700E0000}"/>
    <cellStyle name="40% - Accent3 2 4" xfId="4215" xr:uid="{00000000-0005-0000-0000-0000710E0000}"/>
    <cellStyle name="40% - Accent3 2 4 2" xfId="4216" xr:uid="{00000000-0005-0000-0000-0000720E0000}"/>
    <cellStyle name="40% - Accent3 2 4 2 2" xfId="4217" xr:uid="{00000000-0005-0000-0000-0000730E0000}"/>
    <cellStyle name="40% - Accent3 2 4 2 2 2" xfId="4218" xr:uid="{00000000-0005-0000-0000-0000740E0000}"/>
    <cellStyle name="40% - Accent3 2 4 2 2 2 2" xfId="4219" xr:uid="{00000000-0005-0000-0000-0000750E0000}"/>
    <cellStyle name="40% - Accent3 2 4 2 2 3" xfId="4220" xr:uid="{00000000-0005-0000-0000-0000760E0000}"/>
    <cellStyle name="40% - Accent3 2 4 2 3" xfId="4221" xr:uid="{00000000-0005-0000-0000-0000770E0000}"/>
    <cellStyle name="40% - Accent3 2 4 2 3 2" xfId="4222" xr:uid="{00000000-0005-0000-0000-0000780E0000}"/>
    <cellStyle name="40% - Accent3 2 4 2 3 2 2" xfId="4223" xr:uid="{00000000-0005-0000-0000-0000790E0000}"/>
    <cellStyle name="40% - Accent3 2 4 2 3 3" xfId="4224" xr:uid="{00000000-0005-0000-0000-00007A0E0000}"/>
    <cellStyle name="40% - Accent3 2 4 2 4" xfId="4225" xr:uid="{00000000-0005-0000-0000-00007B0E0000}"/>
    <cellStyle name="40% - Accent3 2 4 2 4 2" xfId="4226" xr:uid="{00000000-0005-0000-0000-00007C0E0000}"/>
    <cellStyle name="40% - Accent3 2 4 2 5" xfId="4227" xr:uid="{00000000-0005-0000-0000-00007D0E0000}"/>
    <cellStyle name="40% - Accent3 2 4 2 5 2" xfId="4228" xr:uid="{00000000-0005-0000-0000-00007E0E0000}"/>
    <cellStyle name="40% - Accent3 2 4 2 6" xfId="4229" xr:uid="{00000000-0005-0000-0000-00007F0E0000}"/>
    <cellStyle name="40% - Accent3 2 4 3" xfId="4230" xr:uid="{00000000-0005-0000-0000-0000800E0000}"/>
    <cellStyle name="40% - Accent3 2 4 3 2" xfId="4231" xr:uid="{00000000-0005-0000-0000-0000810E0000}"/>
    <cellStyle name="40% - Accent3 2 4 3 2 2" xfId="4232" xr:uid="{00000000-0005-0000-0000-0000820E0000}"/>
    <cellStyle name="40% - Accent3 2 4 3 3" xfId="4233" xr:uid="{00000000-0005-0000-0000-0000830E0000}"/>
    <cellStyle name="40% - Accent3 2 4 4" xfId="4234" xr:uid="{00000000-0005-0000-0000-0000840E0000}"/>
    <cellStyle name="40% - Accent3 2 4 4 2" xfId="4235" xr:uid="{00000000-0005-0000-0000-0000850E0000}"/>
    <cellStyle name="40% - Accent3 2 4 4 2 2" xfId="4236" xr:uid="{00000000-0005-0000-0000-0000860E0000}"/>
    <cellStyle name="40% - Accent3 2 4 4 3" xfId="4237" xr:uid="{00000000-0005-0000-0000-0000870E0000}"/>
    <cellStyle name="40% - Accent3 2 4 5" xfId="4238" xr:uid="{00000000-0005-0000-0000-0000880E0000}"/>
    <cellStyle name="40% - Accent3 2 4 5 2" xfId="4239" xr:uid="{00000000-0005-0000-0000-0000890E0000}"/>
    <cellStyle name="40% - Accent3 2 4 6" xfId="4240" xr:uid="{00000000-0005-0000-0000-00008A0E0000}"/>
    <cellStyle name="40% - Accent3 2 4 6 2" xfId="4241" xr:uid="{00000000-0005-0000-0000-00008B0E0000}"/>
    <cellStyle name="40% - Accent3 2 4 7" xfId="4242" xr:uid="{00000000-0005-0000-0000-00008C0E0000}"/>
    <cellStyle name="40% - Accent3 2 5" xfId="4243" xr:uid="{00000000-0005-0000-0000-00008D0E0000}"/>
    <cellStyle name="40% - Accent3 2 5 2" xfId="4244" xr:uid="{00000000-0005-0000-0000-00008E0E0000}"/>
    <cellStyle name="40% - Accent3 2 5 2 2" xfId="4245" xr:uid="{00000000-0005-0000-0000-00008F0E0000}"/>
    <cellStyle name="40% - Accent3 2 5 2 2 2" xfId="4246" xr:uid="{00000000-0005-0000-0000-0000900E0000}"/>
    <cellStyle name="40% - Accent3 2 5 2 3" xfId="4247" xr:uid="{00000000-0005-0000-0000-0000910E0000}"/>
    <cellStyle name="40% - Accent3 2 5 2 3 2" xfId="4248" xr:uid="{00000000-0005-0000-0000-0000920E0000}"/>
    <cellStyle name="40% - Accent3 2 5 2 4" xfId="4249" xr:uid="{00000000-0005-0000-0000-0000930E0000}"/>
    <cellStyle name="40% - Accent3 2 5 3" xfId="4250" xr:uid="{00000000-0005-0000-0000-0000940E0000}"/>
    <cellStyle name="40% - Accent3 2 5 3 2" xfId="4251" xr:uid="{00000000-0005-0000-0000-0000950E0000}"/>
    <cellStyle name="40% - Accent3 2 5 3 2 2" xfId="4252" xr:uid="{00000000-0005-0000-0000-0000960E0000}"/>
    <cellStyle name="40% - Accent3 2 5 3 3" xfId="4253" xr:uid="{00000000-0005-0000-0000-0000970E0000}"/>
    <cellStyle name="40% - Accent3 2 5 4" xfId="4254" xr:uid="{00000000-0005-0000-0000-0000980E0000}"/>
    <cellStyle name="40% - Accent3 2 5 4 2" xfId="4255" xr:uid="{00000000-0005-0000-0000-0000990E0000}"/>
    <cellStyle name="40% - Accent3 2 5 5" xfId="4256" xr:uid="{00000000-0005-0000-0000-00009A0E0000}"/>
    <cellStyle name="40% - Accent3 2 5 5 2" xfId="4257" xr:uid="{00000000-0005-0000-0000-00009B0E0000}"/>
    <cellStyle name="40% - Accent3 2 5 6" xfId="4258" xr:uid="{00000000-0005-0000-0000-00009C0E0000}"/>
    <cellStyle name="40% - Accent3 2 6" xfId="4259" xr:uid="{00000000-0005-0000-0000-00009D0E0000}"/>
    <cellStyle name="40% - Accent3 2 6 2" xfId="4260" xr:uid="{00000000-0005-0000-0000-00009E0E0000}"/>
    <cellStyle name="40% - Accent3 2 6 2 2" xfId="4261" xr:uid="{00000000-0005-0000-0000-00009F0E0000}"/>
    <cellStyle name="40% - Accent3 2 6 3" xfId="4262" xr:uid="{00000000-0005-0000-0000-0000A00E0000}"/>
    <cellStyle name="40% - Accent3 2 6 3 2" xfId="4263" xr:uid="{00000000-0005-0000-0000-0000A10E0000}"/>
    <cellStyle name="40% - Accent3 2 6 4" xfId="4264" xr:uid="{00000000-0005-0000-0000-0000A20E0000}"/>
    <cellStyle name="40% - Accent3 2 7" xfId="4265" xr:uid="{00000000-0005-0000-0000-0000A30E0000}"/>
    <cellStyle name="40% - Accent3 2 7 2" xfId="4266" xr:uid="{00000000-0005-0000-0000-0000A40E0000}"/>
    <cellStyle name="40% - Accent3 2 7 2 2" xfId="4267" xr:uid="{00000000-0005-0000-0000-0000A50E0000}"/>
    <cellStyle name="40% - Accent3 2 7 3" xfId="4268" xr:uid="{00000000-0005-0000-0000-0000A60E0000}"/>
    <cellStyle name="40% - Accent3 2 8" xfId="4269" xr:uid="{00000000-0005-0000-0000-0000A70E0000}"/>
    <cellStyle name="40% - Accent3 2 8 2" xfId="4270" xr:uid="{00000000-0005-0000-0000-0000A80E0000}"/>
    <cellStyle name="40% - Accent3 2 9" xfId="4271" xr:uid="{00000000-0005-0000-0000-0000A90E0000}"/>
    <cellStyle name="40% - Accent3 2 9 2" xfId="4272" xr:uid="{00000000-0005-0000-0000-0000AA0E0000}"/>
    <cellStyle name="40% - Accent3 2_Deferred Income Taxes" xfId="4273" xr:uid="{00000000-0005-0000-0000-0000AB0E0000}"/>
    <cellStyle name="40% - Accent3 3" xfId="249" xr:uid="{00000000-0005-0000-0000-0000AC0E0000}"/>
    <cellStyle name="40% - Accent3 3 2" xfId="4274" xr:uid="{00000000-0005-0000-0000-0000AD0E0000}"/>
    <cellStyle name="40% - Accent3 4" xfId="250" xr:uid="{00000000-0005-0000-0000-0000AE0E0000}"/>
    <cellStyle name="40% - Accent3 4 2" xfId="4275" xr:uid="{00000000-0005-0000-0000-0000AF0E0000}"/>
    <cellStyle name="40% - Accent3 4 2 2" xfId="4276" xr:uid="{00000000-0005-0000-0000-0000B00E0000}"/>
    <cellStyle name="40% - Accent3 4 2 2 2" xfId="4277" xr:uid="{00000000-0005-0000-0000-0000B10E0000}"/>
    <cellStyle name="40% - Accent3 4 2 2 2 2" xfId="4278" xr:uid="{00000000-0005-0000-0000-0000B20E0000}"/>
    <cellStyle name="40% - Accent3 4 2 2 2 2 2" xfId="4279" xr:uid="{00000000-0005-0000-0000-0000B30E0000}"/>
    <cellStyle name="40% - Accent3 4 2 2 2 2 2 2" xfId="4280" xr:uid="{00000000-0005-0000-0000-0000B40E0000}"/>
    <cellStyle name="40% - Accent3 4 2 2 2 2 3" xfId="4281" xr:uid="{00000000-0005-0000-0000-0000B50E0000}"/>
    <cellStyle name="40% - Accent3 4 2 2 2 3" xfId="4282" xr:uid="{00000000-0005-0000-0000-0000B60E0000}"/>
    <cellStyle name="40% - Accent3 4 2 2 2 3 2" xfId="4283" xr:uid="{00000000-0005-0000-0000-0000B70E0000}"/>
    <cellStyle name="40% - Accent3 4 2 2 2 3 2 2" xfId="4284" xr:uid="{00000000-0005-0000-0000-0000B80E0000}"/>
    <cellStyle name="40% - Accent3 4 2 2 2 3 3" xfId="4285" xr:uid="{00000000-0005-0000-0000-0000B90E0000}"/>
    <cellStyle name="40% - Accent3 4 2 2 2 4" xfId="4286" xr:uid="{00000000-0005-0000-0000-0000BA0E0000}"/>
    <cellStyle name="40% - Accent3 4 2 2 2 4 2" xfId="4287" xr:uid="{00000000-0005-0000-0000-0000BB0E0000}"/>
    <cellStyle name="40% - Accent3 4 2 2 2 5" xfId="4288" xr:uid="{00000000-0005-0000-0000-0000BC0E0000}"/>
    <cellStyle name="40% - Accent3 4 2 2 3" xfId="4289" xr:uid="{00000000-0005-0000-0000-0000BD0E0000}"/>
    <cellStyle name="40% - Accent3 4 2 2 3 2" xfId="4290" xr:uid="{00000000-0005-0000-0000-0000BE0E0000}"/>
    <cellStyle name="40% - Accent3 4 2 2 3 2 2" xfId="4291" xr:uid="{00000000-0005-0000-0000-0000BF0E0000}"/>
    <cellStyle name="40% - Accent3 4 2 2 3 3" xfId="4292" xr:uid="{00000000-0005-0000-0000-0000C00E0000}"/>
    <cellStyle name="40% - Accent3 4 2 2 4" xfId="4293" xr:uid="{00000000-0005-0000-0000-0000C10E0000}"/>
    <cellStyle name="40% - Accent3 4 2 2 4 2" xfId="4294" xr:uid="{00000000-0005-0000-0000-0000C20E0000}"/>
    <cellStyle name="40% - Accent3 4 2 2 4 2 2" xfId="4295" xr:uid="{00000000-0005-0000-0000-0000C30E0000}"/>
    <cellStyle name="40% - Accent3 4 2 2 4 3" xfId="4296" xr:uid="{00000000-0005-0000-0000-0000C40E0000}"/>
    <cellStyle name="40% - Accent3 4 2 2 5" xfId="4297" xr:uid="{00000000-0005-0000-0000-0000C50E0000}"/>
    <cellStyle name="40% - Accent3 4 2 2 5 2" xfId="4298" xr:uid="{00000000-0005-0000-0000-0000C60E0000}"/>
    <cellStyle name="40% - Accent3 4 2 2 6" xfId="4299" xr:uid="{00000000-0005-0000-0000-0000C70E0000}"/>
    <cellStyle name="40% - Accent3 4 2 3" xfId="4300" xr:uid="{00000000-0005-0000-0000-0000C80E0000}"/>
    <cellStyle name="40% - Accent3 4 2 3 2" xfId="4301" xr:uid="{00000000-0005-0000-0000-0000C90E0000}"/>
    <cellStyle name="40% - Accent3 4 2 3 2 2" xfId="4302" xr:uid="{00000000-0005-0000-0000-0000CA0E0000}"/>
    <cellStyle name="40% - Accent3 4 2 3 2 2 2" xfId="4303" xr:uid="{00000000-0005-0000-0000-0000CB0E0000}"/>
    <cellStyle name="40% - Accent3 4 2 3 2 3" xfId="4304" xr:uid="{00000000-0005-0000-0000-0000CC0E0000}"/>
    <cellStyle name="40% - Accent3 4 2 3 3" xfId="4305" xr:uid="{00000000-0005-0000-0000-0000CD0E0000}"/>
    <cellStyle name="40% - Accent3 4 2 3 3 2" xfId="4306" xr:uid="{00000000-0005-0000-0000-0000CE0E0000}"/>
    <cellStyle name="40% - Accent3 4 2 3 3 2 2" xfId="4307" xr:uid="{00000000-0005-0000-0000-0000CF0E0000}"/>
    <cellStyle name="40% - Accent3 4 2 3 3 3" xfId="4308" xr:uid="{00000000-0005-0000-0000-0000D00E0000}"/>
    <cellStyle name="40% - Accent3 4 2 3 4" xfId="4309" xr:uid="{00000000-0005-0000-0000-0000D10E0000}"/>
    <cellStyle name="40% - Accent3 4 2 3 4 2" xfId="4310" xr:uid="{00000000-0005-0000-0000-0000D20E0000}"/>
    <cellStyle name="40% - Accent3 4 2 3 5" xfId="4311" xr:uid="{00000000-0005-0000-0000-0000D30E0000}"/>
    <cellStyle name="40% - Accent3 4 2 4" xfId="4312" xr:uid="{00000000-0005-0000-0000-0000D40E0000}"/>
    <cellStyle name="40% - Accent3 4 2 4 2" xfId="4313" xr:uid="{00000000-0005-0000-0000-0000D50E0000}"/>
    <cellStyle name="40% - Accent3 4 2 4 2 2" xfId="4314" xr:uid="{00000000-0005-0000-0000-0000D60E0000}"/>
    <cellStyle name="40% - Accent3 4 2 4 3" xfId="4315" xr:uid="{00000000-0005-0000-0000-0000D70E0000}"/>
    <cellStyle name="40% - Accent3 4 2 5" xfId="4316" xr:uid="{00000000-0005-0000-0000-0000D80E0000}"/>
    <cellStyle name="40% - Accent3 4 2 5 2" xfId="4317" xr:uid="{00000000-0005-0000-0000-0000D90E0000}"/>
    <cellStyle name="40% - Accent3 4 2 5 2 2" xfId="4318" xr:uid="{00000000-0005-0000-0000-0000DA0E0000}"/>
    <cellStyle name="40% - Accent3 4 2 5 3" xfId="4319" xr:uid="{00000000-0005-0000-0000-0000DB0E0000}"/>
    <cellStyle name="40% - Accent3 4 2 6" xfId="4320" xr:uid="{00000000-0005-0000-0000-0000DC0E0000}"/>
    <cellStyle name="40% - Accent3 4 2 6 2" xfId="4321" xr:uid="{00000000-0005-0000-0000-0000DD0E0000}"/>
    <cellStyle name="40% - Accent3 4 2 7" xfId="4322" xr:uid="{00000000-0005-0000-0000-0000DE0E0000}"/>
    <cellStyle name="40% - Accent3 4 3" xfId="4323" xr:uid="{00000000-0005-0000-0000-0000DF0E0000}"/>
    <cellStyle name="40% - Accent3 4 3 2" xfId="4324" xr:uid="{00000000-0005-0000-0000-0000E00E0000}"/>
    <cellStyle name="40% - Accent3 4 3 2 2" xfId="4325" xr:uid="{00000000-0005-0000-0000-0000E10E0000}"/>
    <cellStyle name="40% - Accent3 4 3 2 2 2" xfId="4326" xr:uid="{00000000-0005-0000-0000-0000E20E0000}"/>
    <cellStyle name="40% - Accent3 4 3 2 2 2 2" xfId="4327" xr:uid="{00000000-0005-0000-0000-0000E30E0000}"/>
    <cellStyle name="40% - Accent3 4 3 2 2 3" xfId="4328" xr:uid="{00000000-0005-0000-0000-0000E40E0000}"/>
    <cellStyle name="40% - Accent3 4 3 2 3" xfId="4329" xr:uid="{00000000-0005-0000-0000-0000E50E0000}"/>
    <cellStyle name="40% - Accent3 4 3 2 3 2" xfId="4330" xr:uid="{00000000-0005-0000-0000-0000E60E0000}"/>
    <cellStyle name="40% - Accent3 4 3 2 3 2 2" xfId="4331" xr:uid="{00000000-0005-0000-0000-0000E70E0000}"/>
    <cellStyle name="40% - Accent3 4 3 2 3 3" xfId="4332" xr:uid="{00000000-0005-0000-0000-0000E80E0000}"/>
    <cellStyle name="40% - Accent3 4 3 2 4" xfId="4333" xr:uid="{00000000-0005-0000-0000-0000E90E0000}"/>
    <cellStyle name="40% - Accent3 4 3 2 4 2" xfId="4334" xr:uid="{00000000-0005-0000-0000-0000EA0E0000}"/>
    <cellStyle name="40% - Accent3 4 3 2 5" xfId="4335" xr:uid="{00000000-0005-0000-0000-0000EB0E0000}"/>
    <cellStyle name="40% - Accent3 4 3 3" xfId="4336" xr:uid="{00000000-0005-0000-0000-0000EC0E0000}"/>
    <cellStyle name="40% - Accent3 4 3 3 2" xfId="4337" xr:uid="{00000000-0005-0000-0000-0000ED0E0000}"/>
    <cellStyle name="40% - Accent3 4 3 3 2 2" xfId="4338" xr:uid="{00000000-0005-0000-0000-0000EE0E0000}"/>
    <cellStyle name="40% - Accent3 4 3 3 3" xfId="4339" xr:uid="{00000000-0005-0000-0000-0000EF0E0000}"/>
    <cellStyle name="40% - Accent3 4 3 4" xfId="4340" xr:uid="{00000000-0005-0000-0000-0000F00E0000}"/>
    <cellStyle name="40% - Accent3 4 3 4 2" xfId="4341" xr:uid="{00000000-0005-0000-0000-0000F10E0000}"/>
    <cellStyle name="40% - Accent3 4 3 4 2 2" xfId="4342" xr:uid="{00000000-0005-0000-0000-0000F20E0000}"/>
    <cellStyle name="40% - Accent3 4 3 4 3" xfId="4343" xr:uid="{00000000-0005-0000-0000-0000F30E0000}"/>
    <cellStyle name="40% - Accent3 4 3 5" xfId="4344" xr:uid="{00000000-0005-0000-0000-0000F40E0000}"/>
    <cellStyle name="40% - Accent3 4 3 5 2" xfId="4345" xr:uid="{00000000-0005-0000-0000-0000F50E0000}"/>
    <cellStyle name="40% - Accent3 4 3 6" xfId="4346" xr:uid="{00000000-0005-0000-0000-0000F60E0000}"/>
    <cellStyle name="40% - Accent3 4 4" xfId="4347" xr:uid="{00000000-0005-0000-0000-0000F70E0000}"/>
    <cellStyle name="40% - Accent3 4 4 2" xfId="4348" xr:uid="{00000000-0005-0000-0000-0000F80E0000}"/>
    <cellStyle name="40% - Accent3 4 4 2 2" xfId="4349" xr:uid="{00000000-0005-0000-0000-0000F90E0000}"/>
    <cellStyle name="40% - Accent3 4 4 2 2 2" xfId="4350" xr:uid="{00000000-0005-0000-0000-0000FA0E0000}"/>
    <cellStyle name="40% - Accent3 4 4 2 3" xfId="4351" xr:uid="{00000000-0005-0000-0000-0000FB0E0000}"/>
    <cellStyle name="40% - Accent3 4 4 3" xfId="4352" xr:uid="{00000000-0005-0000-0000-0000FC0E0000}"/>
    <cellStyle name="40% - Accent3 4 4 3 2" xfId="4353" xr:uid="{00000000-0005-0000-0000-0000FD0E0000}"/>
    <cellStyle name="40% - Accent3 4 4 3 2 2" xfId="4354" xr:uid="{00000000-0005-0000-0000-0000FE0E0000}"/>
    <cellStyle name="40% - Accent3 4 4 3 3" xfId="4355" xr:uid="{00000000-0005-0000-0000-0000FF0E0000}"/>
    <cellStyle name="40% - Accent3 4 4 4" xfId="4356" xr:uid="{00000000-0005-0000-0000-0000000F0000}"/>
    <cellStyle name="40% - Accent3 4 4 4 2" xfId="4357" xr:uid="{00000000-0005-0000-0000-0000010F0000}"/>
    <cellStyle name="40% - Accent3 4 4 5" xfId="4358" xr:uid="{00000000-0005-0000-0000-0000020F0000}"/>
    <cellStyle name="40% - Accent3 4 5" xfId="4359" xr:uid="{00000000-0005-0000-0000-0000030F0000}"/>
    <cellStyle name="40% - Accent3 4 5 2" xfId="4360" xr:uid="{00000000-0005-0000-0000-0000040F0000}"/>
    <cellStyle name="40% - Accent3 4 5 2 2" xfId="4361" xr:uid="{00000000-0005-0000-0000-0000050F0000}"/>
    <cellStyle name="40% - Accent3 4 5 3" xfId="4362" xr:uid="{00000000-0005-0000-0000-0000060F0000}"/>
    <cellStyle name="40% - Accent3 4 6" xfId="4363" xr:uid="{00000000-0005-0000-0000-0000070F0000}"/>
    <cellStyle name="40% - Accent3 4 6 2" xfId="4364" xr:uid="{00000000-0005-0000-0000-0000080F0000}"/>
    <cellStyle name="40% - Accent3 4 6 2 2" xfId="4365" xr:uid="{00000000-0005-0000-0000-0000090F0000}"/>
    <cellStyle name="40% - Accent3 4 6 3" xfId="4366" xr:uid="{00000000-0005-0000-0000-00000A0F0000}"/>
    <cellStyle name="40% - Accent3 4 7" xfId="4367" xr:uid="{00000000-0005-0000-0000-00000B0F0000}"/>
    <cellStyle name="40% - Accent3 4 7 2" xfId="4368" xr:uid="{00000000-0005-0000-0000-00000C0F0000}"/>
    <cellStyle name="40% - Accent3 4 8" xfId="4369" xr:uid="{00000000-0005-0000-0000-00000D0F0000}"/>
    <cellStyle name="40% - Accent3 4 8 2" xfId="4370" xr:uid="{00000000-0005-0000-0000-00000E0F0000}"/>
    <cellStyle name="40% - Accent3 4 9" xfId="4371" xr:uid="{00000000-0005-0000-0000-00000F0F0000}"/>
    <cellStyle name="40% - Accent3 5" xfId="251" xr:uid="{00000000-0005-0000-0000-0000100F0000}"/>
    <cellStyle name="40% - Accent3 5 10" xfId="4372" xr:uid="{00000000-0005-0000-0000-0000110F0000}"/>
    <cellStyle name="40% - Accent3 5 2" xfId="4373" xr:uid="{00000000-0005-0000-0000-0000120F0000}"/>
    <cellStyle name="40% - Accent3 5 2 2" xfId="4374" xr:uid="{00000000-0005-0000-0000-0000130F0000}"/>
    <cellStyle name="40% - Accent3 5 2 2 2" xfId="4375" xr:uid="{00000000-0005-0000-0000-0000140F0000}"/>
    <cellStyle name="40% - Accent3 5 2 2 2 2" xfId="4376" xr:uid="{00000000-0005-0000-0000-0000150F0000}"/>
    <cellStyle name="40% - Accent3 5 2 2 2 2 2" xfId="4377" xr:uid="{00000000-0005-0000-0000-0000160F0000}"/>
    <cellStyle name="40% - Accent3 5 2 2 2 2 2 2" xfId="4378" xr:uid="{00000000-0005-0000-0000-0000170F0000}"/>
    <cellStyle name="40% - Accent3 5 2 2 2 2 2 2 2" xfId="4379" xr:uid="{00000000-0005-0000-0000-0000180F0000}"/>
    <cellStyle name="40% - Accent3 5 2 2 2 2 2 3" xfId="4380" xr:uid="{00000000-0005-0000-0000-0000190F0000}"/>
    <cellStyle name="40% - Accent3 5 2 2 2 2 3" xfId="4381" xr:uid="{00000000-0005-0000-0000-00001A0F0000}"/>
    <cellStyle name="40% - Accent3 5 2 2 2 2 3 2" xfId="4382" xr:uid="{00000000-0005-0000-0000-00001B0F0000}"/>
    <cellStyle name="40% - Accent3 5 2 2 2 2 3 2 2" xfId="4383" xr:uid="{00000000-0005-0000-0000-00001C0F0000}"/>
    <cellStyle name="40% - Accent3 5 2 2 2 2 3 3" xfId="4384" xr:uid="{00000000-0005-0000-0000-00001D0F0000}"/>
    <cellStyle name="40% - Accent3 5 2 2 2 2 4" xfId="4385" xr:uid="{00000000-0005-0000-0000-00001E0F0000}"/>
    <cellStyle name="40% - Accent3 5 2 2 2 2 4 2" xfId="4386" xr:uid="{00000000-0005-0000-0000-00001F0F0000}"/>
    <cellStyle name="40% - Accent3 5 2 2 2 2 5" xfId="4387" xr:uid="{00000000-0005-0000-0000-0000200F0000}"/>
    <cellStyle name="40% - Accent3 5 2 2 2 3" xfId="4388" xr:uid="{00000000-0005-0000-0000-0000210F0000}"/>
    <cellStyle name="40% - Accent3 5 2 2 2 3 2" xfId="4389" xr:uid="{00000000-0005-0000-0000-0000220F0000}"/>
    <cellStyle name="40% - Accent3 5 2 2 2 3 2 2" xfId="4390" xr:uid="{00000000-0005-0000-0000-0000230F0000}"/>
    <cellStyle name="40% - Accent3 5 2 2 2 3 3" xfId="4391" xr:uid="{00000000-0005-0000-0000-0000240F0000}"/>
    <cellStyle name="40% - Accent3 5 2 2 2 4" xfId="4392" xr:uid="{00000000-0005-0000-0000-0000250F0000}"/>
    <cellStyle name="40% - Accent3 5 2 2 2 4 2" xfId="4393" xr:uid="{00000000-0005-0000-0000-0000260F0000}"/>
    <cellStyle name="40% - Accent3 5 2 2 2 4 2 2" xfId="4394" xr:uid="{00000000-0005-0000-0000-0000270F0000}"/>
    <cellStyle name="40% - Accent3 5 2 2 2 4 3" xfId="4395" xr:uid="{00000000-0005-0000-0000-0000280F0000}"/>
    <cellStyle name="40% - Accent3 5 2 2 2 5" xfId="4396" xr:uid="{00000000-0005-0000-0000-0000290F0000}"/>
    <cellStyle name="40% - Accent3 5 2 2 2 5 2" xfId="4397" xr:uid="{00000000-0005-0000-0000-00002A0F0000}"/>
    <cellStyle name="40% - Accent3 5 2 2 2 6" xfId="4398" xr:uid="{00000000-0005-0000-0000-00002B0F0000}"/>
    <cellStyle name="40% - Accent3 5 2 2 2 6 2" xfId="4399" xr:uid="{00000000-0005-0000-0000-00002C0F0000}"/>
    <cellStyle name="40% - Accent3 5 2 2 2 7" xfId="4400" xr:uid="{00000000-0005-0000-0000-00002D0F0000}"/>
    <cellStyle name="40% - Accent3 5 2 2 3" xfId="4401" xr:uid="{00000000-0005-0000-0000-00002E0F0000}"/>
    <cellStyle name="40% - Accent3 5 2 2 3 2" xfId="4402" xr:uid="{00000000-0005-0000-0000-00002F0F0000}"/>
    <cellStyle name="40% - Accent3 5 2 2 3 2 2" xfId="4403" xr:uid="{00000000-0005-0000-0000-0000300F0000}"/>
    <cellStyle name="40% - Accent3 5 2 2 3 2 2 2" xfId="4404" xr:uid="{00000000-0005-0000-0000-0000310F0000}"/>
    <cellStyle name="40% - Accent3 5 2 2 3 2 3" xfId="4405" xr:uid="{00000000-0005-0000-0000-0000320F0000}"/>
    <cellStyle name="40% - Accent3 5 2 2 3 3" xfId="4406" xr:uid="{00000000-0005-0000-0000-0000330F0000}"/>
    <cellStyle name="40% - Accent3 5 2 2 3 3 2" xfId="4407" xr:uid="{00000000-0005-0000-0000-0000340F0000}"/>
    <cellStyle name="40% - Accent3 5 2 2 3 3 2 2" xfId="4408" xr:uid="{00000000-0005-0000-0000-0000350F0000}"/>
    <cellStyle name="40% - Accent3 5 2 2 3 3 3" xfId="4409" xr:uid="{00000000-0005-0000-0000-0000360F0000}"/>
    <cellStyle name="40% - Accent3 5 2 2 3 4" xfId="4410" xr:uid="{00000000-0005-0000-0000-0000370F0000}"/>
    <cellStyle name="40% - Accent3 5 2 2 3 4 2" xfId="4411" xr:uid="{00000000-0005-0000-0000-0000380F0000}"/>
    <cellStyle name="40% - Accent3 5 2 2 3 5" xfId="4412" xr:uid="{00000000-0005-0000-0000-0000390F0000}"/>
    <cellStyle name="40% - Accent3 5 2 2 4" xfId="4413" xr:uid="{00000000-0005-0000-0000-00003A0F0000}"/>
    <cellStyle name="40% - Accent3 5 2 2 4 2" xfId="4414" xr:uid="{00000000-0005-0000-0000-00003B0F0000}"/>
    <cellStyle name="40% - Accent3 5 2 2 4 2 2" xfId="4415" xr:uid="{00000000-0005-0000-0000-00003C0F0000}"/>
    <cellStyle name="40% - Accent3 5 2 2 4 3" xfId="4416" xr:uid="{00000000-0005-0000-0000-00003D0F0000}"/>
    <cellStyle name="40% - Accent3 5 2 2 5" xfId="4417" xr:uid="{00000000-0005-0000-0000-00003E0F0000}"/>
    <cellStyle name="40% - Accent3 5 2 2 5 2" xfId="4418" xr:uid="{00000000-0005-0000-0000-00003F0F0000}"/>
    <cellStyle name="40% - Accent3 5 2 2 5 2 2" xfId="4419" xr:uid="{00000000-0005-0000-0000-0000400F0000}"/>
    <cellStyle name="40% - Accent3 5 2 2 5 3" xfId="4420" xr:uid="{00000000-0005-0000-0000-0000410F0000}"/>
    <cellStyle name="40% - Accent3 5 2 2 6" xfId="4421" xr:uid="{00000000-0005-0000-0000-0000420F0000}"/>
    <cellStyle name="40% - Accent3 5 2 2 6 2" xfId="4422" xr:uid="{00000000-0005-0000-0000-0000430F0000}"/>
    <cellStyle name="40% - Accent3 5 2 2 7" xfId="4423" xr:uid="{00000000-0005-0000-0000-0000440F0000}"/>
    <cellStyle name="40% - Accent3 5 2 2 7 2" xfId="4424" xr:uid="{00000000-0005-0000-0000-0000450F0000}"/>
    <cellStyle name="40% - Accent3 5 2 2 8" xfId="4425" xr:uid="{00000000-0005-0000-0000-0000460F0000}"/>
    <cellStyle name="40% - Accent3 5 2 3" xfId="4426" xr:uid="{00000000-0005-0000-0000-0000470F0000}"/>
    <cellStyle name="40% - Accent3 5 2 3 2" xfId="4427" xr:uid="{00000000-0005-0000-0000-0000480F0000}"/>
    <cellStyle name="40% - Accent3 5 2 3 2 2" xfId="4428" xr:uid="{00000000-0005-0000-0000-0000490F0000}"/>
    <cellStyle name="40% - Accent3 5 2 3 2 2 2" xfId="4429" xr:uid="{00000000-0005-0000-0000-00004A0F0000}"/>
    <cellStyle name="40% - Accent3 5 2 3 2 2 2 2" xfId="4430" xr:uid="{00000000-0005-0000-0000-00004B0F0000}"/>
    <cellStyle name="40% - Accent3 5 2 3 2 2 3" xfId="4431" xr:uid="{00000000-0005-0000-0000-00004C0F0000}"/>
    <cellStyle name="40% - Accent3 5 2 3 2 3" xfId="4432" xr:uid="{00000000-0005-0000-0000-00004D0F0000}"/>
    <cellStyle name="40% - Accent3 5 2 3 2 3 2" xfId="4433" xr:uid="{00000000-0005-0000-0000-00004E0F0000}"/>
    <cellStyle name="40% - Accent3 5 2 3 2 3 2 2" xfId="4434" xr:uid="{00000000-0005-0000-0000-00004F0F0000}"/>
    <cellStyle name="40% - Accent3 5 2 3 2 3 3" xfId="4435" xr:uid="{00000000-0005-0000-0000-0000500F0000}"/>
    <cellStyle name="40% - Accent3 5 2 3 2 4" xfId="4436" xr:uid="{00000000-0005-0000-0000-0000510F0000}"/>
    <cellStyle name="40% - Accent3 5 2 3 2 4 2" xfId="4437" xr:uid="{00000000-0005-0000-0000-0000520F0000}"/>
    <cellStyle name="40% - Accent3 5 2 3 2 5" xfId="4438" xr:uid="{00000000-0005-0000-0000-0000530F0000}"/>
    <cellStyle name="40% - Accent3 5 2 3 2 5 2" xfId="4439" xr:uid="{00000000-0005-0000-0000-0000540F0000}"/>
    <cellStyle name="40% - Accent3 5 2 3 2 6" xfId="4440" xr:uid="{00000000-0005-0000-0000-0000550F0000}"/>
    <cellStyle name="40% - Accent3 5 2 3 3" xfId="4441" xr:uid="{00000000-0005-0000-0000-0000560F0000}"/>
    <cellStyle name="40% - Accent3 5 2 3 3 2" xfId="4442" xr:uid="{00000000-0005-0000-0000-0000570F0000}"/>
    <cellStyle name="40% - Accent3 5 2 3 3 2 2" xfId="4443" xr:uid="{00000000-0005-0000-0000-0000580F0000}"/>
    <cellStyle name="40% - Accent3 5 2 3 3 3" xfId="4444" xr:uid="{00000000-0005-0000-0000-0000590F0000}"/>
    <cellStyle name="40% - Accent3 5 2 3 4" xfId="4445" xr:uid="{00000000-0005-0000-0000-00005A0F0000}"/>
    <cellStyle name="40% - Accent3 5 2 3 4 2" xfId="4446" xr:uid="{00000000-0005-0000-0000-00005B0F0000}"/>
    <cellStyle name="40% - Accent3 5 2 3 4 2 2" xfId="4447" xr:uid="{00000000-0005-0000-0000-00005C0F0000}"/>
    <cellStyle name="40% - Accent3 5 2 3 4 3" xfId="4448" xr:uid="{00000000-0005-0000-0000-00005D0F0000}"/>
    <cellStyle name="40% - Accent3 5 2 3 5" xfId="4449" xr:uid="{00000000-0005-0000-0000-00005E0F0000}"/>
    <cellStyle name="40% - Accent3 5 2 3 5 2" xfId="4450" xr:uid="{00000000-0005-0000-0000-00005F0F0000}"/>
    <cellStyle name="40% - Accent3 5 2 3 6" xfId="4451" xr:uid="{00000000-0005-0000-0000-0000600F0000}"/>
    <cellStyle name="40% - Accent3 5 2 3 6 2" xfId="4452" xr:uid="{00000000-0005-0000-0000-0000610F0000}"/>
    <cellStyle name="40% - Accent3 5 2 3 7" xfId="4453" xr:uid="{00000000-0005-0000-0000-0000620F0000}"/>
    <cellStyle name="40% - Accent3 5 2 4" xfId="4454" xr:uid="{00000000-0005-0000-0000-0000630F0000}"/>
    <cellStyle name="40% - Accent3 5 2 4 2" xfId="4455" xr:uid="{00000000-0005-0000-0000-0000640F0000}"/>
    <cellStyle name="40% - Accent3 5 2 4 2 2" xfId="4456" xr:uid="{00000000-0005-0000-0000-0000650F0000}"/>
    <cellStyle name="40% - Accent3 5 2 4 2 2 2" xfId="4457" xr:uid="{00000000-0005-0000-0000-0000660F0000}"/>
    <cellStyle name="40% - Accent3 5 2 4 2 3" xfId="4458" xr:uid="{00000000-0005-0000-0000-0000670F0000}"/>
    <cellStyle name="40% - Accent3 5 2 4 2 3 2" xfId="4459" xr:uid="{00000000-0005-0000-0000-0000680F0000}"/>
    <cellStyle name="40% - Accent3 5 2 4 2 4" xfId="4460" xr:uid="{00000000-0005-0000-0000-0000690F0000}"/>
    <cellStyle name="40% - Accent3 5 2 4 3" xfId="4461" xr:uid="{00000000-0005-0000-0000-00006A0F0000}"/>
    <cellStyle name="40% - Accent3 5 2 4 3 2" xfId="4462" xr:uid="{00000000-0005-0000-0000-00006B0F0000}"/>
    <cellStyle name="40% - Accent3 5 2 4 3 2 2" xfId="4463" xr:uid="{00000000-0005-0000-0000-00006C0F0000}"/>
    <cellStyle name="40% - Accent3 5 2 4 3 3" xfId="4464" xr:uid="{00000000-0005-0000-0000-00006D0F0000}"/>
    <cellStyle name="40% - Accent3 5 2 4 4" xfId="4465" xr:uid="{00000000-0005-0000-0000-00006E0F0000}"/>
    <cellStyle name="40% - Accent3 5 2 4 4 2" xfId="4466" xr:uid="{00000000-0005-0000-0000-00006F0F0000}"/>
    <cellStyle name="40% - Accent3 5 2 4 5" xfId="4467" xr:uid="{00000000-0005-0000-0000-0000700F0000}"/>
    <cellStyle name="40% - Accent3 5 2 4 5 2" xfId="4468" xr:uid="{00000000-0005-0000-0000-0000710F0000}"/>
    <cellStyle name="40% - Accent3 5 2 4 6" xfId="4469" xr:uid="{00000000-0005-0000-0000-0000720F0000}"/>
    <cellStyle name="40% - Accent3 5 2 5" xfId="4470" xr:uid="{00000000-0005-0000-0000-0000730F0000}"/>
    <cellStyle name="40% - Accent3 5 2 5 2" xfId="4471" xr:uid="{00000000-0005-0000-0000-0000740F0000}"/>
    <cellStyle name="40% - Accent3 5 2 5 2 2" xfId="4472" xr:uid="{00000000-0005-0000-0000-0000750F0000}"/>
    <cellStyle name="40% - Accent3 5 2 5 3" xfId="4473" xr:uid="{00000000-0005-0000-0000-0000760F0000}"/>
    <cellStyle name="40% - Accent3 5 2 5 3 2" xfId="4474" xr:uid="{00000000-0005-0000-0000-0000770F0000}"/>
    <cellStyle name="40% - Accent3 5 2 5 4" xfId="4475" xr:uid="{00000000-0005-0000-0000-0000780F0000}"/>
    <cellStyle name="40% - Accent3 5 2 6" xfId="4476" xr:uid="{00000000-0005-0000-0000-0000790F0000}"/>
    <cellStyle name="40% - Accent3 5 2 6 2" xfId="4477" xr:uid="{00000000-0005-0000-0000-00007A0F0000}"/>
    <cellStyle name="40% - Accent3 5 2 6 2 2" xfId="4478" xr:uid="{00000000-0005-0000-0000-00007B0F0000}"/>
    <cellStyle name="40% - Accent3 5 2 6 3" xfId="4479" xr:uid="{00000000-0005-0000-0000-00007C0F0000}"/>
    <cellStyle name="40% - Accent3 5 2 7" xfId="4480" xr:uid="{00000000-0005-0000-0000-00007D0F0000}"/>
    <cellStyle name="40% - Accent3 5 2 7 2" xfId="4481" xr:uid="{00000000-0005-0000-0000-00007E0F0000}"/>
    <cellStyle name="40% - Accent3 5 2 8" xfId="4482" xr:uid="{00000000-0005-0000-0000-00007F0F0000}"/>
    <cellStyle name="40% - Accent3 5 2 8 2" xfId="4483" xr:uid="{00000000-0005-0000-0000-0000800F0000}"/>
    <cellStyle name="40% - Accent3 5 2 9" xfId="4484" xr:uid="{00000000-0005-0000-0000-0000810F0000}"/>
    <cellStyle name="40% - Accent3 5 3" xfId="4485" xr:uid="{00000000-0005-0000-0000-0000820F0000}"/>
    <cellStyle name="40% - Accent3 5 3 2" xfId="4486" xr:uid="{00000000-0005-0000-0000-0000830F0000}"/>
    <cellStyle name="40% - Accent3 5 3 2 2" xfId="4487" xr:uid="{00000000-0005-0000-0000-0000840F0000}"/>
    <cellStyle name="40% - Accent3 5 3 2 2 2" xfId="4488" xr:uid="{00000000-0005-0000-0000-0000850F0000}"/>
    <cellStyle name="40% - Accent3 5 3 2 2 2 2" xfId="4489" xr:uid="{00000000-0005-0000-0000-0000860F0000}"/>
    <cellStyle name="40% - Accent3 5 3 2 2 2 2 2" xfId="4490" xr:uid="{00000000-0005-0000-0000-0000870F0000}"/>
    <cellStyle name="40% - Accent3 5 3 2 2 2 3" xfId="4491" xr:uid="{00000000-0005-0000-0000-0000880F0000}"/>
    <cellStyle name="40% - Accent3 5 3 2 2 3" xfId="4492" xr:uid="{00000000-0005-0000-0000-0000890F0000}"/>
    <cellStyle name="40% - Accent3 5 3 2 2 3 2" xfId="4493" xr:uid="{00000000-0005-0000-0000-00008A0F0000}"/>
    <cellStyle name="40% - Accent3 5 3 2 2 3 2 2" xfId="4494" xr:uid="{00000000-0005-0000-0000-00008B0F0000}"/>
    <cellStyle name="40% - Accent3 5 3 2 2 3 3" xfId="4495" xr:uid="{00000000-0005-0000-0000-00008C0F0000}"/>
    <cellStyle name="40% - Accent3 5 3 2 2 4" xfId="4496" xr:uid="{00000000-0005-0000-0000-00008D0F0000}"/>
    <cellStyle name="40% - Accent3 5 3 2 2 4 2" xfId="4497" xr:uid="{00000000-0005-0000-0000-00008E0F0000}"/>
    <cellStyle name="40% - Accent3 5 3 2 2 5" xfId="4498" xr:uid="{00000000-0005-0000-0000-00008F0F0000}"/>
    <cellStyle name="40% - Accent3 5 3 2 3" xfId="4499" xr:uid="{00000000-0005-0000-0000-0000900F0000}"/>
    <cellStyle name="40% - Accent3 5 3 2 3 2" xfId="4500" xr:uid="{00000000-0005-0000-0000-0000910F0000}"/>
    <cellStyle name="40% - Accent3 5 3 2 3 2 2" xfId="4501" xr:uid="{00000000-0005-0000-0000-0000920F0000}"/>
    <cellStyle name="40% - Accent3 5 3 2 3 3" xfId="4502" xr:uid="{00000000-0005-0000-0000-0000930F0000}"/>
    <cellStyle name="40% - Accent3 5 3 2 4" xfId="4503" xr:uid="{00000000-0005-0000-0000-0000940F0000}"/>
    <cellStyle name="40% - Accent3 5 3 2 4 2" xfId="4504" xr:uid="{00000000-0005-0000-0000-0000950F0000}"/>
    <cellStyle name="40% - Accent3 5 3 2 4 2 2" xfId="4505" xr:uid="{00000000-0005-0000-0000-0000960F0000}"/>
    <cellStyle name="40% - Accent3 5 3 2 4 3" xfId="4506" xr:uid="{00000000-0005-0000-0000-0000970F0000}"/>
    <cellStyle name="40% - Accent3 5 3 2 5" xfId="4507" xr:uid="{00000000-0005-0000-0000-0000980F0000}"/>
    <cellStyle name="40% - Accent3 5 3 2 5 2" xfId="4508" xr:uid="{00000000-0005-0000-0000-0000990F0000}"/>
    <cellStyle name="40% - Accent3 5 3 2 6" xfId="4509" xr:uid="{00000000-0005-0000-0000-00009A0F0000}"/>
    <cellStyle name="40% - Accent3 5 3 2 6 2" xfId="4510" xr:uid="{00000000-0005-0000-0000-00009B0F0000}"/>
    <cellStyle name="40% - Accent3 5 3 2 7" xfId="4511" xr:uid="{00000000-0005-0000-0000-00009C0F0000}"/>
    <cellStyle name="40% - Accent3 5 3 3" xfId="4512" xr:uid="{00000000-0005-0000-0000-00009D0F0000}"/>
    <cellStyle name="40% - Accent3 5 3 3 2" xfId="4513" xr:uid="{00000000-0005-0000-0000-00009E0F0000}"/>
    <cellStyle name="40% - Accent3 5 3 3 2 2" xfId="4514" xr:uid="{00000000-0005-0000-0000-00009F0F0000}"/>
    <cellStyle name="40% - Accent3 5 3 3 2 2 2" xfId="4515" xr:uid="{00000000-0005-0000-0000-0000A00F0000}"/>
    <cellStyle name="40% - Accent3 5 3 3 2 3" xfId="4516" xr:uid="{00000000-0005-0000-0000-0000A10F0000}"/>
    <cellStyle name="40% - Accent3 5 3 3 3" xfId="4517" xr:uid="{00000000-0005-0000-0000-0000A20F0000}"/>
    <cellStyle name="40% - Accent3 5 3 3 3 2" xfId="4518" xr:uid="{00000000-0005-0000-0000-0000A30F0000}"/>
    <cellStyle name="40% - Accent3 5 3 3 3 2 2" xfId="4519" xr:uid="{00000000-0005-0000-0000-0000A40F0000}"/>
    <cellStyle name="40% - Accent3 5 3 3 3 3" xfId="4520" xr:uid="{00000000-0005-0000-0000-0000A50F0000}"/>
    <cellStyle name="40% - Accent3 5 3 3 4" xfId="4521" xr:uid="{00000000-0005-0000-0000-0000A60F0000}"/>
    <cellStyle name="40% - Accent3 5 3 3 4 2" xfId="4522" xr:uid="{00000000-0005-0000-0000-0000A70F0000}"/>
    <cellStyle name="40% - Accent3 5 3 3 5" xfId="4523" xr:uid="{00000000-0005-0000-0000-0000A80F0000}"/>
    <cellStyle name="40% - Accent3 5 3 4" xfId="4524" xr:uid="{00000000-0005-0000-0000-0000A90F0000}"/>
    <cellStyle name="40% - Accent3 5 3 4 2" xfId="4525" xr:uid="{00000000-0005-0000-0000-0000AA0F0000}"/>
    <cellStyle name="40% - Accent3 5 3 4 2 2" xfId="4526" xr:uid="{00000000-0005-0000-0000-0000AB0F0000}"/>
    <cellStyle name="40% - Accent3 5 3 4 3" xfId="4527" xr:uid="{00000000-0005-0000-0000-0000AC0F0000}"/>
    <cellStyle name="40% - Accent3 5 3 5" xfId="4528" xr:uid="{00000000-0005-0000-0000-0000AD0F0000}"/>
    <cellStyle name="40% - Accent3 5 3 5 2" xfId="4529" xr:uid="{00000000-0005-0000-0000-0000AE0F0000}"/>
    <cellStyle name="40% - Accent3 5 3 5 2 2" xfId="4530" xr:uid="{00000000-0005-0000-0000-0000AF0F0000}"/>
    <cellStyle name="40% - Accent3 5 3 5 3" xfId="4531" xr:uid="{00000000-0005-0000-0000-0000B00F0000}"/>
    <cellStyle name="40% - Accent3 5 3 6" xfId="4532" xr:uid="{00000000-0005-0000-0000-0000B10F0000}"/>
    <cellStyle name="40% - Accent3 5 3 6 2" xfId="4533" xr:uid="{00000000-0005-0000-0000-0000B20F0000}"/>
    <cellStyle name="40% - Accent3 5 3 7" xfId="4534" xr:uid="{00000000-0005-0000-0000-0000B30F0000}"/>
    <cellStyle name="40% - Accent3 5 3 7 2" xfId="4535" xr:uid="{00000000-0005-0000-0000-0000B40F0000}"/>
    <cellStyle name="40% - Accent3 5 3 8" xfId="4536" xr:uid="{00000000-0005-0000-0000-0000B50F0000}"/>
    <cellStyle name="40% - Accent3 5 4" xfId="4537" xr:uid="{00000000-0005-0000-0000-0000B60F0000}"/>
    <cellStyle name="40% - Accent3 5 4 2" xfId="4538" xr:uid="{00000000-0005-0000-0000-0000B70F0000}"/>
    <cellStyle name="40% - Accent3 5 4 2 2" xfId="4539" xr:uid="{00000000-0005-0000-0000-0000B80F0000}"/>
    <cellStyle name="40% - Accent3 5 4 2 2 2" xfId="4540" xr:uid="{00000000-0005-0000-0000-0000B90F0000}"/>
    <cellStyle name="40% - Accent3 5 4 2 2 2 2" xfId="4541" xr:uid="{00000000-0005-0000-0000-0000BA0F0000}"/>
    <cellStyle name="40% - Accent3 5 4 2 2 3" xfId="4542" xr:uid="{00000000-0005-0000-0000-0000BB0F0000}"/>
    <cellStyle name="40% - Accent3 5 4 2 3" xfId="4543" xr:uid="{00000000-0005-0000-0000-0000BC0F0000}"/>
    <cellStyle name="40% - Accent3 5 4 2 3 2" xfId="4544" xr:uid="{00000000-0005-0000-0000-0000BD0F0000}"/>
    <cellStyle name="40% - Accent3 5 4 2 3 2 2" xfId="4545" xr:uid="{00000000-0005-0000-0000-0000BE0F0000}"/>
    <cellStyle name="40% - Accent3 5 4 2 3 3" xfId="4546" xr:uid="{00000000-0005-0000-0000-0000BF0F0000}"/>
    <cellStyle name="40% - Accent3 5 4 2 4" xfId="4547" xr:uid="{00000000-0005-0000-0000-0000C00F0000}"/>
    <cellStyle name="40% - Accent3 5 4 2 4 2" xfId="4548" xr:uid="{00000000-0005-0000-0000-0000C10F0000}"/>
    <cellStyle name="40% - Accent3 5 4 2 5" xfId="4549" xr:uid="{00000000-0005-0000-0000-0000C20F0000}"/>
    <cellStyle name="40% - Accent3 5 4 2 5 2" xfId="4550" xr:uid="{00000000-0005-0000-0000-0000C30F0000}"/>
    <cellStyle name="40% - Accent3 5 4 2 6" xfId="4551" xr:uid="{00000000-0005-0000-0000-0000C40F0000}"/>
    <cellStyle name="40% - Accent3 5 4 3" xfId="4552" xr:uid="{00000000-0005-0000-0000-0000C50F0000}"/>
    <cellStyle name="40% - Accent3 5 4 3 2" xfId="4553" xr:uid="{00000000-0005-0000-0000-0000C60F0000}"/>
    <cellStyle name="40% - Accent3 5 4 3 2 2" xfId="4554" xr:uid="{00000000-0005-0000-0000-0000C70F0000}"/>
    <cellStyle name="40% - Accent3 5 4 3 3" xfId="4555" xr:uid="{00000000-0005-0000-0000-0000C80F0000}"/>
    <cellStyle name="40% - Accent3 5 4 4" xfId="4556" xr:uid="{00000000-0005-0000-0000-0000C90F0000}"/>
    <cellStyle name="40% - Accent3 5 4 4 2" xfId="4557" xr:uid="{00000000-0005-0000-0000-0000CA0F0000}"/>
    <cellStyle name="40% - Accent3 5 4 4 2 2" xfId="4558" xr:uid="{00000000-0005-0000-0000-0000CB0F0000}"/>
    <cellStyle name="40% - Accent3 5 4 4 3" xfId="4559" xr:uid="{00000000-0005-0000-0000-0000CC0F0000}"/>
    <cellStyle name="40% - Accent3 5 4 5" xfId="4560" xr:uid="{00000000-0005-0000-0000-0000CD0F0000}"/>
    <cellStyle name="40% - Accent3 5 4 5 2" xfId="4561" xr:uid="{00000000-0005-0000-0000-0000CE0F0000}"/>
    <cellStyle name="40% - Accent3 5 4 6" xfId="4562" xr:uid="{00000000-0005-0000-0000-0000CF0F0000}"/>
    <cellStyle name="40% - Accent3 5 4 6 2" xfId="4563" xr:uid="{00000000-0005-0000-0000-0000D00F0000}"/>
    <cellStyle name="40% - Accent3 5 4 7" xfId="4564" xr:uid="{00000000-0005-0000-0000-0000D10F0000}"/>
    <cellStyle name="40% - Accent3 5 5" xfId="4565" xr:uid="{00000000-0005-0000-0000-0000D20F0000}"/>
    <cellStyle name="40% - Accent3 5 5 2" xfId="4566" xr:uid="{00000000-0005-0000-0000-0000D30F0000}"/>
    <cellStyle name="40% - Accent3 5 5 2 2" xfId="4567" xr:uid="{00000000-0005-0000-0000-0000D40F0000}"/>
    <cellStyle name="40% - Accent3 5 5 2 2 2" xfId="4568" xr:uid="{00000000-0005-0000-0000-0000D50F0000}"/>
    <cellStyle name="40% - Accent3 5 5 2 2 2 2" xfId="4569" xr:uid="{00000000-0005-0000-0000-0000D60F0000}"/>
    <cellStyle name="40% - Accent3 5 5 2 2_Deferred Income Taxes" xfId="4570" xr:uid="{00000000-0005-0000-0000-0000D70F0000}"/>
    <cellStyle name="40% - Accent3 5 5 2 3" xfId="4571" xr:uid="{00000000-0005-0000-0000-0000D80F0000}"/>
    <cellStyle name="40% - Accent3 5 5 2 3 2" xfId="4572" xr:uid="{00000000-0005-0000-0000-0000D90F0000}"/>
    <cellStyle name="40% - Accent3 5 5 2 3 2 2" xfId="4573" xr:uid="{00000000-0005-0000-0000-0000DA0F0000}"/>
    <cellStyle name="40% - Accent3 5 5 2 3_Deferred Income Taxes" xfId="4574" xr:uid="{00000000-0005-0000-0000-0000DB0F0000}"/>
    <cellStyle name="40% - Accent3 5 5 2 4" xfId="4575" xr:uid="{00000000-0005-0000-0000-0000DC0F0000}"/>
    <cellStyle name="40% - Accent3 5 5 2 4 2" xfId="4576" xr:uid="{00000000-0005-0000-0000-0000DD0F0000}"/>
    <cellStyle name="40% - Accent3 5 5 2_Deferred Income Taxes" xfId="4577" xr:uid="{00000000-0005-0000-0000-0000DE0F0000}"/>
    <cellStyle name="40% - Accent3 5 5 3" xfId="4578" xr:uid="{00000000-0005-0000-0000-0000DF0F0000}"/>
    <cellStyle name="40% - Accent3 5 5 3 2" xfId="4579" xr:uid="{00000000-0005-0000-0000-0000E00F0000}"/>
    <cellStyle name="40% - Accent3 5 5 3 2 2" xfId="4580" xr:uid="{00000000-0005-0000-0000-0000E10F0000}"/>
    <cellStyle name="40% - Accent3 5 5 3 2 2 2" xfId="4581" xr:uid="{00000000-0005-0000-0000-0000E20F0000}"/>
    <cellStyle name="40% - Accent3 5 5 3 2_Deferred Income Taxes" xfId="4582" xr:uid="{00000000-0005-0000-0000-0000E30F0000}"/>
    <cellStyle name="40% - Accent3 5 5 3 3" xfId="4583" xr:uid="{00000000-0005-0000-0000-0000E40F0000}"/>
    <cellStyle name="40% - Accent3 5 5 3 3 2" xfId="4584" xr:uid="{00000000-0005-0000-0000-0000E50F0000}"/>
    <cellStyle name="40% - Accent3 5 5 3_Deferred Income Taxes" xfId="4585" xr:uid="{00000000-0005-0000-0000-0000E60F0000}"/>
    <cellStyle name="40% - Accent3 5 5 4" xfId="4586" xr:uid="{00000000-0005-0000-0000-0000E70F0000}"/>
    <cellStyle name="40% - Accent3 5 5 4 2" xfId="4587" xr:uid="{00000000-0005-0000-0000-0000E80F0000}"/>
    <cellStyle name="40% - Accent3 5 5 4 2 2" xfId="4588" xr:uid="{00000000-0005-0000-0000-0000E90F0000}"/>
    <cellStyle name="40% - Accent3 5 5 4_Deferred Income Taxes" xfId="4589" xr:uid="{00000000-0005-0000-0000-0000EA0F0000}"/>
    <cellStyle name="40% - Accent3 5 5 5" xfId="4590" xr:uid="{00000000-0005-0000-0000-0000EB0F0000}"/>
    <cellStyle name="40% - Accent3 5 5 5 2" xfId="4591" xr:uid="{00000000-0005-0000-0000-0000EC0F0000}"/>
    <cellStyle name="40% - Accent3 5 5 5 2 2" xfId="4592" xr:uid="{00000000-0005-0000-0000-0000ED0F0000}"/>
    <cellStyle name="40% - Accent3 5 5 5_Deferred Income Taxes" xfId="4593" xr:uid="{00000000-0005-0000-0000-0000EE0F0000}"/>
    <cellStyle name="40% - Accent3 5 5 6" xfId="4594" xr:uid="{00000000-0005-0000-0000-0000EF0F0000}"/>
    <cellStyle name="40% - Accent3 5 5 6 2" xfId="4595" xr:uid="{00000000-0005-0000-0000-0000F00F0000}"/>
    <cellStyle name="40% - Accent3 5 5_Deferred Income Taxes" xfId="4596" xr:uid="{00000000-0005-0000-0000-0000F10F0000}"/>
    <cellStyle name="40% - Accent3 5 6" xfId="4597" xr:uid="{00000000-0005-0000-0000-0000F20F0000}"/>
    <cellStyle name="40% - Accent3 5 6 2" xfId="4598" xr:uid="{00000000-0005-0000-0000-0000F30F0000}"/>
    <cellStyle name="40% - Accent3 5 6 2 2" xfId="4599" xr:uid="{00000000-0005-0000-0000-0000F40F0000}"/>
    <cellStyle name="40% - Accent3 5 6 2 2 2" xfId="4600" xr:uid="{00000000-0005-0000-0000-0000F50F0000}"/>
    <cellStyle name="40% - Accent3 5 6 2_Deferred Income Taxes" xfId="4601" xr:uid="{00000000-0005-0000-0000-0000F60F0000}"/>
    <cellStyle name="40% - Accent3 5 6 3" xfId="4602" xr:uid="{00000000-0005-0000-0000-0000F70F0000}"/>
    <cellStyle name="40% - Accent3 5 6 3 2" xfId="4603" xr:uid="{00000000-0005-0000-0000-0000F80F0000}"/>
    <cellStyle name="40% - Accent3 5 6 3 2 2" xfId="4604" xr:uid="{00000000-0005-0000-0000-0000F90F0000}"/>
    <cellStyle name="40% - Accent3 5 6 3_Deferred Income Taxes" xfId="4605" xr:uid="{00000000-0005-0000-0000-0000FA0F0000}"/>
    <cellStyle name="40% - Accent3 5 6 4" xfId="4606" xr:uid="{00000000-0005-0000-0000-0000FB0F0000}"/>
    <cellStyle name="40% - Accent3 5 6 4 2" xfId="4607" xr:uid="{00000000-0005-0000-0000-0000FC0F0000}"/>
    <cellStyle name="40% - Accent3 5 6_Deferred Income Taxes" xfId="4608" xr:uid="{00000000-0005-0000-0000-0000FD0F0000}"/>
    <cellStyle name="40% - Accent3 5 7" xfId="4609" xr:uid="{00000000-0005-0000-0000-0000FE0F0000}"/>
    <cellStyle name="40% - Accent3 5 7 2" xfId="4610" xr:uid="{00000000-0005-0000-0000-0000FF0F0000}"/>
    <cellStyle name="40% - Accent3 5 7 2 2" xfId="4611" xr:uid="{00000000-0005-0000-0000-000000100000}"/>
    <cellStyle name="40% - Accent3 5 7 2 2 2" xfId="4612" xr:uid="{00000000-0005-0000-0000-000001100000}"/>
    <cellStyle name="40% - Accent3 5 7 2_Deferred Income Taxes" xfId="4613" xr:uid="{00000000-0005-0000-0000-000002100000}"/>
    <cellStyle name="40% - Accent3 5 7 3" xfId="4614" xr:uid="{00000000-0005-0000-0000-000003100000}"/>
    <cellStyle name="40% - Accent3 5 7 3 2" xfId="4615" xr:uid="{00000000-0005-0000-0000-000004100000}"/>
    <cellStyle name="40% - Accent3 5 7_Deferred Income Taxes" xfId="4616" xr:uid="{00000000-0005-0000-0000-000005100000}"/>
    <cellStyle name="40% - Accent3 5 8" xfId="4617" xr:uid="{00000000-0005-0000-0000-000006100000}"/>
    <cellStyle name="40% - Accent3 5 8 2" xfId="4618" xr:uid="{00000000-0005-0000-0000-000007100000}"/>
    <cellStyle name="40% - Accent3 5 8 2 2" xfId="4619" xr:uid="{00000000-0005-0000-0000-000008100000}"/>
    <cellStyle name="40% - Accent3 5 8_Deferred Income Taxes" xfId="4620" xr:uid="{00000000-0005-0000-0000-000009100000}"/>
    <cellStyle name="40% - Accent3 5 9" xfId="4621" xr:uid="{00000000-0005-0000-0000-00000A100000}"/>
    <cellStyle name="40% - Accent3 5 9 2" xfId="4622" xr:uid="{00000000-0005-0000-0000-00000B100000}"/>
    <cellStyle name="40% - Accent3 5 9 2 2" xfId="4623" xr:uid="{00000000-0005-0000-0000-00000C100000}"/>
    <cellStyle name="40% - Accent3 5 9_Deferred Income Taxes" xfId="4624" xr:uid="{00000000-0005-0000-0000-00000D100000}"/>
    <cellStyle name="40% - Accent3 6" xfId="252" xr:uid="{00000000-0005-0000-0000-00000E100000}"/>
    <cellStyle name="40% - Accent3 6 2" xfId="4625" xr:uid="{00000000-0005-0000-0000-00000F100000}"/>
    <cellStyle name="40% - Accent3 6 2 2" xfId="4626" xr:uid="{00000000-0005-0000-0000-000010100000}"/>
    <cellStyle name="40% - Accent3 6_Deferred Income Taxes" xfId="4627" xr:uid="{00000000-0005-0000-0000-000011100000}"/>
    <cellStyle name="40% - Accent4 10" xfId="4628" xr:uid="{00000000-0005-0000-0000-000012100000}"/>
    <cellStyle name="40% - Accent4 10 2" xfId="4629" xr:uid="{00000000-0005-0000-0000-000013100000}"/>
    <cellStyle name="40% - Accent4 10 2 2" xfId="4630" xr:uid="{00000000-0005-0000-0000-000014100000}"/>
    <cellStyle name="40% - Accent4 10_Deferred Income Taxes" xfId="4631" xr:uid="{00000000-0005-0000-0000-000015100000}"/>
    <cellStyle name="40% - Accent4 11" xfId="4632" xr:uid="{00000000-0005-0000-0000-000016100000}"/>
    <cellStyle name="40% - Accent4 11 2" xfId="4633" xr:uid="{00000000-0005-0000-0000-000017100000}"/>
    <cellStyle name="40% - Accent4 2" xfId="16" xr:uid="{00000000-0005-0000-0000-000018100000}"/>
    <cellStyle name="40% - Accent4 2 2" xfId="4634" xr:uid="{00000000-0005-0000-0000-000019100000}"/>
    <cellStyle name="40% - Accent4 2 2 2" xfId="4635" xr:uid="{00000000-0005-0000-0000-00001A100000}"/>
    <cellStyle name="40% - Accent4 2 2 2 2" xfId="4636" xr:uid="{00000000-0005-0000-0000-00001B100000}"/>
    <cellStyle name="40% - Accent4 2 2 2 2 2" xfId="4637" xr:uid="{00000000-0005-0000-0000-00001C100000}"/>
    <cellStyle name="40% - Accent4 2 2 2 2 2 2" xfId="4638" xr:uid="{00000000-0005-0000-0000-00001D100000}"/>
    <cellStyle name="40% - Accent4 2 2 2 2 2 2 2" xfId="4639" xr:uid="{00000000-0005-0000-0000-00001E100000}"/>
    <cellStyle name="40% - Accent4 2 2 2 2 2_Deferred Income Taxes" xfId="4640" xr:uid="{00000000-0005-0000-0000-00001F100000}"/>
    <cellStyle name="40% - Accent4 2 2 2 2 3" xfId="4641" xr:uid="{00000000-0005-0000-0000-000020100000}"/>
    <cellStyle name="40% - Accent4 2 2 2 2 3 2" xfId="4642" xr:uid="{00000000-0005-0000-0000-000021100000}"/>
    <cellStyle name="40% - Accent4 2 2 2 2_Deferred Income Taxes" xfId="4643" xr:uid="{00000000-0005-0000-0000-000022100000}"/>
    <cellStyle name="40% - Accent4 2 2 2 3" xfId="4644" xr:uid="{00000000-0005-0000-0000-000023100000}"/>
    <cellStyle name="40% - Accent4 2 2 2 3 2" xfId="4645" xr:uid="{00000000-0005-0000-0000-000024100000}"/>
    <cellStyle name="40% - Accent4 2 2 2 3 2 2" xfId="4646" xr:uid="{00000000-0005-0000-0000-000025100000}"/>
    <cellStyle name="40% - Accent4 2 2 2 3 2 2 2" xfId="4647" xr:uid="{00000000-0005-0000-0000-000026100000}"/>
    <cellStyle name="40% - Accent4 2 2 2 3 2_Deferred Income Taxes" xfId="4648" xr:uid="{00000000-0005-0000-0000-000027100000}"/>
    <cellStyle name="40% - Accent4 2 2 2 3 3" xfId="4649" xr:uid="{00000000-0005-0000-0000-000028100000}"/>
    <cellStyle name="40% - Accent4 2 2 2 3 3 2" xfId="4650" xr:uid="{00000000-0005-0000-0000-000029100000}"/>
    <cellStyle name="40% - Accent4 2 2 2 3_Deferred Income Taxes" xfId="4651" xr:uid="{00000000-0005-0000-0000-00002A100000}"/>
    <cellStyle name="40% - Accent4 2 2 2 4" xfId="4652" xr:uid="{00000000-0005-0000-0000-00002B100000}"/>
    <cellStyle name="40% - Accent4 2 2 2 4 2" xfId="4653" xr:uid="{00000000-0005-0000-0000-00002C100000}"/>
    <cellStyle name="40% - Accent4 2 2 2 4 2 2" xfId="4654" xr:uid="{00000000-0005-0000-0000-00002D100000}"/>
    <cellStyle name="40% - Accent4 2 2 2 4_Deferred Income Taxes" xfId="4655" xr:uid="{00000000-0005-0000-0000-00002E100000}"/>
    <cellStyle name="40% - Accent4 2 2 2 5" xfId="4656" xr:uid="{00000000-0005-0000-0000-00002F100000}"/>
    <cellStyle name="40% - Accent4 2 2 2 5 2" xfId="4657" xr:uid="{00000000-0005-0000-0000-000030100000}"/>
    <cellStyle name="40% - Accent4 2 2 2_Deferred Income Taxes" xfId="4658" xr:uid="{00000000-0005-0000-0000-000031100000}"/>
    <cellStyle name="40% - Accent4 2 2 3" xfId="4659" xr:uid="{00000000-0005-0000-0000-000032100000}"/>
    <cellStyle name="40% - Accent4 2 2 3 2" xfId="4660" xr:uid="{00000000-0005-0000-0000-000033100000}"/>
    <cellStyle name="40% - Accent4 2 2 3 2 2" xfId="4661" xr:uid="{00000000-0005-0000-0000-000034100000}"/>
    <cellStyle name="40% - Accent4 2 2 3 2 2 2" xfId="4662" xr:uid="{00000000-0005-0000-0000-000035100000}"/>
    <cellStyle name="40% - Accent4 2 2 3 2_Deferred Income Taxes" xfId="4663" xr:uid="{00000000-0005-0000-0000-000036100000}"/>
    <cellStyle name="40% - Accent4 2 2 3 3" xfId="4664" xr:uid="{00000000-0005-0000-0000-000037100000}"/>
    <cellStyle name="40% - Accent4 2 2 3 3 2" xfId="4665" xr:uid="{00000000-0005-0000-0000-000038100000}"/>
    <cellStyle name="40% - Accent4 2 2 3_Deferred Income Taxes" xfId="4666" xr:uid="{00000000-0005-0000-0000-000039100000}"/>
    <cellStyle name="40% - Accent4 2 2 4" xfId="4667" xr:uid="{00000000-0005-0000-0000-00003A100000}"/>
    <cellStyle name="40% - Accent4 2 2 4 2" xfId="4668" xr:uid="{00000000-0005-0000-0000-00003B100000}"/>
    <cellStyle name="40% - Accent4 2 2 4 2 2" xfId="4669" xr:uid="{00000000-0005-0000-0000-00003C100000}"/>
    <cellStyle name="40% - Accent4 2 2 4 2 2 2" xfId="4670" xr:uid="{00000000-0005-0000-0000-00003D100000}"/>
    <cellStyle name="40% - Accent4 2 2 4 2_Deferred Income Taxes" xfId="4671" xr:uid="{00000000-0005-0000-0000-00003E100000}"/>
    <cellStyle name="40% - Accent4 2 2 4 3" xfId="4672" xr:uid="{00000000-0005-0000-0000-00003F100000}"/>
    <cellStyle name="40% - Accent4 2 2 4 3 2" xfId="4673" xr:uid="{00000000-0005-0000-0000-000040100000}"/>
    <cellStyle name="40% - Accent4 2 2 4_Deferred Income Taxes" xfId="4674" xr:uid="{00000000-0005-0000-0000-000041100000}"/>
    <cellStyle name="40% - Accent4 2 2 5" xfId="4675" xr:uid="{00000000-0005-0000-0000-000042100000}"/>
    <cellStyle name="40% - Accent4 2 2 5 2" xfId="4676" xr:uid="{00000000-0005-0000-0000-000043100000}"/>
    <cellStyle name="40% - Accent4 2 2 5 2 2" xfId="4677" xr:uid="{00000000-0005-0000-0000-000044100000}"/>
    <cellStyle name="40% - Accent4 2 2 5_Deferred Income Taxes" xfId="4678" xr:uid="{00000000-0005-0000-0000-000045100000}"/>
    <cellStyle name="40% - Accent4 2 2 6" xfId="4679" xr:uid="{00000000-0005-0000-0000-000046100000}"/>
    <cellStyle name="40% - Accent4 2 2 6 2" xfId="4680" xr:uid="{00000000-0005-0000-0000-000047100000}"/>
    <cellStyle name="40% - Accent4 2 2 6 2 2" xfId="4681" xr:uid="{00000000-0005-0000-0000-000048100000}"/>
    <cellStyle name="40% - Accent4 2 2 6_Deferred Income Taxes" xfId="4682" xr:uid="{00000000-0005-0000-0000-000049100000}"/>
    <cellStyle name="40% - Accent4 2 2 7" xfId="4683" xr:uid="{00000000-0005-0000-0000-00004A100000}"/>
    <cellStyle name="40% - Accent4 2 2 7 2" xfId="4684" xr:uid="{00000000-0005-0000-0000-00004B100000}"/>
    <cellStyle name="40% - Accent4 2 2_Deferred Income Taxes" xfId="4685" xr:uid="{00000000-0005-0000-0000-00004C100000}"/>
    <cellStyle name="40% - Accent4 2 3" xfId="4686" xr:uid="{00000000-0005-0000-0000-00004D100000}"/>
    <cellStyle name="40% - Accent4 2 3 2" xfId="4687" xr:uid="{00000000-0005-0000-0000-00004E100000}"/>
    <cellStyle name="40% - Accent4 2 3 2 2" xfId="4688" xr:uid="{00000000-0005-0000-0000-00004F100000}"/>
    <cellStyle name="40% - Accent4 2 3 2 2 2" xfId="4689" xr:uid="{00000000-0005-0000-0000-000050100000}"/>
    <cellStyle name="40% - Accent4 2 3 2 2 2 2" xfId="4690" xr:uid="{00000000-0005-0000-0000-000051100000}"/>
    <cellStyle name="40% - Accent4 2 3 2 2_Deferred Income Taxes" xfId="4691" xr:uid="{00000000-0005-0000-0000-000052100000}"/>
    <cellStyle name="40% - Accent4 2 3 2 3" xfId="4692" xr:uid="{00000000-0005-0000-0000-000053100000}"/>
    <cellStyle name="40% - Accent4 2 3 2 3 2" xfId="4693" xr:uid="{00000000-0005-0000-0000-000054100000}"/>
    <cellStyle name="40% - Accent4 2 3 2_Deferred Income Taxes" xfId="4694" xr:uid="{00000000-0005-0000-0000-000055100000}"/>
    <cellStyle name="40% - Accent4 2 3 3" xfId="4695" xr:uid="{00000000-0005-0000-0000-000056100000}"/>
    <cellStyle name="40% - Accent4 2 3 3 2" xfId="4696" xr:uid="{00000000-0005-0000-0000-000057100000}"/>
    <cellStyle name="40% - Accent4 2 3 3 2 2" xfId="4697" xr:uid="{00000000-0005-0000-0000-000058100000}"/>
    <cellStyle name="40% - Accent4 2 3 3 2 2 2" xfId="4698" xr:uid="{00000000-0005-0000-0000-000059100000}"/>
    <cellStyle name="40% - Accent4 2 3 3 2_Deferred Income Taxes" xfId="4699" xr:uid="{00000000-0005-0000-0000-00005A100000}"/>
    <cellStyle name="40% - Accent4 2 3 3 3" xfId="4700" xr:uid="{00000000-0005-0000-0000-00005B100000}"/>
    <cellStyle name="40% - Accent4 2 3 3 3 2" xfId="4701" xr:uid="{00000000-0005-0000-0000-00005C100000}"/>
    <cellStyle name="40% - Accent4 2 3 3_Deferred Income Taxes" xfId="4702" xr:uid="{00000000-0005-0000-0000-00005D100000}"/>
    <cellStyle name="40% - Accent4 2 3 4" xfId="4703" xr:uid="{00000000-0005-0000-0000-00005E100000}"/>
    <cellStyle name="40% - Accent4 2 3 4 2" xfId="4704" xr:uid="{00000000-0005-0000-0000-00005F100000}"/>
    <cellStyle name="40% - Accent4 2 3 4 2 2" xfId="4705" xr:uid="{00000000-0005-0000-0000-000060100000}"/>
    <cellStyle name="40% - Accent4 2 3 4_Deferred Income Taxes" xfId="4706" xr:uid="{00000000-0005-0000-0000-000061100000}"/>
    <cellStyle name="40% - Accent4 2 3 5" xfId="4707" xr:uid="{00000000-0005-0000-0000-000062100000}"/>
    <cellStyle name="40% - Accent4 2 3 5 2" xfId="4708" xr:uid="{00000000-0005-0000-0000-000063100000}"/>
    <cellStyle name="40% - Accent4 2 3_Deferred Income Taxes" xfId="4709" xr:uid="{00000000-0005-0000-0000-000064100000}"/>
    <cellStyle name="40% - Accent4 2 4" xfId="4710" xr:uid="{00000000-0005-0000-0000-000065100000}"/>
    <cellStyle name="40% - Accent4 2 4 2" xfId="4711" xr:uid="{00000000-0005-0000-0000-000066100000}"/>
    <cellStyle name="40% - Accent4 2 4 2 2" xfId="4712" xr:uid="{00000000-0005-0000-0000-000067100000}"/>
    <cellStyle name="40% - Accent4 2 4 2 2 2" xfId="4713" xr:uid="{00000000-0005-0000-0000-000068100000}"/>
    <cellStyle name="40% - Accent4 2 4 2_Deferred Income Taxes" xfId="4714" xr:uid="{00000000-0005-0000-0000-000069100000}"/>
    <cellStyle name="40% - Accent4 2 4 3" xfId="4715" xr:uid="{00000000-0005-0000-0000-00006A100000}"/>
    <cellStyle name="40% - Accent4 2 4 3 2" xfId="4716" xr:uid="{00000000-0005-0000-0000-00006B100000}"/>
    <cellStyle name="40% - Accent4 2 4_Deferred Income Taxes" xfId="4717" xr:uid="{00000000-0005-0000-0000-00006C100000}"/>
    <cellStyle name="40% - Accent4 2 5" xfId="4718" xr:uid="{00000000-0005-0000-0000-00006D100000}"/>
    <cellStyle name="40% - Accent4 2 5 2" xfId="4719" xr:uid="{00000000-0005-0000-0000-00006E100000}"/>
    <cellStyle name="40% - Accent4 2 5 2 2" xfId="4720" xr:uid="{00000000-0005-0000-0000-00006F100000}"/>
    <cellStyle name="40% - Accent4 2 5 2 2 2" xfId="4721" xr:uid="{00000000-0005-0000-0000-000070100000}"/>
    <cellStyle name="40% - Accent4 2 5 2_Deferred Income Taxes" xfId="4722" xr:uid="{00000000-0005-0000-0000-000071100000}"/>
    <cellStyle name="40% - Accent4 2 5 3" xfId="4723" xr:uid="{00000000-0005-0000-0000-000072100000}"/>
    <cellStyle name="40% - Accent4 2 5 3 2" xfId="4724" xr:uid="{00000000-0005-0000-0000-000073100000}"/>
    <cellStyle name="40% - Accent4 2 5_Deferred Income Taxes" xfId="4725" xr:uid="{00000000-0005-0000-0000-000074100000}"/>
    <cellStyle name="40% - Accent4 2 6" xfId="4726" xr:uid="{00000000-0005-0000-0000-000075100000}"/>
    <cellStyle name="40% - Accent4 2 6 2" xfId="4727" xr:uid="{00000000-0005-0000-0000-000076100000}"/>
    <cellStyle name="40% - Accent4 2 6 2 2" xfId="4728" xr:uid="{00000000-0005-0000-0000-000077100000}"/>
    <cellStyle name="40% - Accent4 2 6_Deferred Income Taxes" xfId="4729" xr:uid="{00000000-0005-0000-0000-000078100000}"/>
    <cellStyle name="40% - Accent4 2 7" xfId="4730" xr:uid="{00000000-0005-0000-0000-000079100000}"/>
    <cellStyle name="40% - Accent4 2 7 2" xfId="4731" xr:uid="{00000000-0005-0000-0000-00007A100000}"/>
    <cellStyle name="40% - Accent4 2 7 2 2" xfId="4732" xr:uid="{00000000-0005-0000-0000-00007B100000}"/>
    <cellStyle name="40% - Accent4 2 7_Deferred Income Taxes" xfId="4733" xr:uid="{00000000-0005-0000-0000-00007C100000}"/>
    <cellStyle name="40% - Accent4 2 8" xfId="4734" xr:uid="{00000000-0005-0000-0000-00007D100000}"/>
    <cellStyle name="40% - Accent4 2 8 2" xfId="4735" xr:uid="{00000000-0005-0000-0000-00007E100000}"/>
    <cellStyle name="40% - Accent4 2_Deferred Income Taxes" xfId="4736" xr:uid="{00000000-0005-0000-0000-00007F100000}"/>
    <cellStyle name="40% - Accent4 3" xfId="253" xr:uid="{00000000-0005-0000-0000-000080100000}"/>
    <cellStyle name="40% - Accent4 3 2" xfId="4737" xr:uid="{00000000-0005-0000-0000-000081100000}"/>
    <cellStyle name="40% - Accent4 3 2 2" xfId="4738" xr:uid="{00000000-0005-0000-0000-000082100000}"/>
    <cellStyle name="40% - Accent4 3 2 2 2" xfId="4739" xr:uid="{00000000-0005-0000-0000-000083100000}"/>
    <cellStyle name="40% - Accent4 3 2 2 2 2" xfId="4740" xr:uid="{00000000-0005-0000-0000-000084100000}"/>
    <cellStyle name="40% - Accent4 3 2 2 2 2 2" xfId="4741" xr:uid="{00000000-0005-0000-0000-000085100000}"/>
    <cellStyle name="40% - Accent4 3 2 2 2_Deferred Income Taxes" xfId="4742" xr:uid="{00000000-0005-0000-0000-000086100000}"/>
    <cellStyle name="40% - Accent4 3 2 2 3" xfId="4743" xr:uid="{00000000-0005-0000-0000-000087100000}"/>
    <cellStyle name="40% - Accent4 3 2 2 3 2" xfId="4744" xr:uid="{00000000-0005-0000-0000-000088100000}"/>
    <cellStyle name="40% - Accent4 3 2 2_Deferred Income Taxes" xfId="4745" xr:uid="{00000000-0005-0000-0000-000089100000}"/>
    <cellStyle name="40% - Accent4 3 2 3" xfId="4746" xr:uid="{00000000-0005-0000-0000-00008A100000}"/>
    <cellStyle name="40% - Accent4 3 2 3 2" xfId="4747" xr:uid="{00000000-0005-0000-0000-00008B100000}"/>
    <cellStyle name="40% - Accent4 3 2 3 2 2" xfId="4748" xr:uid="{00000000-0005-0000-0000-00008C100000}"/>
    <cellStyle name="40% - Accent4 3 2 3 2 2 2" xfId="4749" xr:uid="{00000000-0005-0000-0000-00008D100000}"/>
    <cellStyle name="40% - Accent4 3 2 3 2_Deferred Income Taxes" xfId="4750" xr:uid="{00000000-0005-0000-0000-00008E100000}"/>
    <cellStyle name="40% - Accent4 3 2 3 3" xfId="4751" xr:uid="{00000000-0005-0000-0000-00008F100000}"/>
    <cellStyle name="40% - Accent4 3 2 3 3 2" xfId="4752" xr:uid="{00000000-0005-0000-0000-000090100000}"/>
    <cellStyle name="40% - Accent4 3 2 3_Deferred Income Taxes" xfId="4753" xr:uid="{00000000-0005-0000-0000-000091100000}"/>
    <cellStyle name="40% - Accent4 3 2 4" xfId="4754" xr:uid="{00000000-0005-0000-0000-000092100000}"/>
    <cellStyle name="40% - Accent4 3 2 4 2" xfId="4755" xr:uid="{00000000-0005-0000-0000-000093100000}"/>
    <cellStyle name="40% - Accent4 3 2 4 2 2" xfId="4756" xr:uid="{00000000-0005-0000-0000-000094100000}"/>
    <cellStyle name="40% - Accent4 3 2 4_Deferred Income Taxes" xfId="4757" xr:uid="{00000000-0005-0000-0000-000095100000}"/>
    <cellStyle name="40% - Accent4 3 2 5" xfId="4758" xr:uid="{00000000-0005-0000-0000-000096100000}"/>
    <cellStyle name="40% - Accent4 3 2 5 2" xfId="4759" xr:uid="{00000000-0005-0000-0000-000097100000}"/>
    <cellStyle name="40% - Accent4 3 2_Deferred Income Taxes" xfId="4760" xr:uid="{00000000-0005-0000-0000-000098100000}"/>
    <cellStyle name="40% - Accent4 3 3" xfId="4761" xr:uid="{00000000-0005-0000-0000-000099100000}"/>
    <cellStyle name="40% - Accent4 3 3 2" xfId="4762" xr:uid="{00000000-0005-0000-0000-00009A100000}"/>
    <cellStyle name="40% - Accent4 3 3 2 2" xfId="4763" xr:uid="{00000000-0005-0000-0000-00009B100000}"/>
    <cellStyle name="40% - Accent4 3 3 2 2 2" xfId="4764" xr:uid="{00000000-0005-0000-0000-00009C100000}"/>
    <cellStyle name="40% - Accent4 3 3 2_Deferred Income Taxes" xfId="4765" xr:uid="{00000000-0005-0000-0000-00009D100000}"/>
    <cellStyle name="40% - Accent4 3 3 3" xfId="4766" xr:uid="{00000000-0005-0000-0000-00009E100000}"/>
    <cellStyle name="40% - Accent4 3 3 3 2" xfId="4767" xr:uid="{00000000-0005-0000-0000-00009F100000}"/>
    <cellStyle name="40% - Accent4 3 3_Deferred Income Taxes" xfId="4768" xr:uid="{00000000-0005-0000-0000-0000A0100000}"/>
    <cellStyle name="40% - Accent4 3 4" xfId="4769" xr:uid="{00000000-0005-0000-0000-0000A1100000}"/>
    <cellStyle name="40% - Accent4 3 4 2" xfId="4770" xr:uid="{00000000-0005-0000-0000-0000A2100000}"/>
    <cellStyle name="40% - Accent4 3 4 2 2" xfId="4771" xr:uid="{00000000-0005-0000-0000-0000A3100000}"/>
    <cellStyle name="40% - Accent4 3 4 2 2 2" xfId="4772" xr:uid="{00000000-0005-0000-0000-0000A4100000}"/>
    <cellStyle name="40% - Accent4 3 4 2_Deferred Income Taxes" xfId="4773" xr:uid="{00000000-0005-0000-0000-0000A5100000}"/>
    <cellStyle name="40% - Accent4 3 4 3" xfId="4774" xr:uid="{00000000-0005-0000-0000-0000A6100000}"/>
    <cellStyle name="40% - Accent4 3 4 3 2" xfId="4775" xr:uid="{00000000-0005-0000-0000-0000A7100000}"/>
    <cellStyle name="40% - Accent4 3 4_Deferred Income Taxes" xfId="4776" xr:uid="{00000000-0005-0000-0000-0000A8100000}"/>
    <cellStyle name="40% - Accent4 3 5" xfId="4777" xr:uid="{00000000-0005-0000-0000-0000A9100000}"/>
    <cellStyle name="40% - Accent4 3 5 2" xfId="4778" xr:uid="{00000000-0005-0000-0000-0000AA100000}"/>
    <cellStyle name="40% - Accent4 3 5 2 2" xfId="4779" xr:uid="{00000000-0005-0000-0000-0000AB100000}"/>
    <cellStyle name="40% - Accent4 3 5_Deferred Income Taxes" xfId="4780" xr:uid="{00000000-0005-0000-0000-0000AC100000}"/>
    <cellStyle name="40% - Accent4 3 6" xfId="4781" xr:uid="{00000000-0005-0000-0000-0000AD100000}"/>
    <cellStyle name="40% - Accent4 3 6 2" xfId="4782" xr:uid="{00000000-0005-0000-0000-0000AE100000}"/>
    <cellStyle name="40% - Accent4 3_Deferred Income Taxes" xfId="4783" xr:uid="{00000000-0005-0000-0000-0000AF100000}"/>
    <cellStyle name="40% - Accent4 4" xfId="254" xr:uid="{00000000-0005-0000-0000-0000B0100000}"/>
    <cellStyle name="40% - Accent4 4 2" xfId="4784" xr:uid="{00000000-0005-0000-0000-0000B1100000}"/>
    <cellStyle name="40% - Accent4 4 2 2" xfId="4785" xr:uid="{00000000-0005-0000-0000-0000B2100000}"/>
    <cellStyle name="40% - Accent4 4 2 2 2" xfId="4786" xr:uid="{00000000-0005-0000-0000-0000B3100000}"/>
    <cellStyle name="40% - Accent4 4 2 2 2 2" xfId="4787" xr:uid="{00000000-0005-0000-0000-0000B4100000}"/>
    <cellStyle name="40% - Accent4 4 2 2_Deferred Income Taxes" xfId="4788" xr:uid="{00000000-0005-0000-0000-0000B5100000}"/>
    <cellStyle name="40% - Accent4 4 2 3" xfId="4789" xr:uid="{00000000-0005-0000-0000-0000B6100000}"/>
    <cellStyle name="40% - Accent4 4 2 3 2" xfId="4790" xr:uid="{00000000-0005-0000-0000-0000B7100000}"/>
    <cellStyle name="40% - Accent4 4 2_Deferred Income Taxes" xfId="4791" xr:uid="{00000000-0005-0000-0000-0000B8100000}"/>
    <cellStyle name="40% - Accent4 4 3" xfId="4792" xr:uid="{00000000-0005-0000-0000-0000B9100000}"/>
    <cellStyle name="40% - Accent4 4 3 2" xfId="4793" xr:uid="{00000000-0005-0000-0000-0000BA100000}"/>
    <cellStyle name="40% - Accent4 4 3 2 2" xfId="4794" xr:uid="{00000000-0005-0000-0000-0000BB100000}"/>
    <cellStyle name="40% - Accent4 4 3 2 2 2" xfId="4795" xr:uid="{00000000-0005-0000-0000-0000BC100000}"/>
    <cellStyle name="40% - Accent4 4 3 2_Deferred Income Taxes" xfId="4796" xr:uid="{00000000-0005-0000-0000-0000BD100000}"/>
    <cellStyle name="40% - Accent4 4 3 3" xfId="4797" xr:uid="{00000000-0005-0000-0000-0000BE100000}"/>
    <cellStyle name="40% - Accent4 4 3 3 2" xfId="4798" xr:uid="{00000000-0005-0000-0000-0000BF100000}"/>
    <cellStyle name="40% - Accent4 4 3_Deferred Income Taxes" xfId="4799" xr:uid="{00000000-0005-0000-0000-0000C0100000}"/>
    <cellStyle name="40% - Accent4 4 4" xfId="4800" xr:uid="{00000000-0005-0000-0000-0000C1100000}"/>
    <cellStyle name="40% - Accent4 4 4 2" xfId="4801" xr:uid="{00000000-0005-0000-0000-0000C2100000}"/>
    <cellStyle name="40% - Accent4 4 4 2 2" xfId="4802" xr:uid="{00000000-0005-0000-0000-0000C3100000}"/>
    <cellStyle name="40% - Accent4 4 4_Deferred Income Taxes" xfId="4803" xr:uid="{00000000-0005-0000-0000-0000C4100000}"/>
    <cellStyle name="40% - Accent4 4 5" xfId="4804" xr:uid="{00000000-0005-0000-0000-0000C5100000}"/>
    <cellStyle name="40% - Accent4 4 5 2" xfId="4805" xr:uid="{00000000-0005-0000-0000-0000C6100000}"/>
    <cellStyle name="40% - Accent4 4_Deferred Income Taxes" xfId="4806" xr:uid="{00000000-0005-0000-0000-0000C7100000}"/>
    <cellStyle name="40% - Accent4 5" xfId="255" xr:uid="{00000000-0005-0000-0000-0000C8100000}"/>
    <cellStyle name="40% - Accent4 5 10" xfId="4807" xr:uid="{00000000-0005-0000-0000-0000C9100000}"/>
    <cellStyle name="40% - Accent4 5 10 2" xfId="4808" xr:uid="{00000000-0005-0000-0000-0000CA100000}"/>
    <cellStyle name="40% - Accent4 5 2" xfId="4809" xr:uid="{00000000-0005-0000-0000-0000CB100000}"/>
    <cellStyle name="40% - Accent4 5 2 2" xfId="4810" xr:uid="{00000000-0005-0000-0000-0000CC100000}"/>
    <cellStyle name="40% - Accent4 5 2 2 2" xfId="4811" xr:uid="{00000000-0005-0000-0000-0000CD100000}"/>
    <cellStyle name="40% - Accent4 5 2 2 2 2" xfId="4812" xr:uid="{00000000-0005-0000-0000-0000CE100000}"/>
    <cellStyle name="40% - Accent4 5 2 2 2 2 2" xfId="4813" xr:uid="{00000000-0005-0000-0000-0000CF100000}"/>
    <cellStyle name="40% - Accent4 5 2 2 2 2 2 2" xfId="4814" xr:uid="{00000000-0005-0000-0000-0000D0100000}"/>
    <cellStyle name="40% - Accent4 5 2 2 2 2 2 2 2" xfId="4815" xr:uid="{00000000-0005-0000-0000-0000D1100000}"/>
    <cellStyle name="40% - Accent4 5 2 2 2 2 2 2 2 2" xfId="4816" xr:uid="{00000000-0005-0000-0000-0000D2100000}"/>
    <cellStyle name="40% - Accent4 5 2 2 2 2 2 2_Deferred Income Taxes" xfId="4817" xr:uid="{00000000-0005-0000-0000-0000D3100000}"/>
    <cellStyle name="40% - Accent4 5 2 2 2 2 2 3" xfId="4818" xr:uid="{00000000-0005-0000-0000-0000D4100000}"/>
    <cellStyle name="40% - Accent4 5 2 2 2 2 2 3 2" xfId="4819" xr:uid="{00000000-0005-0000-0000-0000D5100000}"/>
    <cellStyle name="40% - Accent4 5 2 2 2 2 2_Deferred Income Taxes" xfId="4820" xr:uid="{00000000-0005-0000-0000-0000D6100000}"/>
    <cellStyle name="40% - Accent4 5 2 2 2 2 3" xfId="4821" xr:uid="{00000000-0005-0000-0000-0000D7100000}"/>
    <cellStyle name="40% - Accent4 5 2 2 2 2 3 2" xfId="4822" xr:uid="{00000000-0005-0000-0000-0000D8100000}"/>
    <cellStyle name="40% - Accent4 5 2 2 2 2 3 2 2" xfId="4823" xr:uid="{00000000-0005-0000-0000-0000D9100000}"/>
    <cellStyle name="40% - Accent4 5 2 2 2 2 3 2 2 2" xfId="4824" xr:uid="{00000000-0005-0000-0000-0000DA100000}"/>
    <cellStyle name="40% - Accent4 5 2 2 2 2 3 2_Deferred Income Taxes" xfId="4825" xr:uid="{00000000-0005-0000-0000-0000DB100000}"/>
    <cellStyle name="40% - Accent4 5 2 2 2 2 3 3" xfId="4826" xr:uid="{00000000-0005-0000-0000-0000DC100000}"/>
    <cellStyle name="40% - Accent4 5 2 2 2 2 3 3 2" xfId="4827" xr:uid="{00000000-0005-0000-0000-0000DD100000}"/>
    <cellStyle name="40% - Accent4 5 2 2 2 2 3_Deferred Income Taxes" xfId="4828" xr:uid="{00000000-0005-0000-0000-0000DE100000}"/>
    <cellStyle name="40% - Accent4 5 2 2 2 2 4" xfId="4829" xr:uid="{00000000-0005-0000-0000-0000DF100000}"/>
    <cellStyle name="40% - Accent4 5 2 2 2 2 4 2" xfId="4830" xr:uid="{00000000-0005-0000-0000-0000E0100000}"/>
    <cellStyle name="40% - Accent4 5 2 2 2 2 4 2 2" xfId="4831" xr:uid="{00000000-0005-0000-0000-0000E1100000}"/>
    <cellStyle name="40% - Accent4 5 2 2 2 2 4_Deferred Income Taxes" xfId="4832" xr:uid="{00000000-0005-0000-0000-0000E2100000}"/>
    <cellStyle name="40% - Accent4 5 2 2 2 2 5" xfId="4833" xr:uid="{00000000-0005-0000-0000-0000E3100000}"/>
    <cellStyle name="40% - Accent4 5 2 2 2 2 5 2" xfId="4834" xr:uid="{00000000-0005-0000-0000-0000E4100000}"/>
    <cellStyle name="40% - Accent4 5 2 2 2 2_Deferred Income Taxes" xfId="4835" xr:uid="{00000000-0005-0000-0000-0000E5100000}"/>
    <cellStyle name="40% - Accent4 5 2 2 2 3" xfId="4836" xr:uid="{00000000-0005-0000-0000-0000E6100000}"/>
    <cellStyle name="40% - Accent4 5 2 2 2 3 2" xfId="4837" xr:uid="{00000000-0005-0000-0000-0000E7100000}"/>
    <cellStyle name="40% - Accent4 5 2 2 2 3 2 2" xfId="4838" xr:uid="{00000000-0005-0000-0000-0000E8100000}"/>
    <cellStyle name="40% - Accent4 5 2 2 2 3 2 2 2" xfId="4839" xr:uid="{00000000-0005-0000-0000-0000E9100000}"/>
    <cellStyle name="40% - Accent4 5 2 2 2 3 2_Deferred Income Taxes" xfId="4840" xr:uid="{00000000-0005-0000-0000-0000EA100000}"/>
    <cellStyle name="40% - Accent4 5 2 2 2 3 3" xfId="4841" xr:uid="{00000000-0005-0000-0000-0000EB100000}"/>
    <cellStyle name="40% - Accent4 5 2 2 2 3 3 2" xfId="4842" xr:uid="{00000000-0005-0000-0000-0000EC100000}"/>
    <cellStyle name="40% - Accent4 5 2 2 2 3_Deferred Income Taxes" xfId="4843" xr:uid="{00000000-0005-0000-0000-0000ED100000}"/>
    <cellStyle name="40% - Accent4 5 2 2 2 4" xfId="4844" xr:uid="{00000000-0005-0000-0000-0000EE100000}"/>
    <cellStyle name="40% - Accent4 5 2 2 2 4 2" xfId="4845" xr:uid="{00000000-0005-0000-0000-0000EF100000}"/>
    <cellStyle name="40% - Accent4 5 2 2 2 4 2 2" xfId="4846" xr:uid="{00000000-0005-0000-0000-0000F0100000}"/>
    <cellStyle name="40% - Accent4 5 2 2 2 4 2 2 2" xfId="4847" xr:uid="{00000000-0005-0000-0000-0000F1100000}"/>
    <cellStyle name="40% - Accent4 5 2 2 2 4 2_Deferred Income Taxes" xfId="4848" xr:uid="{00000000-0005-0000-0000-0000F2100000}"/>
    <cellStyle name="40% - Accent4 5 2 2 2 4 3" xfId="4849" xr:uid="{00000000-0005-0000-0000-0000F3100000}"/>
    <cellStyle name="40% - Accent4 5 2 2 2 4 3 2" xfId="4850" xr:uid="{00000000-0005-0000-0000-0000F4100000}"/>
    <cellStyle name="40% - Accent4 5 2 2 2 4_Deferred Income Taxes" xfId="4851" xr:uid="{00000000-0005-0000-0000-0000F5100000}"/>
    <cellStyle name="40% - Accent4 5 2 2 2 5" xfId="4852" xr:uid="{00000000-0005-0000-0000-0000F6100000}"/>
    <cellStyle name="40% - Accent4 5 2 2 2 5 2" xfId="4853" xr:uid="{00000000-0005-0000-0000-0000F7100000}"/>
    <cellStyle name="40% - Accent4 5 2 2 2 5 2 2" xfId="4854" xr:uid="{00000000-0005-0000-0000-0000F8100000}"/>
    <cellStyle name="40% - Accent4 5 2 2 2 5_Deferred Income Taxes" xfId="4855" xr:uid="{00000000-0005-0000-0000-0000F9100000}"/>
    <cellStyle name="40% - Accent4 5 2 2 2 6" xfId="4856" xr:uid="{00000000-0005-0000-0000-0000FA100000}"/>
    <cellStyle name="40% - Accent4 5 2 2 2 6 2" xfId="4857" xr:uid="{00000000-0005-0000-0000-0000FB100000}"/>
    <cellStyle name="40% - Accent4 5 2 2 2 6 2 2" xfId="4858" xr:uid="{00000000-0005-0000-0000-0000FC100000}"/>
    <cellStyle name="40% - Accent4 5 2 2 2 6_Deferred Income Taxes" xfId="4859" xr:uid="{00000000-0005-0000-0000-0000FD100000}"/>
    <cellStyle name="40% - Accent4 5 2 2 2 7" xfId="4860" xr:uid="{00000000-0005-0000-0000-0000FE100000}"/>
    <cellStyle name="40% - Accent4 5 2 2 2 7 2" xfId="4861" xr:uid="{00000000-0005-0000-0000-0000FF100000}"/>
    <cellStyle name="40% - Accent4 5 2 2 2_Deferred Income Taxes" xfId="4862" xr:uid="{00000000-0005-0000-0000-000000110000}"/>
    <cellStyle name="40% - Accent4 5 2 2 3" xfId="4863" xr:uid="{00000000-0005-0000-0000-000001110000}"/>
    <cellStyle name="40% - Accent4 5 2 2 3 2" xfId="4864" xr:uid="{00000000-0005-0000-0000-000002110000}"/>
    <cellStyle name="40% - Accent4 5 2 2 3 2 2" xfId="4865" xr:uid="{00000000-0005-0000-0000-000003110000}"/>
    <cellStyle name="40% - Accent4 5 2 2 3 2 2 2" xfId="4866" xr:uid="{00000000-0005-0000-0000-000004110000}"/>
    <cellStyle name="40% - Accent4 5 2 2 3 2 2 2 2" xfId="4867" xr:uid="{00000000-0005-0000-0000-000005110000}"/>
    <cellStyle name="40% - Accent4 5 2 2 3 2 2_Deferred Income Taxes" xfId="4868" xr:uid="{00000000-0005-0000-0000-000006110000}"/>
    <cellStyle name="40% - Accent4 5 2 2 3 2 3" xfId="4869" xr:uid="{00000000-0005-0000-0000-000007110000}"/>
    <cellStyle name="40% - Accent4 5 2 2 3 2 3 2" xfId="4870" xr:uid="{00000000-0005-0000-0000-000008110000}"/>
    <cellStyle name="40% - Accent4 5 2 2 3 2_Deferred Income Taxes" xfId="4871" xr:uid="{00000000-0005-0000-0000-000009110000}"/>
    <cellStyle name="40% - Accent4 5 2 2 3 3" xfId="4872" xr:uid="{00000000-0005-0000-0000-00000A110000}"/>
    <cellStyle name="40% - Accent4 5 2 2 3 3 2" xfId="4873" xr:uid="{00000000-0005-0000-0000-00000B110000}"/>
    <cellStyle name="40% - Accent4 5 2 2 3 3 2 2" xfId="4874" xr:uid="{00000000-0005-0000-0000-00000C110000}"/>
    <cellStyle name="40% - Accent4 5 2 2 3 3 2 2 2" xfId="4875" xr:uid="{00000000-0005-0000-0000-00000D110000}"/>
    <cellStyle name="40% - Accent4 5 2 2 3 3 2_Deferred Income Taxes" xfId="4876" xr:uid="{00000000-0005-0000-0000-00000E110000}"/>
    <cellStyle name="40% - Accent4 5 2 2 3 3 3" xfId="4877" xr:uid="{00000000-0005-0000-0000-00000F110000}"/>
    <cellStyle name="40% - Accent4 5 2 2 3 3 3 2" xfId="4878" xr:uid="{00000000-0005-0000-0000-000010110000}"/>
    <cellStyle name="40% - Accent4 5 2 2 3 3_Deferred Income Taxes" xfId="4879" xr:uid="{00000000-0005-0000-0000-000011110000}"/>
    <cellStyle name="40% - Accent4 5 2 2 3 4" xfId="4880" xr:uid="{00000000-0005-0000-0000-000012110000}"/>
    <cellStyle name="40% - Accent4 5 2 2 3 4 2" xfId="4881" xr:uid="{00000000-0005-0000-0000-000013110000}"/>
    <cellStyle name="40% - Accent4 5 2 2 3 4 2 2" xfId="4882" xr:uid="{00000000-0005-0000-0000-000014110000}"/>
    <cellStyle name="40% - Accent4 5 2 2 3 4_Deferred Income Taxes" xfId="4883" xr:uid="{00000000-0005-0000-0000-000015110000}"/>
    <cellStyle name="40% - Accent4 5 2 2 3 5" xfId="4884" xr:uid="{00000000-0005-0000-0000-000016110000}"/>
    <cellStyle name="40% - Accent4 5 2 2 3 5 2" xfId="4885" xr:uid="{00000000-0005-0000-0000-000017110000}"/>
    <cellStyle name="40% - Accent4 5 2 2 3_Deferred Income Taxes" xfId="4886" xr:uid="{00000000-0005-0000-0000-000018110000}"/>
    <cellStyle name="40% - Accent4 5 2 2 4" xfId="4887" xr:uid="{00000000-0005-0000-0000-000019110000}"/>
    <cellStyle name="40% - Accent4 5 2 2 4 2" xfId="4888" xr:uid="{00000000-0005-0000-0000-00001A110000}"/>
    <cellStyle name="40% - Accent4 5 2 2 4 2 2" xfId="4889" xr:uid="{00000000-0005-0000-0000-00001B110000}"/>
    <cellStyle name="40% - Accent4 5 2 2 4 2 2 2" xfId="4890" xr:uid="{00000000-0005-0000-0000-00001C110000}"/>
    <cellStyle name="40% - Accent4 5 2 2 4 2_Deferred Income Taxes" xfId="4891" xr:uid="{00000000-0005-0000-0000-00001D110000}"/>
    <cellStyle name="40% - Accent4 5 2 2 4 3" xfId="4892" xr:uid="{00000000-0005-0000-0000-00001E110000}"/>
    <cellStyle name="40% - Accent4 5 2 2 4 3 2" xfId="4893" xr:uid="{00000000-0005-0000-0000-00001F110000}"/>
    <cellStyle name="40% - Accent4 5 2 2 4_Deferred Income Taxes" xfId="4894" xr:uid="{00000000-0005-0000-0000-000020110000}"/>
    <cellStyle name="40% - Accent4 5 2 2 5" xfId="4895" xr:uid="{00000000-0005-0000-0000-000021110000}"/>
    <cellStyle name="40% - Accent4 5 2 2 5 2" xfId="4896" xr:uid="{00000000-0005-0000-0000-000022110000}"/>
    <cellStyle name="40% - Accent4 5 2 2 5 2 2" xfId="4897" xr:uid="{00000000-0005-0000-0000-000023110000}"/>
    <cellStyle name="40% - Accent4 5 2 2 5 2 2 2" xfId="4898" xr:uid="{00000000-0005-0000-0000-000024110000}"/>
    <cellStyle name="40% - Accent4 5 2 2 5 2_Deferred Income Taxes" xfId="4899" xr:uid="{00000000-0005-0000-0000-000025110000}"/>
    <cellStyle name="40% - Accent4 5 2 2 5 3" xfId="4900" xr:uid="{00000000-0005-0000-0000-000026110000}"/>
    <cellStyle name="40% - Accent4 5 2 2 5 3 2" xfId="4901" xr:uid="{00000000-0005-0000-0000-000027110000}"/>
    <cellStyle name="40% - Accent4 5 2 2 5_Deferred Income Taxes" xfId="4902" xr:uid="{00000000-0005-0000-0000-000028110000}"/>
    <cellStyle name="40% - Accent4 5 2 2 6" xfId="4903" xr:uid="{00000000-0005-0000-0000-000029110000}"/>
    <cellStyle name="40% - Accent4 5 2 2 6 2" xfId="4904" xr:uid="{00000000-0005-0000-0000-00002A110000}"/>
    <cellStyle name="40% - Accent4 5 2 2 6 2 2" xfId="4905" xr:uid="{00000000-0005-0000-0000-00002B110000}"/>
    <cellStyle name="40% - Accent4 5 2 2 6_Deferred Income Taxes" xfId="4906" xr:uid="{00000000-0005-0000-0000-00002C110000}"/>
    <cellStyle name="40% - Accent4 5 2 2 7" xfId="4907" xr:uid="{00000000-0005-0000-0000-00002D110000}"/>
    <cellStyle name="40% - Accent4 5 2 2 7 2" xfId="4908" xr:uid="{00000000-0005-0000-0000-00002E110000}"/>
    <cellStyle name="40% - Accent4 5 2 2 7 2 2" xfId="4909" xr:uid="{00000000-0005-0000-0000-00002F110000}"/>
    <cellStyle name="40% - Accent4 5 2 2 7_Deferred Income Taxes" xfId="4910" xr:uid="{00000000-0005-0000-0000-000030110000}"/>
    <cellStyle name="40% - Accent4 5 2 2 8" xfId="4911" xr:uid="{00000000-0005-0000-0000-000031110000}"/>
    <cellStyle name="40% - Accent4 5 2 2 8 2" xfId="4912" xr:uid="{00000000-0005-0000-0000-000032110000}"/>
    <cellStyle name="40% - Accent4 5 2 2_Deferred Income Taxes" xfId="4913" xr:uid="{00000000-0005-0000-0000-000033110000}"/>
    <cellStyle name="40% - Accent4 5 2 3" xfId="4914" xr:uid="{00000000-0005-0000-0000-000034110000}"/>
    <cellStyle name="40% - Accent4 5 2 3 2" xfId="4915" xr:uid="{00000000-0005-0000-0000-000035110000}"/>
    <cellStyle name="40% - Accent4 5 2 3 2 2" xfId="4916" xr:uid="{00000000-0005-0000-0000-000036110000}"/>
    <cellStyle name="40% - Accent4 5 2 3 2 2 2" xfId="4917" xr:uid="{00000000-0005-0000-0000-000037110000}"/>
    <cellStyle name="40% - Accent4 5 2 3 2 2 2 2" xfId="4918" xr:uid="{00000000-0005-0000-0000-000038110000}"/>
    <cellStyle name="40% - Accent4 5 2 3 2 2 2 2 2" xfId="4919" xr:uid="{00000000-0005-0000-0000-000039110000}"/>
    <cellStyle name="40% - Accent4 5 2 3 2 2 2_Deferred Income Taxes" xfId="4920" xr:uid="{00000000-0005-0000-0000-00003A110000}"/>
    <cellStyle name="40% - Accent4 5 2 3 2 2 3" xfId="4921" xr:uid="{00000000-0005-0000-0000-00003B110000}"/>
    <cellStyle name="40% - Accent4 5 2 3 2 2 3 2" xfId="4922" xr:uid="{00000000-0005-0000-0000-00003C110000}"/>
    <cellStyle name="40% - Accent4 5 2 3 2 2_Deferred Income Taxes" xfId="4923" xr:uid="{00000000-0005-0000-0000-00003D110000}"/>
    <cellStyle name="40% - Accent4 5 2 3 2 3" xfId="4924" xr:uid="{00000000-0005-0000-0000-00003E110000}"/>
    <cellStyle name="40% - Accent4 5 2 3 2 3 2" xfId="4925" xr:uid="{00000000-0005-0000-0000-00003F110000}"/>
    <cellStyle name="40% - Accent4 5 2 3 2 3 2 2" xfId="4926" xr:uid="{00000000-0005-0000-0000-000040110000}"/>
    <cellStyle name="40% - Accent4 5 2 3 2 3 2 2 2" xfId="4927" xr:uid="{00000000-0005-0000-0000-000041110000}"/>
    <cellStyle name="40% - Accent4 5 2 3 2 3 2_Deferred Income Taxes" xfId="4928" xr:uid="{00000000-0005-0000-0000-000042110000}"/>
    <cellStyle name="40% - Accent4 5 2 3 2 3 3" xfId="4929" xr:uid="{00000000-0005-0000-0000-000043110000}"/>
    <cellStyle name="40% - Accent4 5 2 3 2 3 3 2" xfId="4930" xr:uid="{00000000-0005-0000-0000-000044110000}"/>
    <cellStyle name="40% - Accent4 5 2 3 2 3_Deferred Income Taxes" xfId="4931" xr:uid="{00000000-0005-0000-0000-000045110000}"/>
    <cellStyle name="40% - Accent4 5 2 3 2 4" xfId="4932" xr:uid="{00000000-0005-0000-0000-000046110000}"/>
    <cellStyle name="40% - Accent4 5 2 3 2 4 2" xfId="4933" xr:uid="{00000000-0005-0000-0000-000047110000}"/>
    <cellStyle name="40% - Accent4 5 2 3 2 4 2 2" xfId="4934" xr:uid="{00000000-0005-0000-0000-000048110000}"/>
    <cellStyle name="40% - Accent4 5 2 3 2 4_Deferred Income Taxes" xfId="4935" xr:uid="{00000000-0005-0000-0000-000049110000}"/>
    <cellStyle name="40% - Accent4 5 2 3 2 5" xfId="4936" xr:uid="{00000000-0005-0000-0000-00004A110000}"/>
    <cellStyle name="40% - Accent4 5 2 3 2 5 2" xfId="4937" xr:uid="{00000000-0005-0000-0000-00004B110000}"/>
    <cellStyle name="40% - Accent4 5 2 3 2 5 2 2" xfId="4938" xr:uid="{00000000-0005-0000-0000-00004C110000}"/>
    <cellStyle name="40% - Accent4 5 2 3 2 5_Deferred Income Taxes" xfId="4939" xr:uid="{00000000-0005-0000-0000-00004D110000}"/>
    <cellStyle name="40% - Accent4 5 2 3 2 6" xfId="4940" xr:uid="{00000000-0005-0000-0000-00004E110000}"/>
    <cellStyle name="40% - Accent4 5 2 3 2 6 2" xfId="4941" xr:uid="{00000000-0005-0000-0000-00004F110000}"/>
    <cellStyle name="40% - Accent4 5 2 3 2_Deferred Income Taxes" xfId="4942" xr:uid="{00000000-0005-0000-0000-000050110000}"/>
    <cellStyle name="40% - Accent4 5 2 3 3" xfId="4943" xr:uid="{00000000-0005-0000-0000-000051110000}"/>
    <cellStyle name="40% - Accent4 5 2 3 3 2" xfId="4944" xr:uid="{00000000-0005-0000-0000-000052110000}"/>
    <cellStyle name="40% - Accent4 5 2 3 3 2 2" xfId="4945" xr:uid="{00000000-0005-0000-0000-000053110000}"/>
    <cellStyle name="40% - Accent4 5 2 3 3 2 2 2" xfId="4946" xr:uid="{00000000-0005-0000-0000-000054110000}"/>
    <cellStyle name="40% - Accent4 5 2 3 3 2_Deferred Income Taxes" xfId="4947" xr:uid="{00000000-0005-0000-0000-000055110000}"/>
    <cellStyle name="40% - Accent4 5 2 3 3 3" xfId="4948" xr:uid="{00000000-0005-0000-0000-000056110000}"/>
    <cellStyle name="40% - Accent4 5 2 3 3 3 2" xfId="4949" xr:uid="{00000000-0005-0000-0000-000057110000}"/>
    <cellStyle name="40% - Accent4 5 2 3 3_Deferred Income Taxes" xfId="4950" xr:uid="{00000000-0005-0000-0000-000058110000}"/>
    <cellStyle name="40% - Accent4 5 2 3 4" xfId="4951" xr:uid="{00000000-0005-0000-0000-000059110000}"/>
    <cellStyle name="40% - Accent4 5 2 3 4 2" xfId="4952" xr:uid="{00000000-0005-0000-0000-00005A110000}"/>
    <cellStyle name="40% - Accent4 5 2 3 4 2 2" xfId="4953" xr:uid="{00000000-0005-0000-0000-00005B110000}"/>
    <cellStyle name="40% - Accent4 5 2 3 4 2 2 2" xfId="4954" xr:uid="{00000000-0005-0000-0000-00005C110000}"/>
    <cellStyle name="40% - Accent4 5 2 3 4 2_Deferred Income Taxes" xfId="4955" xr:uid="{00000000-0005-0000-0000-00005D110000}"/>
    <cellStyle name="40% - Accent4 5 2 3 4 3" xfId="4956" xr:uid="{00000000-0005-0000-0000-00005E110000}"/>
    <cellStyle name="40% - Accent4 5 2 3 4 3 2" xfId="4957" xr:uid="{00000000-0005-0000-0000-00005F110000}"/>
    <cellStyle name="40% - Accent4 5 2 3 4_Deferred Income Taxes" xfId="4958" xr:uid="{00000000-0005-0000-0000-000060110000}"/>
    <cellStyle name="40% - Accent4 5 2 3 5" xfId="4959" xr:uid="{00000000-0005-0000-0000-000061110000}"/>
    <cellStyle name="40% - Accent4 5 2 3 5 2" xfId="4960" xr:uid="{00000000-0005-0000-0000-000062110000}"/>
    <cellStyle name="40% - Accent4 5 2 3 5 2 2" xfId="4961" xr:uid="{00000000-0005-0000-0000-000063110000}"/>
    <cellStyle name="40% - Accent4 5 2 3 5_Deferred Income Taxes" xfId="4962" xr:uid="{00000000-0005-0000-0000-000064110000}"/>
    <cellStyle name="40% - Accent4 5 2 3 6" xfId="4963" xr:uid="{00000000-0005-0000-0000-000065110000}"/>
    <cellStyle name="40% - Accent4 5 2 3 6 2" xfId="4964" xr:uid="{00000000-0005-0000-0000-000066110000}"/>
    <cellStyle name="40% - Accent4 5 2 3 6 2 2" xfId="4965" xr:uid="{00000000-0005-0000-0000-000067110000}"/>
    <cellStyle name="40% - Accent4 5 2 3 6_Deferred Income Taxes" xfId="4966" xr:uid="{00000000-0005-0000-0000-000068110000}"/>
    <cellStyle name="40% - Accent4 5 2 3 7" xfId="4967" xr:uid="{00000000-0005-0000-0000-000069110000}"/>
    <cellStyle name="40% - Accent4 5 2 3 7 2" xfId="4968" xr:uid="{00000000-0005-0000-0000-00006A110000}"/>
    <cellStyle name="40% - Accent4 5 2 3_Deferred Income Taxes" xfId="4969" xr:uid="{00000000-0005-0000-0000-00006B110000}"/>
    <cellStyle name="40% - Accent4 5 2 4" xfId="4970" xr:uid="{00000000-0005-0000-0000-00006C110000}"/>
    <cellStyle name="40% - Accent4 5 2 4 2" xfId="4971" xr:uid="{00000000-0005-0000-0000-00006D110000}"/>
    <cellStyle name="40% - Accent4 5 2 4 2 2" xfId="4972" xr:uid="{00000000-0005-0000-0000-00006E110000}"/>
    <cellStyle name="40% - Accent4 5 2 4 2 2 2" xfId="4973" xr:uid="{00000000-0005-0000-0000-00006F110000}"/>
    <cellStyle name="40% - Accent4 5 2 4 2 2 2 2" xfId="4974" xr:uid="{00000000-0005-0000-0000-000070110000}"/>
    <cellStyle name="40% - Accent4 5 2 4 2 2_Deferred Income Taxes" xfId="4975" xr:uid="{00000000-0005-0000-0000-000071110000}"/>
    <cellStyle name="40% - Accent4 5 2 4 2 3" xfId="4976" xr:uid="{00000000-0005-0000-0000-000072110000}"/>
    <cellStyle name="40% - Accent4 5 2 4 2 3 2" xfId="4977" xr:uid="{00000000-0005-0000-0000-000073110000}"/>
    <cellStyle name="40% - Accent4 5 2 4 2 3 2 2" xfId="4978" xr:uid="{00000000-0005-0000-0000-000074110000}"/>
    <cellStyle name="40% - Accent4 5 2 4 2 3_Deferred Income Taxes" xfId="4979" xr:uid="{00000000-0005-0000-0000-000075110000}"/>
    <cellStyle name="40% - Accent4 5 2 4 2 4" xfId="4980" xr:uid="{00000000-0005-0000-0000-000076110000}"/>
    <cellStyle name="40% - Accent4 5 2 4 2 4 2" xfId="4981" xr:uid="{00000000-0005-0000-0000-000077110000}"/>
    <cellStyle name="40% - Accent4 5 2 4 2_Deferred Income Taxes" xfId="4982" xr:uid="{00000000-0005-0000-0000-000078110000}"/>
    <cellStyle name="40% - Accent4 5 2 4 3" xfId="4983" xr:uid="{00000000-0005-0000-0000-000079110000}"/>
    <cellStyle name="40% - Accent4 5 2 4 3 2" xfId="4984" xr:uid="{00000000-0005-0000-0000-00007A110000}"/>
    <cellStyle name="40% - Accent4 5 2 4 3 2 2" xfId="4985" xr:uid="{00000000-0005-0000-0000-00007B110000}"/>
    <cellStyle name="40% - Accent4 5 2 4 3 2 2 2" xfId="4986" xr:uid="{00000000-0005-0000-0000-00007C110000}"/>
    <cellStyle name="40% - Accent4 5 2 4 3 2_Deferred Income Taxes" xfId="4987" xr:uid="{00000000-0005-0000-0000-00007D110000}"/>
    <cellStyle name="40% - Accent4 5 2 4 3 3" xfId="4988" xr:uid="{00000000-0005-0000-0000-00007E110000}"/>
    <cellStyle name="40% - Accent4 5 2 4 3 3 2" xfId="4989" xr:uid="{00000000-0005-0000-0000-00007F110000}"/>
    <cellStyle name="40% - Accent4 5 2 4 3_Deferred Income Taxes" xfId="4990" xr:uid="{00000000-0005-0000-0000-000080110000}"/>
    <cellStyle name="40% - Accent4 5 2 4 4" xfId="4991" xr:uid="{00000000-0005-0000-0000-000081110000}"/>
    <cellStyle name="40% - Accent4 5 2 4 4 2" xfId="4992" xr:uid="{00000000-0005-0000-0000-000082110000}"/>
    <cellStyle name="40% - Accent4 5 2 4 4 2 2" xfId="4993" xr:uid="{00000000-0005-0000-0000-000083110000}"/>
    <cellStyle name="40% - Accent4 5 2 4 4_Deferred Income Taxes" xfId="4994" xr:uid="{00000000-0005-0000-0000-000084110000}"/>
    <cellStyle name="40% - Accent4 5 2 4 5" xfId="4995" xr:uid="{00000000-0005-0000-0000-000085110000}"/>
    <cellStyle name="40% - Accent4 5 2 4 5 2" xfId="4996" xr:uid="{00000000-0005-0000-0000-000086110000}"/>
    <cellStyle name="40% - Accent4 5 2 4 5 2 2" xfId="4997" xr:uid="{00000000-0005-0000-0000-000087110000}"/>
    <cellStyle name="40% - Accent4 5 2 4 5_Deferred Income Taxes" xfId="4998" xr:uid="{00000000-0005-0000-0000-000088110000}"/>
    <cellStyle name="40% - Accent4 5 2 4 6" xfId="4999" xr:uid="{00000000-0005-0000-0000-000089110000}"/>
    <cellStyle name="40% - Accent4 5 2 4 6 2" xfId="5000" xr:uid="{00000000-0005-0000-0000-00008A110000}"/>
    <cellStyle name="40% - Accent4 5 2 4_Deferred Income Taxes" xfId="5001" xr:uid="{00000000-0005-0000-0000-00008B110000}"/>
    <cellStyle name="40% - Accent4 5 2 5" xfId="5002" xr:uid="{00000000-0005-0000-0000-00008C110000}"/>
    <cellStyle name="40% - Accent4 5 2 5 2" xfId="5003" xr:uid="{00000000-0005-0000-0000-00008D110000}"/>
    <cellStyle name="40% - Accent4 5 2 5 2 2" xfId="5004" xr:uid="{00000000-0005-0000-0000-00008E110000}"/>
    <cellStyle name="40% - Accent4 5 2 5 2 2 2" xfId="5005" xr:uid="{00000000-0005-0000-0000-00008F110000}"/>
    <cellStyle name="40% - Accent4 5 2 5 2_Deferred Income Taxes" xfId="5006" xr:uid="{00000000-0005-0000-0000-000090110000}"/>
    <cellStyle name="40% - Accent4 5 2 5 3" xfId="5007" xr:uid="{00000000-0005-0000-0000-000091110000}"/>
    <cellStyle name="40% - Accent4 5 2 5 3 2" xfId="5008" xr:uid="{00000000-0005-0000-0000-000092110000}"/>
    <cellStyle name="40% - Accent4 5 2 5 3 2 2" xfId="5009" xr:uid="{00000000-0005-0000-0000-000093110000}"/>
    <cellStyle name="40% - Accent4 5 2 5 3_Deferred Income Taxes" xfId="5010" xr:uid="{00000000-0005-0000-0000-000094110000}"/>
    <cellStyle name="40% - Accent4 5 2 5 4" xfId="5011" xr:uid="{00000000-0005-0000-0000-000095110000}"/>
    <cellStyle name="40% - Accent4 5 2 5 4 2" xfId="5012" xr:uid="{00000000-0005-0000-0000-000096110000}"/>
    <cellStyle name="40% - Accent4 5 2 5_Deferred Income Taxes" xfId="5013" xr:uid="{00000000-0005-0000-0000-000097110000}"/>
    <cellStyle name="40% - Accent4 5 2 6" xfId="5014" xr:uid="{00000000-0005-0000-0000-000098110000}"/>
    <cellStyle name="40% - Accent4 5 2 6 2" xfId="5015" xr:uid="{00000000-0005-0000-0000-000099110000}"/>
    <cellStyle name="40% - Accent4 5 2 6 2 2" xfId="5016" xr:uid="{00000000-0005-0000-0000-00009A110000}"/>
    <cellStyle name="40% - Accent4 5 2 6 2 2 2" xfId="5017" xr:uid="{00000000-0005-0000-0000-00009B110000}"/>
    <cellStyle name="40% - Accent4 5 2 6 2_Deferred Income Taxes" xfId="5018" xr:uid="{00000000-0005-0000-0000-00009C110000}"/>
    <cellStyle name="40% - Accent4 5 2 6 3" xfId="5019" xr:uid="{00000000-0005-0000-0000-00009D110000}"/>
    <cellStyle name="40% - Accent4 5 2 6 3 2" xfId="5020" xr:uid="{00000000-0005-0000-0000-00009E110000}"/>
    <cellStyle name="40% - Accent4 5 2 6_Deferred Income Taxes" xfId="5021" xr:uid="{00000000-0005-0000-0000-00009F110000}"/>
    <cellStyle name="40% - Accent4 5 2 7" xfId="5022" xr:uid="{00000000-0005-0000-0000-0000A0110000}"/>
    <cellStyle name="40% - Accent4 5 2 7 2" xfId="5023" xr:uid="{00000000-0005-0000-0000-0000A1110000}"/>
    <cellStyle name="40% - Accent4 5 2 7 2 2" xfId="5024" xr:uid="{00000000-0005-0000-0000-0000A2110000}"/>
    <cellStyle name="40% - Accent4 5 2 7_Deferred Income Taxes" xfId="5025" xr:uid="{00000000-0005-0000-0000-0000A3110000}"/>
    <cellStyle name="40% - Accent4 5 2 8" xfId="5026" xr:uid="{00000000-0005-0000-0000-0000A4110000}"/>
    <cellStyle name="40% - Accent4 5 2 8 2" xfId="5027" xr:uid="{00000000-0005-0000-0000-0000A5110000}"/>
    <cellStyle name="40% - Accent4 5 2 8 2 2" xfId="5028" xr:uid="{00000000-0005-0000-0000-0000A6110000}"/>
    <cellStyle name="40% - Accent4 5 2 8_Deferred Income Taxes" xfId="5029" xr:uid="{00000000-0005-0000-0000-0000A7110000}"/>
    <cellStyle name="40% - Accent4 5 2 9" xfId="5030" xr:uid="{00000000-0005-0000-0000-0000A8110000}"/>
    <cellStyle name="40% - Accent4 5 2 9 2" xfId="5031" xr:uid="{00000000-0005-0000-0000-0000A9110000}"/>
    <cellStyle name="40% - Accent4 5 2_Deferred Income Taxes" xfId="5032" xr:uid="{00000000-0005-0000-0000-0000AA110000}"/>
    <cellStyle name="40% - Accent4 5 3" xfId="5033" xr:uid="{00000000-0005-0000-0000-0000AB110000}"/>
    <cellStyle name="40% - Accent4 5 3 2" xfId="5034" xr:uid="{00000000-0005-0000-0000-0000AC110000}"/>
    <cellStyle name="40% - Accent4 5 3 2 2" xfId="5035" xr:uid="{00000000-0005-0000-0000-0000AD110000}"/>
    <cellStyle name="40% - Accent4 5 3 2 2 2" xfId="5036" xr:uid="{00000000-0005-0000-0000-0000AE110000}"/>
    <cellStyle name="40% - Accent4 5 3 2 2 2 2" xfId="5037" xr:uid="{00000000-0005-0000-0000-0000AF110000}"/>
    <cellStyle name="40% - Accent4 5 3 2 2 2 2 2" xfId="5038" xr:uid="{00000000-0005-0000-0000-0000B0110000}"/>
    <cellStyle name="40% - Accent4 5 3 2 2 2 2 2 2" xfId="5039" xr:uid="{00000000-0005-0000-0000-0000B1110000}"/>
    <cellStyle name="40% - Accent4 5 3 2 2 2 2_Deferred Income Taxes" xfId="5040" xr:uid="{00000000-0005-0000-0000-0000B2110000}"/>
    <cellStyle name="40% - Accent4 5 3 2 2 2 3" xfId="5041" xr:uid="{00000000-0005-0000-0000-0000B3110000}"/>
    <cellStyle name="40% - Accent4 5 3 2 2 2 3 2" xfId="5042" xr:uid="{00000000-0005-0000-0000-0000B4110000}"/>
    <cellStyle name="40% - Accent4 5 3 2 2 2_Deferred Income Taxes" xfId="5043" xr:uid="{00000000-0005-0000-0000-0000B5110000}"/>
    <cellStyle name="40% - Accent4 5 3 2 2 3" xfId="5044" xr:uid="{00000000-0005-0000-0000-0000B6110000}"/>
    <cellStyle name="40% - Accent4 5 3 2 2 3 2" xfId="5045" xr:uid="{00000000-0005-0000-0000-0000B7110000}"/>
    <cellStyle name="40% - Accent4 5 3 2 2 3 2 2" xfId="5046" xr:uid="{00000000-0005-0000-0000-0000B8110000}"/>
    <cellStyle name="40% - Accent4 5 3 2 2 3 2 2 2" xfId="5047" xr:uid="{00000000-0005-0000-0000-0000B9110000}"/>
    <cellStyle name="40% - Accent4 5 3 2 2 3 2_Deferred Income Taxes" xfId="5048" xr:uid="{00000000-0005-0000-0000-0000BA110000}"/>
    <cellStyle name="40% - Accent4 5 3 2 2 3 3" xfId="5049" xr:uid="{00000000-0005-0000-0000-0000BB110000}"/>
    <cellStyle name="40% - Accent4 5 3 2 2 3 3 2" xfId="5050" xr:uid="{00000000-0005-0000-0000-0000BC110000}"/>
    <cellStyle name="40% - Accent4 5 3 2 2 3_Deferred Income Taxes" xfId="5051" xr:uid="{00000000-0005-0000-0000-0000BD110000}"/>
    <cellStyle name="40% - Accent4 5 3 2 2 4" xfId="5052" xr:uid="{00000000-0005-0000-0000-0000BE110000}"/>
    <cellStyle name="40% - Accent4 5 3 2 2 4 2" xfId="5053" xr:uid="{00000000-0005-0000-0000-0000BF110000}"/>
    <cellStyle name="40% - Accent4 5 3 2 2 4 2 2" xfId="5054" xr:uid="{00000000-0005-0000-0000-0000C0110000}"/>
    <cellStyle name="40% - Accent4 5 3 2 2 4_Deferred Income Taxes" xfId="5055" xr:uid="{00000000-0005-0000-0000-0000C1110000}"/>
    <cellStyle name="40% - Accent4 5 3 2 2 5" xfId="5056" xr:uid="{00000000-0005-0000-0000-0000C2110000}"/>
    <cellStyle name="40% - Accent4 5 3 2 2 5 2" xfId="5057" xr:uid="{00000000-0005-0000-0000-0000C3110000}"/>
    <cellStyle name="40% - Accent4 5 3 2 2_Deferred Income Taxes" xfId="5058" xr:uid="{00000000-0005-0000-0000-0000C4110000}"/>
    <cellStyle name="40% - Accent4 5 3 2 3" xfId="5059" xr:uid="{00000000-0005-0000-0000-0000C5110000}"/>
    <cellStyle name="40% - Accent4 5 3 2 3 2" xfId="5060" xr:uid="{00000000-0005-0000-0000-0000C6110000}"/>
    <cellStyle name="40% - Accent4 5 3 2 3 2 2" xfId="5061" xr:uid="{00000000-0005-0000-0000-0000C7110000}"/>
    <cellStyle name="40% - Accent4 5 3 2 3 2 2 2" xfId="5062" xr:uid="{00000000-0005-0000-0000-0000C8110000}"/>
    <cellStyle name="40% - Accent4 5 3 2 3 2_Deferred Income Taxes" xfId="5063" xr:uid="{00000000-0005-0000-0000-0000C9110000}"/>
    <cellStyle name="40% - Accent4 5 3 2 3 3" xfId="5064" xr:uid="{00000000-0005-0000-0000-0000CA110000}"/>
    <cellStyle name="40% - Accent4 5 3 2 3 3 2" xfId="5065" xr:uid="{00000000-0005-0000-0000-0000CB110000}"/>
    <cellStyle name="40% - Accent4 5 3 2 3_Deferred Income Taxes" xfId="5066" xr:uid="{00000000-0005-0000-0000-0000CC110000}"/>
    <cellStyle name="40% - Accent4 5 3 2 4" xfId="5067" xr:uid="{00000000-0005-0000-0000-0000CD110000}"/>
    <cellStyle name="40% - Accent4 5 3 2 4 2" xfId="5068" xr:uid="{00000000-0005-0000-0000-0000CE110000}"/>
    <cellStyle name="40% - Accent4 5 3 2 4 2 2" xfId="5069" xr:uid="{00000000-0005-0000-0000-0000CF110000}"/>
    <cellStyle name="40% - Accent4 5 3 2 4 2 2 2" xfId="5070" xr:uid="{00000000-0005-0000-0000-0000D0110000}"/>
    <cellStyle name="40% - Accent4 5 3 2 4 2_Deferred Income Taxes" xfId="5071" xr:uid="{00000000-0005-0000-0000-0000D1110000}"/>
    <cellStyle name="40% - Accent4 5 3 2 4 3" xfId="5072" xr:uid="{00000000-0005-0000-0000-0000D2110000}"/>
    <cellStyle name="40% - Accent4 5 3 2 4 3 2" xfId="5073" xr:uid="{00000000-0005-0000-0000-0000D3110000}"/>
    <cellStyle name="40% - Accent4 5 3 2 4_Deferred Income Taxes" xfId="5074" xr:uid="{00000000-0005-0000-0000-0000D4110000}"/>
    <cellStyle name="40% - Accent4 5 3 2 5" xfId="5075" xr:uid="{00000000-0005-0000-0000-0000D5110000}"/>
    <cellStyle name="40% - Accent4 5 3 2 5 2" xfId="5076" xr:uid="{00000000-0005-0000-0000-0000D6110000}"/>
    <cellStyle name="40% - Accent4 5 3 2 5 2 2" xfId="5077" xr:uid="{00000000-0005-0000-0000-0000D7110000}"/>
    <cellStyle name="40% - Accent4 5 3 2 5_Deferred Income Taxes" xfId="5078" xr:uid="{00000000-0005-0000-0000-0000D8110000}"/>
    <cellStyle name="40% - Accent4 5 3 2 6" xfId="5079" xr:uid="{00000000-0005-0000-0000-0000D9110000}"/>
    <cellStyle name="40% - Accent4 5 3 2 6 2" xfId="5080" xr:uid="{00000000-0005-0000-0000-0000DA110000}"/>
    <cellStyle name="40% - Accent4 5 3 2 6 2 2" xfId="5081" xr:uid="{00000000-0005-0000-0000-0000DB110000}"/>
    <cellStyle name="40% - Accent4 5 3 2 6_Deferred Income Taxes" xfId="5082" xr:uid="{00000000-0005-0000-0000-0000DC110000}"/>
    <cellStyle name="40% - Accent4 5 3 2 7" xfId="5083" xr:uid="{00000000-0005-0000-0000-0000DD110000}"/>
    <cellStyle name="40% - Accent4 5 3 2 7 2" xfId="5084" xr:uid="{00000000-0005-0000-0000-0000DE110000}"/>
    <cellStyle name="40% - Accent4 5 3 2_Deferred Income Taxes" xfId="5085" xr:uid="{00000000-0005-0000-0000-0000DF110000}"/>
    <cellStyle name="40% - Accent4 5 3 3" xfId="5086" xr:uid="{00000000-0005-0000-0000-0000E0110000}"/>
    <cellStyle name="40% - Accent4 5 3 3 2" xfId="5087" xr:uid="{00000000-0005-0000-0000-0000E1110000}"/>
    <cellStyle name="40% - Accent4 5 3 3 2 2" xfId="5088" xr:uid="{00000000-0005-0000-0000-0000E2110000}"/>
    <cellStyle name="40% - Accent4 5 3 3 2 2 2" xfId="5089" xr:uid="{00000000-0005-0000-0000-0000E3110000}"/>
    <cellStyle name="40% - Accent4 5 3 3 2 2 2 2" xfId="5090" xr:uid="{00000000-0005-0000-0000-0000E4110000}"/>
    <cellStyle name="40% - Accent4 5 3 3 2 2_Deferred Income Taxes" xfId="5091" xr:uid="{00000000-0005-0000-0000-0000E5110000}"/>
    <cellStyle name="40% - Accent4 5 3 3 2 3" xfId="5092" xr:uid="{00000000-0005-0000-0000-0000E6110000}"/>
    <cellStyle name="40% - Accent4 5 3 3 2 3 2" xfId="5093" xr:uid="{00000000-0005-0000-0000-0000E7110000}"/>
    <cellStyle name="40% - Accent4 5 3 3 2_Deferred Income Taxes" xfId="5094" xr:uid="{00000000-0005-0000-0000-0000E8110000}"/>
    <cellStyle name="40% - Accent4 5 3 3 3" xfId="5095" xr:uid="{00000000-0005-0000-0000-0000E9110000}"/>
    <cellStyle name="40% - Accent4 5 3 3 3 2" xfId="5096" xr:uid="{00000000-0005-0000-0000-0000EA110000}"/>
    <cellStyle name="40% - Accent4 5 3 3 3 2 2" xfId="5097" xr:uid="{00000000-0005-0000-0000-0000EB110000}"/>
    <cellStyle name="40% - Accent4 5 3 3 3 2 2 2" xfId="5098" xr:uid="{00000000-0005-0000-0000-0000EC110000}"/>
    <cellStyle name="40% - Accent4 5 3 3 3 2_Deferred Income Taxes" xfId="5099" xr:uid="{00000000-0005-0000-0000-0000ED110000}"/>
    <cellStyle name="40% - Accent4 5 3 3 3 3" xfId="5100" xr:uid="{00000000-0005-0000-0000-0000EE110000}"/>
    <cellStyle name="40% - Accent4 5 3 3 3 3 2" xfId="5101" xr:uid="{00000000-0005-0000-0000-0000EF110000}"/>
    <cellStyle name="40% - Accent4 5 3 3 3_Deferred Income Taxes" xfId="5102" xr:uid="{00000000-0005-0000-0000-0000F0110000}"/>
    <cellStyle name="40% - Accent4 5 3 3 4" xfId="5103" xr:uid="{00000000-0005-0000-0000-0000F1110000}"/>
    <cellStyle name="40% - Accent4 5 3 3 4 2" xfId="5104" xr:uid="{00000000-0005-0000-0000-0000F2110000}"/>
    <cellStyle name="40% - Accent4 5 3 3 4 2 2" xfId="5105" xr:uid="{00000000-0005-0000-0000-0000F3110000}"/>
    <cellStyle name="40% - Accent4 5 3 3 4_Deferred Income Taxes" xfId="5106" xr:uid="{00000000-0005-0000-0000-0000F4110000}"/>
    <cellStyle name="40% - Accent4 5 3 3 5" xfId="5107" xr:uid="{00000000-0005-0000-0000-0000F5110000}"/>
    <cellStyle name="40% - Accent4 5 3 3 5 2" xfId="5108" xr:uid="{00000000-0005-0000-0000-0000F6110000}"/>
    <cellStyle name="40% - Accent4 5 3 3_Deferred Income Taxes" xfId="5109" xr:uid="{00000000-0005-0000-0000-0000F7110000}"/>
    <cellStyle name="40% - Accent4 5 3 4" xfId="5110" xr:uid="{00000000-0005-0000-0000-0000F8110000}"/>
    <cellStyle name="40% - Accent4 5 3 4 2" xfId="5111" xr:uid="{00000000-0005-0000-0000-0000F9110000}"/>
    <cellStyle name="40% - Accent4 5 3 4 2 2" xfId="5112" xr:uid="{00000000-0005-0000-0000-0000FA110000}"/>
    <cellStyle name="40% - Accent4 5 3 4 2 2 2" xfId="5113" xr:uid="{00000000-0005-0000-0000-0000FB110000}"/>
    <cellStyle name="40% - Accent4 5 3 4 2_Deferred Income Taxes" xfId="5114" xr:uid="{00000000-0005-0000-0000-0000FC110000}"/>
    <cellStyle name="40% - Accent4 5 3 4 3" xfId="5115" xr:uid="{00000000-0005-0000-0000-0000FD110000}"/>
    <cellStyle name="40% - Accent4 5 3 4 3 2" xfId="5116" xr:uid="{00000000-0005-0000-0000-0000FE110000}"/>
    <cellStyle name="40% - Accent4 5 3 4_Deferred Income Taxes" xfId="5117" xr:uid="{00000000-0005-0000-0000-0000FF110000}"/>
    <cellStyle name="40% - Accent4 5 3 5" xfId="5118" xr:uid="{00000000-0005-0000-0000-000000120000}"/>
    <cellStyle name="40% - Accent4 5 3 5 2" xfId="5119" xr:uid="{00000000-0005-0000-0000-000001120000}"/>
    <cellStyle name="40% - Accent4 5 3 5 2 2" xfId="5120" xr:uid="{00000000-0005-0000-0000-000002120000}"/>
    <cellStyle name="40% - Accent4 5 3 5 2 2 2" xfId="5121" xr:uid="{00000000-0005-0000-0000-000003120000}"/>
    <cellStyle name="40% - Accent4 5 3 5 2_Deferred Income Taxes" xfId="5122" xr:uid="{00000000-0005-0000-0000-000004120000}"/>
    <cellStyle name="40% - Accent4 5 3 5 3" xfId="5123" xr:uid="{00000000-0005-0000-0000-000005120000}"/>
    <cellStyle name="40% - Accent4 5 3 5 3 2" xfId="5124" xr:uid="{00000000-0005-0000-0000-000006120000}"/>
    <cellStyle name="40% - Accent4 5 3 5_Deferred Income Taxes" xfId="5125" xr:uid="{00000000-0005-0000-0000-000007120000}"/>
    <cellStyle name="40% - Accent4 5 3 6" xfId="5126" xr:uid="{00000000-0005-0000-0000-000008120000}"/>
    <cellStyle name="40% - Accent4 5 3 6 2" xfId="5127" xr:uid="{00000000-0005-0000-0000-000009120000}"/>
    <cellStyle name="40% - Accent4 5 3 6 2 2" xfId="5128" xr:uid="{00000000-0005-0000-0000-00000A120000}"/>
    <cellStyle name="40% - Accent4 5 3 6_Deferred Income Taxes" xfId="5129" xr:uid="{00000000-0005-0000-0000-00000B120000}"/>
    <cellStyle name="40% - Accent4 5 3 7" xfId="5130" xr:uid="{00000000-0005-0000-0000-00000C120000}"/>
    <cellStyle name="40% - Accent4 5 3 7 2" xfId="5131" xr:uid="{00000000-0005-0000-0000-00000D120000}"/>
    <cellStyle name="40% - Accent4 5 3 7 2 2" xfId="5132" xr:uid="{00000000-0005-0000-0000-00000E120000}"/>
    <cellStyle name="40% - Accent4 5 3 7_Deferred Income Taxes" xfId="5133" xr:uid="{00000000-0005-0000-0000-00000F120000}"/>
    <cellStyle name="40% - Accent4 5 3 8" xfId="5134" xr:uid="{00000000-0005-0000-0000-000010120000}"/>
    <cellStyle name="40% - Accent4 5 3 8 2" xfId="5135" xr:uid="{00000000-0005-0000-0000-000011120000}"/>
    <cellStyle name="40% - Accent4 5 3_Deferred Income Taxes" xfId="5136" xr:uid="{00000000-0005-0000-0000-000012120000}"/>
    <cellStyle name="40% - Accent4 5 4" xfId="5137" xr:uid="{00000000-0005-0000-0000-000013120000}"/>
    <cellStyle name="40% - Accent4 5 4 2" xfId="5138" xr:uid="{00000000-0005-0000-0000-000014120000}"/>
    <cellStyle name="40% - Accent4 5 4 2 2" xfId="5139" xr:uid="{00000000-0005-0000-0000-000015120000}"/>
    <cellStyle name="40% - Accent4 5 4 2 2 2" xfId="5140" xr:uid="{00000000-0005-0000-0000-000016120000}"/>
    <cellStyle name="40% - Accent4 5 4 2 2 2 2" xfId="5141" xr:uid="{00000000-0005-0000-0000-000017120000}"/>
    <cellStyle name="40% - Accent4 5 4 2 2 2 2 2" xfId="5142" xr:uid="{00000000-0005-0000-0000-000018120000}"/>
    <cellStyle name="40% - Accent4 5 4 2 2 2_Deferred Income Taxes" xfId="5143" xr:uid="{00000000-0005-0000-0000-000019120000}"/>
    <cellStyle name="40% - Accent4 5 4 2 2 3" xfId="5144" xr:uid="{00000000-0005-0000-0000-00001A120000}"/>
    <cellStyle name="40% - Accent4 5 4 2 2 3 2" xfId="5145" xr:uid="{00000000-0005-0000-0000-00001B120000}"/>
    <cellStyle name="40% - Accent4 5 4 2 2_Deferred Income Taxes" xfId="5146" xr:uid="{00000000-0005-0000-0000-00001C120000}"/>
    <cellStyle name="40% - Accent4 5 4 2 3" xfId="5147" xr:uid="{00000000-0005-0000-0000-00001D120000}"/>
    <cellStyle name="40% - Accent4 5 4 2 3 2" xfId="5148" xr:uid="{00000000-0005-0000-0000-00001E120000}"/>
    <cellStyle name="40% - Accent4 5 4 2 3 2 2" xfId="5149" xr:uid="{00000000-0005-0000-0000-00001F120000}"/>
    <cellStyle name="40% - Accent4 5 4 2 3 2 2 2" xfId="5150" xr:uid="{00000000-0005-0000-0000-000020120000}"/>
    <cellStyle name="40% - Accent4 5 4 2 3 2_Deferred Income Taxes" xfId="5151" xr:uid="{00000000-0005-0000-0000-000021120000}"/>
    <cellStyle name="40% - Accent4 5 4 2 3 3" xfId="5152" xr:uid="{00000000-0005-0000-0000-000022120000}"/>
    <cellStyle name="40% - Accent4 5 4 2 3 3 2" xfId="5153" xr:uid="{00000000-0005-0000-0000-000023120000}"/>
    <cellStyle name="40% - Accent4 5 4 2 3_Deferred Income Taxes" xfId="5154" xr:uid="{00000000-0005-0000-0000-000024120000}"/>
    <cellStyle name="40% - Accent4 5 4 2 4" xfId="5155" xr:uid="{00000000-0005-0000-0000-000025120000}"/>
    <cellStyle name="40% - Accent4 5 4 2 4 2" xfId="5156" xr:uid="{00000000-0005-0000-0000-000026120000}"/>
    <cellStyle name="40% - Accent4 5 4 2 4 2 2" xfId="5157" xr:uid="{00000000-0005-0000-0000-000027120000}"/>
    <cellStyle name="40% - Accent4 5 4 2 4_Deferred Income Taxes" xfId="5158" xr:uid="{00000000-0005-0000-0000-000028120000}"/>
    <cellStyle name="40% - Accent4 5 4 2 5" xfId="5159" xr:uid="{00000000-0005-0000-0000-000029120000}"/>
    <cellStyle name="40% - Accent4 5 4 2 5 2" xfId="5160" xr:uid="{00000000-0005-0000-0000-00002A120000}"/>
    <cellStyle name="40% - Accent4 5 4 2 5 2 2" xfId="5161" xr:uid="{00000000-0005-0000-0000-00002B120000}"/>
    <cellStyle name="40% - Accent4 5 4 2 5_Deferred Income Taxes" xfId="5162" xr:uid="{00000000-0005-0000-0000-00002C120000}"/>
    <cellStyle name="40% - Accent4 5 4 2 6" xfId="5163" xr:uid="{00000000-0005-0000-0000-00002D120000}"/>
    <cellStyle name="40% - Accent4 5 4 2 6 2" xfId="5164" xr:uid="{00000000-0005-0000-0000-00002E120000}"/>
    <cellStyle name="40% - Accent4 5 4 2_Deferred Income Taxes" xfId="5165" xr:uid="{00000000-0005-0000-0000-00002F120000}"/>
    <cellStyle name="40% - Accent4 5 4 3" xfId="5166" xr:uid="{00000000-0005-0000-0000-000030120000}"/>
    <cellStyle name="40% - Accent4 5 4 3 2" xfId="5167" xr:uid="{00000000-0005-0000-0000-000031120000}"/>
    <cellStyle name="40% - Accent4 5 4 3 2 2" xfId="5168" xr:uid="{00000000-0005-0000-0000-000032120000}"/>
    <cellStyle name="40% - Accent4 5 4 3 2 2 2" xfId="5169" xr:uid="{00000000-0005-0000-0000-000033120000}"/>
    <cellStyle name="40% - Accent4 5 4 3 2_Deferred Income Taxes" xfId="5170" xr:uid="{00000000-0005-0000-0000-000034120000}"/>
    <cellStyle name="40% - Accent4 5 4 3 3" xfId="5171" xr:uid="{00000000-0005-0000-0000-000035120000}"/>
    <cellStyle name="40% - Accent4 5 4 3 3 2" xfId="5172" xr:uid="{00000000-0005-0000-0000-000036120000}"/>
    <cellStyle name="40% - Accent4 5 4 3_Deferred Income Taxes" xfId="5173" xr:uid="{00000000-0005-0000-0000-000037120000}"/>
    <cellStyle name="40% - Accent4 5 4 4" xfId="5174" xr:uid="{00000000-0005-0000-0000-000038120000}"/>
    <cellStyle name="40% - Accent4 5 4 4 2" xfId="5175" xr:uid="{00000000-0005-0000-0000-000039120000}"/>
    <cellStyle name="40% - Accent4 5 4 4 2 2" xfId="5176" xr:uid="{00000000-0005-0000-0000-00003A120000}"/>
    <cellStyle name="40% - Accent4 5 4 4 2 2 2" xfId="5177" xr:uid="{00000000-0005-0000-0000-00003B120000}"/>
    <cellStyle name="40% - Accent4 5 4 4 2_Deferred Income Taxes" xfId="5178" xr:uid="{00000000-0005-0000-0000-00003C120000}"/>
    <cellStyle name="40% - Accent4 5 4 4 3" xfId="5179" xr:uid="{00000000-0005-0000-0000-00003D120000}"/>
    <cellStyle name="40% - Accent4 5 4 4 3 2" xfId="5180" xr:uid="{00000000-0005-0000-0000-00003E120000}"/>
    <cellStyle name="40% - Accent4 5 4 4_Deferred Income Taxes" xfId="5181" xr:uid="{00000000-0005-0000-0000-00003F120000}"/>
    <cellStyle name="40% - Accent4 5 4 5" xfId="5182" xr:uid="{00000000-0005-0000-0000-000040120000}"/>
    <cellStyle name="40% - Accent4 5 4 5 2" xfId="5183" xr:uid="{00000000-0005-0000-0000-000041120000}"/>
    <cellStyle name="40% - Accent4 5 4 5 2 2" xfId="5184" xr:uid="{00000000-0005-0000-0000-000042120000}"/>
    <cellStyle name="40% - Accent4 5 4 5_Deferred Income Taxes" xfId="5185" xr:uid="{00000000-0005-0000-0000-000043120000}"/>
    <cellStyle name="40% - Accent4 5 4 6" xfId="5186" xr:uid="{00000000-0005-0000-0000-000044120000}"/>
    <cellStyle name="40% - Accent4 5 4 6 2" xfId="5187" xr:uid="{00000000-0005-0000-0000-000045120000}"/>
    <cellStyle name="40% - Accent4 5 4 6 2 2" xfId="5188" xr:uid="{00000000-0005-0000-0000-000046120000}"/>
    <cellStyle name="40% - Accent4 5 4 6_Deferred Income Taxes" xfId="5189" xr:uid="{00000000-0005-0000-0000-000047120000}"/>
    <cellStyle name="40% - Accent4 5 4 7" xfId="5190" xr:uid="{00000000-0005-0000-0000-000048120000}"/>
    <cellStyle name="40% - Accent4 5 4 7 2" xfId="5191" xr:uid="{00000000-0005-0000-0000-000049120000}"/>
    <cellStyle name="40% - Accent4 5 4_Deferred Income Taxes" xfId="5192" xr:uid="{00000000-0005-0000-0000-00004A120000}"/>
    <cellStyle name="40% - Accent4 5 5" xfId="5193" xr:uid="{00000000-0005-0000-0000-00004B120000}"/>
    <cellStyle name="40% - Accent4 5 5 2" xfId="5194" xr:uid="{00000000-0005-0000-0000-00004C120000}"/>
    <cellStyle name="40% - Accent4 5 5 2 2" xfId="5195" xr:uid="{00000000-0005-0000-0000-00004D120000}"/>
    <cellStyle name="40% - Accent4 5 5 2 2 2" xfId="5196" xr:uid="{00000000-0005-0000-0000-00004E120000}"/>
    <cellStyle name="40% - Accent4 5 5 2 2 2 2" xfId="5197" xr:uid="{00000000-0005-0000-0000-00004F120000}"/>
    <cellStyle name="40% - Accent4 5 5 2 2_Deferred Income Taxes" xfId="5198" xr:uid="{00000000-0005-0000-0000-000050120000}"/>
    <cellStyle name="40% - Accent4 5 5 2 3" xfId="5199" xr:uid="{00000000-0005-0000-0000-000051120000}"/>
    <cellStyle name="40% - Accent4 5 5 2 3 2" xfId="5200" xr:uid="{00000000-0005-0000-0000-000052120000}"/>
    <cellStyle name="40% - Accent4 5 5 2 3 2 2" xfId="5201" xr:uid="{00000000-0005-0000-0000-000053120000}"/>
    <cellStyle name="40% - Accent4 5 5 2 3_Deferred Income Taxes" xfId="5202" xr:uid="{00000000-0005-0000-0000-000054120000}"/>
    <cellStyle name="40% - Accent4 5 5 2 4" xfId="5203" xr:uid="{00000000-0005-0000-0000-000055120000}"/>
    <cellStyle name="40% - Accent4 5 5 2 4 2" xfId="5204" xr:uid="{00000000-0005-0000-0000-000056120000}"/>
    <cellStyle name="40% - Accent4 5 5 2_Deferred Income Taxes" xfId="5205" xr:uid="{00000000-0005-0000-0000-000057120000}"/>
    <cellStyle name="40% - Accent4 5 5 3" xfId="5206" xr:uid="{00000000-0005-0000-0000-000058120000}"/>
    <cellStyle name="40% - Accent4 5 5 3 2" xfId="5207" xr:uid="{00000000-0005-0000-0000-000059120000}"/>
    <cellStyle name="40% - Accent4 5 5 3 2 2" xfId="5208" xr:uid="{00000000-0005-0000-0000-00005A120000}"/>
    <cellStyle name="40% - Accent4 5 5 3 2 2 2" xfId="5209" xr:uid="{00000000-0005-0000-0000-00005B120000}"/>
    <cellStyle name="40% - Accent4 5 5 3 2_Deferred Income Taxes" xfId="5210" xr:uid="{00000000-0005-0000-0000-00005C120000}"/>
    <cellStyle name="40% - Accent4 5 5 3 3" xfId="5211" xr:uid="{00000000-0005-0000-0000-00005D120000}"/>
    <cellStyle name="40% - Accent4 5 5 3 3 2" xfId="5212" xr:uid="{00000000-0005-0000-0000-00005E120000}"/>
    <cellStyle name="40% - Accent4 5 5 3_Deferred Income Taxes" xfId="5213" xr:uid="{00000000-0005-0000-0000-00005F120000}"/>
    <cellStyle name="40% - Accent4 5 5 4" xfId="5214" xr:uid="{00000000-0005-0000-0000-000060120000}"/>
    <cellStyle name="40% - Accent4 5 5 4 2" xfId="5215" xr:uid="{00000000-0005-0000-0000-000061120000}"/>
    <cellStyle name="40% - Accent4 5 5 4 2 2" xfId="5216" xr:uid="{00000000-0005-0000-0000-000062120000}"/>
    <cellStyle name="40% - Accent4 5 5 4_Deferred Income Taxes" xfId="5217" xr:uid="{00000000-0005-0000-0000-000063120000}"/>
    <cellStyle name="40% - Accent4 5 5 5" xfId="5218" xr:uid="{00000000-0005-0000-0000-000064120000}"/>
    <cellStyle name="40% - Accent4 5 5 5 2" xfId="5219" xr:uid="{00000000-0005-0000-0000-000065120000}"/>
    <cellStyle name="40% - Accent4 5 5 5 2 2" xfId="5220" xr:uid="{00000000-0005-0000-0000-000066120000}"/>
    <cellStyle name="40% - Accent4 5 5 5_Deferred Income Taxes" xfId="5221" xr:uid="{00000000-0005-0000-0000-000067120000}"/>
    <cellStyle name="40% - Accent4 5 5 6" xfId="5222" xr:uid="{00000000-0005-0000-0000-000068120000}"/>
    <cellStyle name="40% - Accent4 5 5 6 2" xfId="5223" xr:uid="{00000000-0005-0000-0000-000069120000}"/>
    <cellStyle name="40% - Accent4 5 5_Deferred Income Taxes" xfId="5224" xr:uid="{00000000-0005-0000-0000-00006A120000}"/>
    <cellStyle name="40% - Accent4 5 6" xfId="5225" xr:uid="{00000000-0005-0000-0000-00006B120000}"/>
    <cellStyle name="40% - Accent4 5 6 2" xfId="5226" xr:uid="{00000000-0005-0000-0000-00006C120000}"/>
    <cellStyle name="40% - Accent4 5 6 2 2" xfId="5227" xr:uid="{00000000-0005-0000-0000-00006D120000}"/>
    <cellStyle name="40% - Accent4 5 6 2 2 2" xfId="5228" xr:uid="{00000000-0005-0000-0000-00006E120000}"/>
    <cellStyle name="40% - Accent4 5 6 2_Deferred Income Taxes" xfId="5229" xr:uid="{00000000-0005-0000-0000-00006F120000}"/>
    <cellStyle name="40% - Accent4 5 6 3" xfId="5230" xr:uid="{00000000-0005-0000-0000-000070120000}"/>
    <cellStyle name="40% - Accent4 5 6 3 2" xfId="5231" xr:uid="{00000000-0005-0000-0000-000071120000}"/>
    <cellStyle name="40% - Accent4 5 6 3 2 2" xfId="5232" xr:uid="{00000000-0005-0000-0000-000072120000}"/>
    <cellStyle name="40% - Accent4 5 6 3_Deferred Income Taxes" xfId="5233" xr:uid="{00000000-0005-0000-0000-000073120000}"/>
    <cellStyle name="40% - Accent4 5 6 4" xfId="5234" xr:uid="{00000000-0005-0000-0000-000074120000}"/>
    <cellStyle name="40% - Accent4 5 6 4 2" xfId="5235" xr:uid="{00000000-0005-0000-0000-000075120000}"/>
    <cellStyle name="40% - Accent4 5 6_Deferred Income Taxes" xfId="5236" xr:uid="{00000000-0005-0000-0000-000076120000}"/>
    <cellStyle name="40% - Accent4 5 7" xfId="5237" xr:uid="{00000000-0005-0000-0000-000077120000}"/>
    <cellStyle name="40% - Accent4 5 7 2" xfId="5238" xr:uid="{00000000-0005-0000-0000-000078120000}"/>
    <cellStyle name="40% - Accent4 5 7 2 2" xfId="5239" xr:uid="{00000000-0005-0000-0000-000079120000}"/>
    <cellStyle name="40% - Accent4 5 7 2 2 2" xfId="5240" xr:uid="{00000000-0005-0000-0000-00007A120000}"/>
    <cellStyle name="40% - Accent4 5 7 2_Deferred Income Taxes" xfId="5241" xr:uid="{00000000-0005-0000-0000-00007B120000}"/>
    <cellStyle name="40% - Accent4 5 7 3" xfId="5242" xr:uid="{00000000-0005-0000-0000-00007C120000}"/>
    <cellStyle name="40% - Accent4 5 7 3 2" xfId="5243" xr:uid="{00000000-0005-0000-0000-00007D120000}"/>
    <cellStyle name="40% - Accent4 5 7_Deferred Income Taxes" xfId="5244" xr:uid="{00000000-0005-0000-0000-00007E120000}"/>
    <cellStyle name="40% - Accent4 5 8" xfId="5245" xr:uid="{00000000-0005-0000-0000-00007F120000}"/>
    <cellStyle name="40% - Accent4 5 8 2" xfId="5246" xr:uid="{00000000-0005-0000-0000-000080120000}"/>
    <cellStyle name="40% - Accent4 5 8 2 2" xfId="5247" xr:uid="{00000000-0005-0000-0000-000081120000}"/>
    <cellStyle name="40% - Accent4 5 8_Deferred Income Taxes" xfId="5248" xr:uid="{00000000-0005-0000-0000-000082120000}"/>
    <cellStyle name="40% - Accent4 5 9" xfId="5249" xr:uid="{00000000-0005-0000-0000-000083120000}"/>
    <cellStyle name="40% - Accent4 5 9 2" xfId="5250" xr:uid="{00000000-0005-0000-0000-000084120000}"/>
    <cellStyle name="40% - Accent4 5 9 2 2" xfId="5251" xr:uid="{00000000-0005-0000-0000-000085120000}"/>
    <cellStyle name="40% - Accent4 5 9_Deferred Income Taxes" xfId="5252" xr:uid="{00000000-0005-0000-0000-000086120000}"/>
    <cellStyle name="40% - Accent4 5_Deferred Income Taxes" xfId="5253" xr:uid="{00000000-0005-0000-0000-000087120000}"/>
    <cellStyle name="40% - Accent4 6" xfId="256" xr:uid="{00000000-0005-0000-0000-000088120000}"/>
    <cellStyle name="40% - Accent4 6 2" xfId="5254" xr:uid="{00000000-0005-0000-0000-000089120000}"/>
    <cellStyle name="40% - Accent4 6 2 2" xfId="5255" xr:uid="{00000000-0005-0000-0000-00008A120000}"/>
    <cellStyle name="40% - Accent4 6 2 2 2" xfId="5256" xr:uid="{00000000-0005-0000-0000-00008B120000}"/>
    <cellStyle name="40% - Accent4 6 2_Deferred Income Taxes" xfId="5257" xr:uid="{00000000-0005-0000-0000-00008C120000}"/>
    <cellStyle name="40% - Accent4 6 3" xfId="5258" xr:uid="{00000000-0005-0000-0000-00008D120000}"/>
    <cellStyle name="40% - Accent4 6 3 2" xfId="5259" xr:uid="{00000000-0005-0000-0000-00008E120000}"/>
    <cellStyle name="40% - Accent4 6_Deferred Income Taxes" xfId="5260" xr:uid="{00000000-0005-0000-0000-00008F120000}"/>
    <cellStyle name="40% - Accent4 7" xfId="5261" xr:uid="{00000000-0005-0000-0000-000090120000}"/>
    <cellStyle name="40% - Accent4 7 2" xfId="5262" xr:uid="{00000000-0005-0000-0000-000091120000}"/>
    <cellStyle name="40% - Accent4 7 2 2" xfId="5263" xr:uid="{00000000-0005-0000-0000-000092120000}"/>
    <cellStyle name="40% - Accent4 7 2 2 2" xfId="5264" xr:uid="{00000000-0005-0000-0000-000093120000}"/>
    <cellStyle name="40% - Accent4 7 2_Deferred Income Taxes" xfId="5265" xr:uid="{00000000-0005-0000-0000-000094120000}"/>
    <cellStyle name="40% - Accent4 7 3" xfId="5266" xr:uid="{00000000-0005-0000-0000-000095120000}"/>
    <cellStyle name="40% - Accent4 7 3 2" xfId="5267" xr:uid="{00000000-0005-0000-0000-000096120000}"/>
    <cellStyle name="40% - Accent4 7_Deferred Income Taxes" xfId="5268" xr:uid="{00000000-0005-0000-0000-000097120000}"/>
    <cellStyle name="40% - Accent4 8" xfId="5269" xr:uid="{00000000-0005-0000-0000-000098120000}"/>
    <cellStyle name="40% - Accent4 8 2" xfId="5270" xr:uid="{00000000-0005-0000-0000-000099120000}"/>
    <cellStyle name="40% - Accent4 8 2 2" xfId="5271" xr:uid="{00000000-0005-0000-0000-00009A120000}"/>
    <cellStyle name="40% - Accent4 8_Deferred Income Taxes" xfId="5272" xr:uid="{00000000-0005-0000-0000-00009B120000}"/>
    <cellStyle name="40% - Accent4 9" xfId="5273" xr:uid="{00000000-0005-0000-0000-00009C120000}"/>
    <cellStyle name="40% - Accent4 9 2" xfId="5274" xr:uid="{00000000-0005-0000-0000-00009D120000}"/>
    <cellStyle name="40% - Accent4 9 2 2" xfId="5275" xr:uid="{00000000-0005-0000-0000-00009E120000}"/>
    <cellStyle name="40% - Accent4 9_Deferred Income Taxes" xfId="5276" xr:uid="{00000000-0005-0000-0000-00009F120000}"/>
    <cellStyle name="40% - Accent5 10" xfId="5277" xr:uid="{00000000-0005-0000-0000-0000A0120000}"/>
    <cellStyle name="40% - Accent5 10 2" xfId="5278" xr:uid="{00000000-0005-0000-0000-0000A1120000}"/>
    <cellStyle name="40% - Accent5 10 2 2" xfId="5279" xr:uid="{00000000-0005-0000-0000-0000A2120000}"/>
    <cellStyle name="40% - Accent5 10_Deferred Income Taxes" xfId="5280" xr:uid="{00000000-0005-0000-0000-0000A3120000}"/>
    <cellStyle name="40% - Accent5 11" xfId="5281" xr:uid="{00000000-0005-0000-0000-0000A4120000}"/>
    <cellStyle name="40% - Accent5 11 2" xfId="5282" xr:uid="{00000000-0005-0000-0000-0000A5120000}"/>
    <cellStyle name="40% - Accent5 2" xfId="17" xr:uid="{00000000-0005-0000-0000-0000A6120000}"/>
    <cellStyle name="40% - Accent5 2 2" xfId="5283" xr:uid="{00000000-0005-0000-0000-0000A7120000}"/>
    <cellStyle name="40% - Accent5 2 2 2" xfId="5284" xr:uid="{00000000-0005-0000-0000-0000A8120000}"/>
    <cellStyle name="40% - Accent5 2 2 2 2" xfId="5285" xr:uid="{00000000-0005-0000-0000-0000A9120000}"/>
    <cellStyle name="40% - Accent5 2 2 2 2 2" xfId="5286" xr:uid="{00000000-0005-0000-0000-0000AA120000}"/>
    <cellStyle name="40% - Accent5 2 2 2 2 2 2" xfId="5287" xr:uid="{00000000-0005-0000-0000-0000AB120000}"/>
    <cellStyle name="40% - Accent5 2 2 2 2 2 2 2" xfId="5288" xr:uid="{00000000-0005-0000-0000-0000AC120000}"/>
    <cellStyle name="40% - Accent5 2 2 2 2 2_Deferred Income Taxes" xfId="5289" xr:uid="{00000000-0005-0000-0000-0000AD120000}"/>
    <cellStyle name="40% - Accent5 2 2 2 2 3" xfId="5290" xr:uid="{00000000-0005-0000-0000-0000AE120000}"/>
    <cellStyle name="40% - Accent5 2 2 2 2 3 2" xfId="5291" xr:uid="{00000000-0005-0000-0000-0000AF120000}"/>
    <cellStyle name="40% - Accent5 2 2 2 2_Deferred Income Taxes" xfId="5292" xr:uid="{00000000-0005-0000-0000-0000B0120000}"/>
    <cellStyle name="40% - Accent5 2 2 2 3" xfId="5293" xr:uid="{00000000-0005-0000-0000-0000B1120000}"/>
    <cellStyle name="40% - Accent5 2 2 2 3 2" xfId="5294" xr:uid="{00000000-0005-0000-0000-0000B2120000}"/>
    <cellStyle name="40% - Accent5 2 2 2 3 2 2" xfId="5295" xr:uid="{00000000-0005-0000-0000-0000B3120000}"/>
    <cellStyle name="40% - Accent5 2 2 2 3 2 2 2" xfId="5296" xr:uid="{00000000-0005-0000-0000-0000B4120000}"/>
    <cellStyle name="40% - Accent5 2 2 2 3 2_Deferred Income Taxes" xfId="5297" xr:uid="{00000000-0005-0000-0000-0000B5120000}"/>
    <cellStyle name="40% - Accent5 2 2 2 3 3" xfId="5298" xr:uid="{00000000-0005-0000-0000-0000B6120000}"/>
    <cellStyle name="40% - Accent5 2 2 2 3 3 2" xfId="5299" xr:uid="{00000000-0005-0000-0000-0000B7120000}"/>
    <cellStyle name="40% - Accent5 2 2 2 3_Deferred Income Taxes" xfId="5300" xr:uid="{00000000-0005-0000-0000-0000B8120000}"/>
    <cellStyle name="40% - Accent5 2 2 2 4" xfId="5301" xr:uid="{00000000-0005-0000-0000-0000B9120000}"/>
    <cellStyle name="40% - Accent5 2 2 2 4 2" xfId="5302" xr:uid="{00000000-0005-0000-0000-0000BA120000}"/>
    <cellStyle name="40% - Accent5 2 2 2 4 2 2" xfId="5303" xr:uid="{00000000-0005-0000-0000-0000BB120000}"/>
    <cellStyle name="40% - Accent5 2 2 2 4_Deferred Income Taxes" xfId="5304" xr:uid="{00000000-0005-0000-0000-0000BC120000}"/>
    <cellStyle name="40% - Accent5 2 2 2 5" xfId="5305" xr:uid="{00000000-0005-0000-0000-0000BD120000}"/>
    <cellStyle name="40% - Accent5 2 2 2 5 2" xfId="5306" xr:uid="{00000000-0005-0000-0000-0000BE120000}"/>
    <cellStyle name="40% - Accent5 2 2 2_Deferred Income Taxes" xfId="5307" xr:uid="{00000000-0005-0000-0000-0000BF120000}"/>
    <cellStyle name="40% - Accent5 2 2 3" xfId="5308" xr:uid="{00000000-0005-0000-0000-0000C0120000}"/>
    <cellStyle name="40% - Accent5 2 2 3 2" xfId="5309" xr:uid="{00000000-0005-0000-0000-0000C1120000}"/>
    <cellStyle name="40% - Accent5 2 2 3 2 2" xfId="5310" xr:uid="{00000000-0005-0000-0000-0000C2120000}"/>
    <cellStyle name="40% - Accent5 2 2 3 2 2 2" xfId="5311" xr:uid="{00000000-0005-0000-0000-0000C3120000}"/>
    <cellStyle name="40% - Accent5 2 2 3 2_Deferred Income Taxes" xfId="5312" xr:uid="{00000000-0005-0000-0000-0000C4120000}"/>
    <cellStyle name="40% - Accent5 2 2 3 3" xfId="5313" xr:uid="{00000000-0005-0000-0000-0000C5120000}"/>
    <cellStyle name="40% - Accent5 2 2 3 3 2" xfId="5314" xr:uid="{00000000-0005-0000-0000-0000C6120000}"/>
    <cellStyle name="40% - Accent5 2 2 3_Deferred Income Taxes" xfId="5315" xr:uid="{00000000-0005-0000-0000-0000C7120000}"/>
    <cellStyle name="40% - Accent5 2 2 4" xfId="5316" xr:uid="{00000000-0005-0000-0000-0000C8120000}"/>
    <cellStyle name="40% - Accent5 2 2 4 2" xfId="5317" xr:uid="{00000000-0005-0000-0000-0000C9120000}"/>
    <cellStyle name="40% - Accent5 2 2 4 2 2" xfId="5318" xr:uid="{00000000-0005-0000-0000-0000CA120000}"/>
    <cellStyle name="40% - Accent5 2 2 4 2 2 2" xfId="5319" xr:uid="{00000000-0005-0000-0000-0000CB120000}"/>
    <cellStyle name="40% - Accent5 2 2 4 2_Deferred Income Taxes" xfId="5320" xr:uid="{00000000-0005-0000-0000-0000CC120000}"/>
    <cellStyle name="40% - Accent5 2 2 4 3" xfId="5321" xr:uid="{00000000-0005-0000-0000-0000CD120000}"/>
    <cellStyle name="40% - Accent5 2 2 4 3 2" xfId="5322" xr:uid="{00000000-0005-0000-0000-0000CE120000}"/>
    <cellStyle name="40% - Accent5 2 2 4_Deferred Income Taxes" xfId="5323" xr:uid="{00000000-0005-0000-0000-0000CF120000}"/>
    <cellStyle name="40% - Accent5 2 2 5" xfId="5324" xr:uid="{00000000-0005-0000-0000-0000D0120000}"/>
    <cellStyle name="40% - Accent5 2 2 5 2" xfId="5325" xr:uid="{00000000-0005-0000-0000-0000D1120000}"/>
    <cellStyle name="40% - Accent5 2 2 5 2 2" xfId="5326" xr:uid="{00000000-0005-0000-0000-0000D2120000}"/>
    <cellStyle name="40% - Accent5 2 2 5_Deferred Income Taxes" xfId="5327" xr:uid="{00000000-0005-0000-0000-0000D3120000}"/>
    <cellStyle name="40% - Accent5 2 2 6" xfId="5328" xr:uid="{00000000-0005-0000-0000-0000D4120000}"/>
    <cellStyle name="40% - Accent5 2 2 6 2" xfId="5329" xr:uid="{00000000-0005-0000-0000-0000D5120000}"/>
    <cellStyle name="40% - Accent5 2 2 6 2 2" xfId="5330" xr:uid="{00000000-0005-0000-0000-0000D6120000}"/>
    <cellStyle name="40% - Accent5 2 2 6_Deferred Income Taxes" xfId="5331" xr:uid="{00000000-0005-0000-0000-0000D7120000}"/>
    <cellStyle name="40% - Accent5 2 2 7" xfId="5332" xr:uid="{00000000-0005-0000-0000-0000D8120000}"/>
    <cellStyle name="40% - Accent5 2 2 7 2" xfId="5333" xr:uid="{00000000-0005-0000-0000-0000D9120000}"/>
    <cellStyle name="40% - Accent5 2 2_Deferred Income Taxes" xfId="5334" xr:uid="{00000000-0005-0000-0000-0000DA120000}"/>
    <cellStyle name="40% - Accent5 2 3" xfId="5335" xr:uid="{00000000-0005-0000-0000-0000DB120000}"/>
    <cellStyle name="40% - Accent5 2 3 2" xfId="5336" xr:uid="{00000000-0005-0000-0000-0000DC120000}"/>
    <cellStyle name="40% - Accent5 2 3 2 2" xfId="5337" xr:uid="{00000000-0005-0000-0000-0000DD120000}"/>
    <cellStyle name="40% - Accent5 2 3 2 2 2" xfId="5338" xr:uid="{00000000-0005-0000-0000-0000DE120000}"/>
    <cellStyle name="40% - Accent5 2 3 2 2 2 2" xfId="5339" xr:uid="{00000000-0005-0000-0000-0000DF120000}"/>
    <cellStyle name="40% - Accent5 2 3 2 2_Deferred Income Taxes" xfId="5340" xr:uid="{00000000-0005-0000-0000-0000E0120000}"/>
    <cellStyle name="40% - Accent5 2 3 2 3" xfId="5341" xr:uid="{00000000-0005-0000-0000-0000E1120000}"/>
    <cellStyle name="40% - Accent5 2 3 2 3 2" xfId="5342" xr:uid="{00000000-0005-0000-0000-0000E2120000}"/>
    <cellStyle name="40% - Accent5 2 3 2_Deferred Income Taxes" xfId="5343" xr:uid="{00000000-0005-0000-0000-0000E3120000}"/>
    <cellStyle name="40% - Accent5 2 3 3" xfId="5344" xr:uid="{00000000-0005-0000-0000-0000E4120000}"/>
    <cellStyle name="40% - Accent5 2 3 3 2" xfId="5345" xr:uid="{00000000-0005-0000-0000-0000E5120000}"/>
    <cellStyle name="40% - Accent5 2 3 3 2 2" xfId="5346" xr:uid="{00000000-0005-0000-0000-0000E6120000}"/>
    <cellStyle name="40% - Accent5 2 3 3 2 2 2" xfId="5347" xr:uid="{00000000-0005-0000-0000-0000E7120000}"/>
    <cellStyle name="40% - Accent5 2 3 3 2_Deferred Income Taxes" xfId="5348" xr:uid="{00000000-0005-0000-0000-0000E8120000}"/>
    <cellStyle name="40% - Accent5 2 3 3 3" xfId="5349" xr:uid="{00000000-0005-0000-0000-0000E9120000}"/>
    <cellStyle name="40% - Accent5 2 3 3 3 2" xfId="5350" xr:uid="{00000000-0005-0000-0000-0000EA120000}"/>
    <cellStyle name="40% - Accent5 2 3 3_Deferred Income Taxes" xfId="5351" xr:uid="{00000000-0005-0000-0000-0000EB120000}"/>
    <cellStyle name="40% - Accent5 2 3 4" xfId="5352" xr:uid="{00000000-0005-0000-0000-0000EC120000}"/>
    <cellStyle name="40% - Accent5 2 3 4 2" xfId="5353" xr:uid="{00000000-0005-0000-0000-0000ED120000}"/>
    <cellStyle name="40% - Accent5 2 3 4 2 2" xfId="5354" xr:uid="{00000000-0005-0000-0000-0000EE120000}"/>
    <cellStyle name="40% - Accent5 2 3 4_Deferred Income Taxes" xfId="5355" xr:uid="{00000000-0005-0000-0000-0000EF120000}"/>
    <cellStyle name="40% - Accent5 2 3 5" xfId="5356" xr:uid="{00000000-0005-0000-0000-0000F0120000}"/>
    <cellStyle name="40% - Accent5 2 3 5 2" xfId="5357" xr:uid="{00000000-0005-0000-0000-0000F1120000}"/>
    <cellStyle name="40% - Accent5 2 3_Deferred Income Taxes" xfId="5358" xr:uid="{00000000-0005-0000-0000-0000F2120000}"/>
    <cellStyle name="40% - Accent5 2 4" xfId="5359" xr:uid="{00000000-0005-0000-0000-0000F3120000}"/>
    <cellStyle name="40% - Accent5 2 4 2" xfId="5360" xr:uid="{00000000-0005-0000-0000-0000F4120000}"/>
    <cellStyle name="40% - Accent5 2 4 2 2" xfId="5361" xr:uid="{00000000-0005-0000-0000-0000F5120000}"/>
    <cellStyle name="40% - Accent5 2 4 2 2 2" xfId="5362" xr:uid="{00000000-0005-0000-0000-0000F6120000}"/>
    <cellStyle name="40% - Accent5 2 4 2_Deferred Income Taxes" xfId="5363" xr:uid="{00000000-0005-0000-0000-0000F7120000}"/>
    <cellStyle name="40% - Accent5 2 4 3" xfId="5364" xr:uid="{00000000-0005-0000-0000-0000F8120000}"/>
    <cellStyle name="40% - Accent5 2 4 3 2" xfId="5365" xr:uid="{00000000-0005-0000-0000-0000F9120000}"/>
    <cellStyle name="40% - Accent5 2 4_Deferred Income Taxes" xfId="5366" xr:uid="{00000000-0005-0000-0000-0000FA120000}"/>
    <cellStyle name="40% - Accent5 2 5" xfId="5367" xr:uid="{00000000-0005-0000-0000-0000FB120000}"/>
    <cellStyle name="40% - Accent5 2 5 2" xfId="5368" xr:uid="{00000000-0005-0000-0000-0000FC120000}"/>
    <cellStyle name="40% - Accent5 2 5 2 2" xfId="5369" xr:uid="{00000000-0005-0000-0000-0000FD120000}"/>
    <cellStyle name="40% - Accent5 2 5 2 2 2" xfId="5370" xr:uid="{00000000-0005-0000-0000-0000FE120000}"/>
    <cellStyle name="40% - Accent5 2 5 2_Deferred Income Taxes" xfId="5371" xr:uid="{00000000-0005-0000-0000-0000FF120000}"/>
    <cellStyle name="40% - Accent5 2 5 3" xfId="5372" xr:uid="{00000000-0005-0000-0000-000000130000}"/>
    <cellStyle name="40% - Accent5 2 5 3 2" xfId="5373" xr:uid="{00000000-0005-0000-0000-000001130000}"/>
    <cellStyle name="40% - Accent5 2 5_Deferred Income Taxes" xfId="5374" xr:uid="{00000000-0005-0000-0000-000002130000}"/>
    <cellStyle name="40% - Accent5 2 6" xfId="5375" xr:uid="{00000000-0005-0000-0000-000003130000}"/>
    <cellStyle name="40% - Accent5 2 6 2" xfId="5376" xr:uid="{00000000-0005-0000-0000-000004130000}"/>
    <cellStyle name="40% - Accent5 2 6 2 2" xfId="5377" xr:uid="{00000000-0005-0000-0000-000005130000}"/>
    <cellStyle name="40% - Accent5 2 6_Deferred Income Taxes" xfId="5378" xr:uid="{00000000-0005-0000-0000-000006130000}"/>
    <cellStyle name="40% - Accent5 2 7" xfId="5379" xr:uid="{00000000-0005-0000-0000-000007130000}"/>
    <cellStyle name="40% - Accent5 2 7 2" xfId="5380" xr:uid="{00000000-0005-0000-0000-000008130000}"/>
    <cellStyle name="40% - Accent5 2 7 2 2" xfId="5381" xr:uid="{00000000-0005-0000-0000-000009130000}"/>
    <cellStyle name="40% - Accent5 2 7_Deferred Income Taxes" xfId="5382" xr:uid="{00000000-0005-0000-0000-00000A130000}"/>
    <cellStyle name="40% - Accent5 2 8" xfId="5383" xr:uid="{00000000-0005-0000-0000-00000B130000}"/>
    <cellStyle name="40% - Accent5 2 8 2" xfId="5384" xr:uid="{00000000-0005-0000-0000-00000C130000}"/>
    <cellStyle name="40% - Accent5 2_Deferred Income Taxes" xfId="5385" xr:uid="{00000000-0005-0000-0000-00000D130000}"/>
    <cellStyle name="40% - Accent5 3" xfId="257" xr:uid="{00000000-0005-0000-0000-00000E130000}"/>
    <cellStyle name="40% - Accent5 3 2" xfId="5386" xr:uid="{00000000-0005-0000-0000-00000F130000}"/>
    <cellStyle name="40% - Accent5 3 2 2" xfId="5387" xr:uid="{00000000-0005-0000-0000-000010130000}"/>
    <cellStyle name="40% - Accent5 3 2 2 2" xfId="5388" xr:uid="{00000000-0005-0000-0000-000011130000}"/>
    <cellStyle name="40% - Accent5 3 2 2 2 2" xfId="5389" xr:uid="{00000000-0005-0000-0000-000012130000}"/>
    <cellStyle name="40% - Accent5 3 2 2 2 2 2" xfId="5390" xr:uid="{00000000-0005-0000-0000-000013130000}"/>
    <cellStyle name="40% - Accent5 3 2 2 2_Deferred Income Taxes" xfId="5391" xr:uid="{00000000-0005-0000-0000-000014130000}"/>
    <cellStyle name="40% - Accent5 3 2 2 3" xfId="5392" xr:uid="{00000000-0005-0000-0000-000015130000}"/>
    <cellStyle name="40% - Accent5 3 2 2 3 2" xfId="5393" xr:uid="{00000000-0005-0000-0000-000016130000}"/>
    <cellStyle name="40% - Accent5 3 2 2_Deferred Income Taxes" xfId="5394" xr:uid="{00000000-0005-0000-0000-000017130000}"/>
    <cellStyle name="40% - Accent5 3 2 3" xfId="5395" xr:uid="{00000000-0005-0000-0000-000018130000}"/>
    <cellStyle name="40% - Accent5 3 2 3 2" xfId="5396" xr:uid="{00000000-0005-0000-0000-000019130000}"/>
    <cellStyle name="40% - Accent5 3 2 3 2 2" xfId="5397" xr:uid="{00000000-0005-0000-0000-00001A130000}"/>
    <cellStyle name="40% - Accent5 3 2 3 2 2 2" xfId="5398" xr:uid="{00000000-0005-0000-0000-00001B130000}"/>
    <cellStyle name="40% - Accent5 3 2 3 2_Deferred Income Taxes" xfId="5399" xr:uid="{00000000-0005-0000-0000-00001C130000}"/>
    <cellStyle name="40% - Accent5 3 2 3 3" xfId="5400" xr:uid="{00000000-0005-0000-0000-00001D130000}"/>
    <cellStyle name="40% - Accent5 3 2 3 3 2" xfId="5401" xr:uid="{00000000-0005-0000-0000-00001E130000}"/>
    <cellStyle name="40% - Accent5 3 2 3_Deferred Income Taxes" xfId="5402" xr:uid="{00000000-0005-0000-0000-00001F130000}"/>
    <cellStyle name="40% - Accent5 3 2 4" xfId="5403" xr:uid="{00000000-0005-0000-0000-000020130000}"/>
    <cellStyle name="40% - Accent5 3 2 4 2" xfId="5404" xr:uid="{00000000-0005-0000-0000-000021130000}"/>
    <cellStyle name="40% - Accent5 3 2 4 2 2" xfId="5405" xr:uid="{00000000-0005-0000-0000-000022130000}"/>
    <cellStyle name="40% - Accent5 3 2 4_Deferred Income Taxes" xfId="5406" xr:uid="{00000000-0005-0000-0000-000023130000}"/>
    <cellStyle name="40% - Accent5 3 2 5" xfId="5407" xr:uid="{00000000-0005-0000-0000-000024130000}"/>
    <cellStyle name="40% - Accent5 3 2 5 2" xfId="5408" xr:uid="{00000000-0005-0000-0000-000025130000}"/>
    <cellStyle name="40% - Accent5 3 2_Deferred Income Taxes" xfId="5409" xr:uid="{00000000-0005-0000-0000-000026130000}"/>
    <cellStyle name="40% - Accent5 3 3" xfId="5410" xr:uid="{00000000-0005-0000-0000-000027130000}"/>
    <cellStyle name="40% - Accent5 3 3 2" xfId="5411" xr:uid="{00000000-0005-0000-0000-000028130000}"/>
    <cellStyle name="40% - Accent5 3 3 2 2" xfId="5412" xr:uid="{00000000-0005-0000-0000-000029130000}"/>
    <cellStyle name="40% - Accent5 3 3 2 2 2" xfId="5413" xr:uid="{00000000-0005-0000-0000-00002A130000}"/>
    <cellStyle name="40% - Accent5 3 3 2_Deferred Income Taxes" xfId="5414" xr:uid="{00000000-0005-0000-0000-00002B130000}"/>
    <cellStyle name="40% - Accent5 3 3 3" xfId="5415" xr:uid="{00000000-0005-0000-0000-00002C130000}"/>
    <cellStyle name="40% - Accent5 3 3 3 2" xfId="5416" xr:uid="{00000000-0005-0000-0000-00002D130000}"/>
    <cellStyle name="40% - Accent5 3 3_Deferred Income Taxes" xfId="5417" xr:uid="{00000000-0005-0000-0000-00002E130000}"/>
    <cellStyle name="40% - Accent5 3 4" xfId="5418" xr:uid="{00000000-0005-0000-0000-00002F130000}"/>
    <cellStyle name="40% - Accent5 3 4 2" xfId="5419" xr:uid="{00000000-0005-0000-0000-000030130000}"/>
    <cellStyle name="40% - Accent5 3 4 2 2" xfId="5420" xr:uid="{00000000-0005-0000-0000-000031130000}"/>
    <cellStyle name="40% - Accent5 3 4 2 2 2" xfId="5421" xr:uid="{00000000-0005-0000-0000-000032130000}"/>
    <cellStyle name="40% - Accent5 3 4 2_Deferred Income Taxes" xfId="5422" xr:uid="{00000000-0005-0000-0000-000033130000}"/>
    <cellStyle name="40% - Accent5 3 4 3" xfId="5423" xr:uid="{00000000-0005-0000-0000-000034130000}"/>
    <cellStyle name="40% - Accent5 3 4 3 2" xfId="5424" xr:uid="{00000000-0005-0000-0000-000035130000}"/>
    <cellStyle name="40% - Accent5 3 4_Deferred Income Taxes" xfId="5425" xr:uid="{00000000-0005-0000-0000-000036130000}"/>
    <cellStyle name="40% - Accent5 3 5" xfId="5426" xr:uid="{00000000-0005-0000-0000-000037130000}"/>
    <cellStyle name="40% - Accent5 3 5 2" xfId="5427" xr:uid="{00000000-0005-0000-0000-000038130000}"/>
    <cellStyle name="40% - Accent5 3 5 2 2" xfId="5428" xr:uid="{00000000-0005-0000-0000-000039130000}"/>
    <cellStyle name="40% - Accent5 3 5_Deferred Income Taxes" xfId="5429" xr:uid="{00000000-0005-0000-0000-00003A130000}"/>
    <cellStyle name="40% - Accent5 3 6" xfId="5430" xr:uid="{00000000-0005-0000-0000-00003B130000}"/>
    <cellStyle name="40% - Accent5 3 6 2" xfId="5431" xr:uid="{00000000-0005-0000-0000-00003C130000}"/>
    <cellStyle name="40% - Accent5 3_Deferred Income Taxes" xfId="5432" xr:uid="{00000000-0005-0000-0000-00003D130000}"/>
    <cellStyle name="40% - Accent5 4" xfId="258" xr:uid="{00000000-0005-0000-0000-00003E130000}"/>
    <cellStyle name="40% - Accent5 4 10" xfId="5433" xr:uid="{00000000-0005-0000-0000-00003F130000}"/>
    <cellStyle name="40% - Accent5 4 10 2" xfId="5434" xr:uid="{00000000-0005-0000-0000-000040130000}"/>
    <cellStyle name="40% - Accent5 4 2" xfId="5435" xr:uid="{00000000-0005-0000-0000-000041130000}"/>
    <cellStyle name="40% - Accent5 4 2 2" xfId="5436" xr:uid="{00000000-0005-0000-0000-000042130000}"/>
    <cellStyle name="40% - Accent5 4 2 2 2" xfId="5437" xr:uid="{00000000-0005-0000-0000-000043130000}"/>
    <cellStyle name="40% - Accent5 4 2 2 2 2" xfId="5438" xr:uid="{00000000-0005-0000-0000-000044130000}"/>
    <cellStyle name="40% - Accent5 4 2 2 2 2 2" xfId="5439" xr:uid="{00000000-0005-0000-0000-000045130000}"/>
    <cellStyle name="40% - Accent5 4 2 2 2 2 2 2" xfId="5440" xr:uid="{00000000-0005-0000-0000-000046130000}"/>
    <cellStyle name="40% - Accent5 4 2 2 2 2 2 2 2" xfId="5441" xr:uid="{00000000-0005-0000-0000-000047130000}"/>
    <cellStyle name="40% - Accent5 4 2 2 2 2 2 2 2 2" xfId="5442" xr:uid="{00000000-0005-0000-0000-000048130000}"/>
    <cellStyle name="40% - Accent5 4 2 2 2 2 2 2_Deferred Income Taxes" xfId="5443" xr:uid="{00000000-0005-0000-0000-000049130000}"/>
    <cellStyle name="40% - Accent5 4 2 2 2 2 2 3" xfId="5444" xr:uid="{00000000-0005-0000-0000-00004A130000}"/>
    <cellStyle name="40% - Accent5 4 2 2 2 2 2 3 2" xfId="5445" xr:uid="{00000000-0005-0000-0000-00004B130000}"/>
    <cellStyle name="40% - Accent5 4 2 2 2 2 2_Deferred Income Taxes" xfId="5446" xr:uid="{00000000-0005-0000-0000-00004C130000}"/>
    <cellStyle name="40% - Accent5 4 2 2 2 2 3" xfId="5447" xr:uid="{00000000-0005-0000-0000-00004D130000}"/>
    <cellStyle name="40% - Accent5 4 2 2 2 2 3 2" xfId="5448" xr:uid="{00000000-0005-0000-0000-00004E130000}"/>
    <cellStyle name="40% - Accent5 4 2 2 2 2 3 2 2" xfId="5449" xr:uid="{00000000-0005-0000-0000-00004F130000}"/>
    <cellStyle name="40% - Accent5 4 2 2 2 2 3 2 2 2" xfId="5450" xr:uid="{00000000-0005-0000-0000-000050130000}"/>
    <cellStyle name="40% - Accent5 4 2 2 2 2 3 2_Deferred Income Taxes" xfId="5451" xr:uid="{00000000-0005-0000-0000-000051130000}"/>
    <cellStyle name="40% - Accent5 4 2 2 2 2 3 3" xfId="5452" xr:uid="{00000000-0005-0000-0000-000052130000}"/>
    <cellStyle name="40% - Accent5 4 2 2 2 2 3 3 2" xfId="5453" xr:uid="{00000000-0005-0000-0000-000053130000}"/>
    <cellStyle name="40% - Accent5 4 2 2 2 2 3_Deferred Income Taxes" xfId="5454" xr:uid="{00000000-0005-0000-0000-000054130000}"/>
    <cellStyle name="40% - Accent5 4 2 2 2 2 4" xfId="5455" xr:uid="{00000000-0005-0000-0000-000055130000}"/>
    <cellStyle name="40% - Accent5 4 2 2 2 2 4 2" xfId="5456" xr:uid="{00000000-0005-0000-0000-000056130000}"/>
    <cellStyle name="40% - Accent5 4 2 2 2 2 4 2 2" xfId="5457" xr:uid="{00000000-0005-0000-0000-000057130000}"/>
    <cellStyle name="40% - Accent5 4 2 2 2 2 4_Deferred Income Taxes" xfId="5458" xr:uid="{00000000-0005-0000-0000-000058130000}"/>
    <cellStyle name="40% - Accent5 4 2 2 2 2 5" xfId="5459" xr:uid="{00000000-0005-0000-0000-000059130000}"/>
    <cellStyle name="40% - Accent5 4 2 2 2 2 5 2" xfId="5460" xr:uid="{00000000-0005-0000-0000-00005A130000}"/>
    <cellStyle name="40% - Accent5 4 2 2 2 2_Deferred Income Taxes" xfId="5461" xr:uid="{00000000-0005-0000-0000-00005B130000}"/>
    <cellStyle name="40% - Accent5 4 2 2 2 3" xfId="5462" xr:uid="{00000000-0005-0000-0000-00005C130000}"/>
    <cellStyle name="40% - Accent5 4 2 2 2 3 2" xfId="5463" xr:uid="{00000000-0005-0000-0000-00005D130000}"/>
    <cellStyle name="40% - Accent5 4 2 2 2 3 2 2" xfId="5464" xr:uid="{00000000-0005-0000-0000-00005E130000}"/>
    <cellStyle name="40% - Accent5 4 2 2 2 3 2 2 2" xfId="5465" xr:uid="{00000000-0005-0000-0000-00005F130000}"/>
    <cellStyle name="40% - Accent5 4 2 2 2 3 2_Deferred Income Taxes" xfId="5466" xr:uid="{00000000-0005-0000-0000-000060130000}"/>
    <cellStyle name="40% - Accent5 4 2 2 2 3 3" xfId="5467" xr:uid="{00000000-0005-0000-0000-000061130000}"/>
    <cellStyle name="40% - Accent5 4 2 2 2 3 3 2" xfId="5468" xr:uid="{00000000-0005-0000-0000-000062130000}"/>
    <cellStyle name="40% - Accent5 4 2 2 2 3_Deferred Income Taxes" xfId="5469" xr:uid="{00000000-0005-0000-0000-000063130000}"/>
    <cellStyle name="40% - Accent5 4 2 2 2 4" xfId="5470" xr:uid="{00000000-0005-0000-0000-000064130000}"/>
    <cellStyle name="40% - Accent5 4 2 2 2 4 2" xfId="5471" xr:uid="{00000000-0005-0000-0000-000065130000}"/>
    <cellStyle name="40% - Accent5 4 2 2 2 4 2 2" xfId="5472" xr:uid="{00000000-0005-0000-0000-000066130000}"/>
    <cellStyle name="40% - Accent5 4 2 2 2 4 2 2 2" xfId="5473" xr:uid="{00000000-0005-0000-0000-000067130000}"/>
    <cellStyle name="40% - Accent5 4 2 2 2 4 2_Deferred Income Taxes" xfId="5474" xr:uid="{00000000-0005-0000-0000-000068130000}"/>
    <cellStyle name="40% - Accent5 4 2 2 2 4 3" xfId="5475" xr:uid="{00000000-0005-0000-0000-000069130000}"/>
    <cellStyle name="40% - Accent5 4 2 2 2 4 3 2" xfId="5476" xr:uid="{00000000-0005-0000-0000-00006A130000}"/>
    <cellStyle name="40% - Accent5 4 2 2 2 4_Deferred Income Taxes" xfId="5477" xr:uid="{00000000-0005-0000-0000-00006B130000}"/>
    <cellStyle name="40% - Accent5 4 2 2 2 5" xfId="5478" xr:uid="{00000000-0005-0000-0000-00006C130000}"/>
    <cellStyle name="40% - Accent5 4 2 2 2 5 2" xfId="5479" xr:uid="{00000000-0005-0000-0000-00006D130000}"/>
    <cellStyle name="40% - Accent5 4 2 2 2 5 2 2" xfId="5480" xr:uid="{00000000-0005-0000-0000-00006E130000}"/>
    <cellStyle name="40% - Accent5 4 2 2 2 5_Deferred Income Taxes" xfId="5481" xr:uid="{00000000-0005-0000-0000-00006F130000}"/>
    <cellStyle name="40% - Accent5 4 2 2 2 6" xfId="5482" xr:uid="{00000000-0005-0000-0000-000070130000}"/>
    <cellStyle name="40% - Accent5 4 2 2 2 6 2" xfId="5483" xr:uid="{00000000-0005-0000-0000-000071130000}"/>
    <cellStyle name="40% - Accent5 4 2 2 2 6 2 2" xfId="5484" xr:uid="{00000000-0005-0000-0000-000072130000}"/>
    <cellStyle name="40% - Accent5 4 2 2 2 6_Deferred Income Taxes" xfId="5485" xr:uid="{00000000-0005-0000-0000-000073130000}"/>
    <cellStyle name="40% - Accent5 4 2 2 2 7" xfId="5486" xr:uid="{00000000-0005-0000-0000-000074130000}"/>
    <cellStyle name="40% - Accent5 4 2 2 2 7 2" xfId="5487" xr:uid="{00000000-0005-0000-0000-000075130000}"/>
    <cellStyle name="40% - Accent5 4 2 2 2_Deferred Income Taxes" xfId="5488" xr:uid="{00000000-0005-0000-0000-000076130000}"/>
    <cellStyle name="40% - Accent5 4 2 2 3" xfId="5489" xr:uid="{00000000-0005-0000-0000-000077130000}"/>
    <cellStyle name="40% - Accent5 4 2 2 3 2" xfId="5490" xr:uid="{00000000-0005-0000-0000-000078130000}"/>
    <cellStyle name="40% - Accent5 4 2 2 3 2 2" xfId="5491" xr:uid="{00000000-0005-0000-0000-000079130000}"/>
    <cellStyle name="40% - Accent5 4 2 2 3 2 2 2" xfId="5492" xr:uid="{00000000-0005-0000-0000-00007A130000}"/>
    <cellStyle name="40% - Accent5 4 2 2 3 2 2 2 2" xfId="5493" xr:uid="{00000000-0005-0000-0000-00007B130000}"/>
    <cellStyle name="40% - Accent5 4 2 2 3 2 2_Deferred Income Taxes" xfId="5494" xr:uid="{00000000-0005-0000-0000-00007C130000}"/>
    <cellStyle name="40% - Accent5 4 2 2 3 2 3" xfId="5495" xr:uid="{00000000-0005-0000-0000-00007D130000}"/>
    <cellStyle name="40% - Accent5 4 2 2 3 2 3 2" xfId="5496" xr:uid="{00000000-0005-0000-0000-00007E130000}"/>
    <cellStyle name="40% - Accent5 4 2 2 3 2_Deferred Income Taxes" xfId="5497" xr:uid="{00000000-0005-0000-0000-00007F130000}"/>
    <cellStyle name="40% - Accent5 4 2 2 3 3" xfId="5498" xr:uid="{00000000-0005-0000-0000-000080130000}"/>
    <cellStyle name="40% - Accent5 4 2 2 3 3 2" xfId="5499" xr:uid="{00000000-0005-0000-0000-000081130000}"/>
    <cellStyle name="40% - Accent5 4 2 2 3 3 2 2" xfId="5500" xr:uid="{00000000-0005-0000-0000-000082130000}"/>
    <cellStyle name="40% - Accent5 4 2 2 3 3 2 2 2" xfId="5501" xr:uid="{00000000-0005-0000-0000-000083130000}"/>
    <cellStyle name="40% - Accent5 4 2 2 3 3 2_Deferred Income Taxes" xfId="5502" xr:uid="{00000000-0005-0000-0000-000084130000}"/>
    <cellStyle name="40% - Accent5 4 2 2 3 3 3" xfId="5503" xr:uid="{00000000-0005-0000-0000-000085130000}"/>
    <cellStyle name="40% - Accent5 4 2 2 3 3 3 2" xfId="5504" xr:uid="{00000000-0005-0000-0000-000086130000}"/>
    <cellStyle name="40% - Accent5 4 2 2 3 3_Deferred Income Taxes" xfId="5505" xr:uid="{00000000-0005-0000-0000-000087130000}"/>
    <cellStyle name="40% - Accent5 4 2 2 3 4" xfId="5506" xr:uid="{00000000-0005-0000-0000-000088130000}"/>
    <cellStyle name="40% - Accent5 4 2 2 3 4 2" xfId="5507" xr:uid="{00000000-0005-0000-0000-000089130000}"/>
    <cellStyle name="40% - Accent5 4 2 2 3 4 2 2" xfId="5508" xr:uid="{00000000-0005-0000-0000-00008A130000}"/>
    <cellStyle name="40% - Accent5 4 2 2 3 4_Deferred Income Taxes" xfId="5509" xr:uid="{00000000-0005-0000-0000-00008B130000}"/>
    <cellStyle name="40% - Accent5 4 2 2 3 5" xfId="5510" xr:uid="{00000000-0005-0000-0000-00008C130000}"/>
    <cellStyle name="40% - Accent5 4 2 2 3 5 2" xfId="5511" xr:uid="{00000000-0005-0000-0000-00008D130000}"/>
    <cellStyle name="40% - Accent5 4 2 2 3_Deferred Income Taxes" xfId="5512" xr:uid="{00000000-0005-0000-0000-00008E130000}"/>
    <cellStyle name="40% - Accent5 4 2 2 4" xfId="5513" xr:uid="{00000000-0005-0000-0000-00008F130000}"/>
    <cellStyle name="40% - Accent5 4 2 2 4 2" xfId="5514" xr:uid="{00000000-0005-0000-0000-000090130000}"/>
    <cellStyle name="40% - Accent5 4 2 2 4 2 2" xfId="5515" xr:uid="{00000000-0005-0000-0000-000091130000}"/>
    <cellStyle name="40% - Accent5 4 2 2 4 2 2 2" xfId="5516" xr:uid="{00000000-0005-0000-0000-000092130000}"/>
    <cellStyle name="40% - Accent5 4 2 2 4 2_Deferred Income Taxes" xfId="5517" xr:uid="{00000000-0005-0000-0000-000093130000}"/>
    <cellStyle name="40% - Accent5 4 2 2 4 3" xfId="5518" xr:uid="{00000000-0005-0000-0000-000094130000}"/>
    <cellStyle name="40% - Accent5 4 2 2 4 3 2" xfId="5519" xr:uid="{00000000-0005-0000-0000-000095130000}"/>
    <cellStyle name="40% - Accent5 4 2 2 4_Deferred Income Taxes" xfId="5520" xr:uid="{00000000-0005-0000-0000-000096130000}"/>
    <cellStyle name="40% - Accent5 4 2 2 5" xfId="5521" xr:uid="{00000000-0005-0000-0000-000097130000}"/>
    <cellStyle name="40% - Accent5 4 2 2 5 2" xfId="5522" xr:uid="{00000000-0005-0000-0000-000098130000}"/>
    <cellStyle name="40% - Accent5 4 2 2 5 2 2" xfId="5523" xr:uid="{00000000-0005-0000-0000-000099130000}"/>
    <cellStyle name="40% - Accent5 4 2 2 5 2 2 2" xfId="5524" xr:uid="{00000000-0005-0000-0000-00009A130000}"/>
    <cellStyle name="40% - Accent5 4 2 2 5 2_Deferred Income Taxes" xfId="5525" xr:uid="{00000000-0005-0000-0000-00009B130000}"/>
    <cellStyle name="40% - Accent5 4 2 2 5 3" xfId="5526" xr:uid="{00000000-0005-0000-0000-00009C130000}"/>
    <cellStyle name="40% - Accent5 4 2 2 5 3 2" xfId="5527" xr:uid="{00000000-0005-0000-0000-00009D130000}"/>
    <cellStyle name="40% - Accent5 4 2 2 5_Deferred Income Taxes" xfId="5528" xr:uid="{00000000-0005-0000-0000-00009E130000}"/>
    <cellStyle name="40% - Accent5 4 2 2 6" xfId="5529" xr:uid="{00000000-0005-0000-0000-00009F130000}"/>
    <cellStyle name="40% - Accent5 4 2 2 6 2" xfId="5530" xr:uid="{00000000-0005-0000-0000-0000A0130000}"/>
    <cellStyle name="40% - Accent5 4 2 2 6 2 2" xfId="5531" xr:uid="{00000000-0005-0000-0000-0000A1130000}"/>
    <cellStyle name="40% - Accent5 4 2 2 6_Deferred Income Taxes" xfId="5532" xr:uid="{00000000-0005-0000-0000-0000A2130000}"/>
    <cellStyle name="40% - Accent5 4 2 2 7" xfId="5533" xr:uid="{00000000-0005-0000-0000-0000A3130000}"/>
    <cellStyle name="40% - Accent5 4 2 2 7 2" xfId="5534" xr:uid="{00000000-0005-0000-0000-0000A4130000}"/>
    <cellStyle name="40% - Accent5 4 2 2 7 2 2" xfId="5535" xr:uid="{00000000-0005-0000-0000-0000A5130000}"/>
    <cellStyle name="40% - Accent5 4 2 2 7_Deferred Income Taxes" xfId="5536" xr:uid="{00000000-0005-0000-0000-0000A6130000}"/>
    <cellStyle name="40% - Accent5 4 2 2 8" xfId="5537" xr:uid="{00000000-0005-0000-0000-0000A7130000}"/>
    <cellStyle name="40% - Accent5 4 2 2 8 2" xfId="5538" xr:uid="{00000000-0005-0000-0000-0000A8130000}"/>
    <cellStyle name="40% - Accent5 4 2 2_Deferred Income Taxes" xfId="5539" xr:uid="{00000000-0005-0000-0000-0000A9130000}"/>
    <cellStyle name="40% - Accent5 4 2 3" xfId="5540" xr:uid="{00000000-0005-0000-0000-0000AA130000}"/>
    <cellStyle name="40% - Accent5 4 2 3 2" xfId="5541" xr:uid="{00000000-0005-0000-0000-0000AB130000}"/>
    <cellStyle name="40% - Accent5 4 2 3 2 2" xfId="5542" xr:uid="{00000000-0005-0000-0000-0000AC130000}"/>
    <cellStyle name="40% - Accent5 4 2 3 2 2 2" xfId="5543" xr:uid="{00000000-0005-0000-0000-0000AD130000}"/>
    <cellStyle name="40% - Accent5 4 2 3 2 2 2 2" xfId="5544" xr:uid="{00000000-0005-0000-0000-0000AE130000}"/>
    <cellStyle name="40% - Accent5 4 2 3 2 2 2 2 2" xfId="5545" xr:uid="{00000000-0005-0000-0000-0000AF130000}"/>
    <cellStyle name="40% - Accent5 4 2 3 2 2 2_Deferred Income Taxes" xfId="5546" xr:uid="{00000000-0005-0000-0000-0000B0130000}"/>
    <cellStyle name="40% - Accent5 4 2 3 2 2 3" xfId="5547" xr:uid="{00000000-0005-0000-0000-0000B1130000}"/>
    <cellStyle name="40% - Accent5 4 2 3 2 2 3 2" xfId="5548" xr:uid="{00000000-0005-0000-0000-0000B2130000}"/>
    <cellStyle name="40% - Accent5 4 2 3 2 2_Deferred Income Taxes" xfId="5549" xr:uid="{00000000-0005-0000-0000-0000B3130000}"/>
    <cellStyle name="40% - Accent5 4 2 3 2 3" xfId="5550" xr:uid="{00000000-0005-0000-0000-0000B4130000}"/>
    <cellStyle name="40% - Accent5 4 2 3 2 3 2" xfId="5551" xr:uid="{00000000-0005-0000-0000-0000B5130000}"/>
    <cellStyle name="40% - Accent5 4 2 3 2 3 2 2" xfId="5552" xr:uid="{00000000-0005-0000-0000-0000B6130000}"/>
    <cellStyle name="40% - Accent5 4 2 3 2 3 2 2 2" xfId="5553" xr:uid="{00000000-0005-0000-0000-0000B7130000}"/>
    <cellStyle name="40% - Accent5 4 2 3 2 3 2_Deferred Income Taxes" xfId="5554" xr:uid="{00000000-0005-0000-0000-0000B8130000}"/>
    <cellStyle name="40% - Accent5 4 2 3 2 3 3" xfId="5555" xr:uid="{00000000-0005-0000-0000-0000B9130000}"/>
    <cellStyle name="40% - Accent5 4 2 3 2 3 3 2" xfId="5556" xr:uid="{00000000-0005-0000-0000-0000BA130000}"/>
    <cellStyle name="40% - Accent5 4 2 3 2 3_Deferred Income Taxes" xfId="5557" xr:uid="{00000000-0005-0000-0000-0000BB130000}"/>
    <cellStyle name="40% - Accent5 4 2 3 2 4" xfId="5558" xr:uid="{00000000-0005-0000-0000-0000BC130000}"/>
    <cellStyle name="40% - Accent5 4 2 3 2 4 2" xfId="5559" xr:uid="{00000000-0005-0000-0000-0000BD130000}"/>
    <cellStyle name="40% - Accent5 4 2 3 2 4 2 2" xfId="5560" xr:uid="{00000000-0005-0000-0000-0000BE130000}"/>
    <cellStyle name="40% - Accent5 4 2 3 2 4_Deferred Income Taxes" xfId="5561" xr:uid="{00000000-0005-0000-0000-0000BF130000}"/>
    <cellStyle name="40% - Accent5 4 2 3 2 5" xfId="5562" xr:uid="{00000000-0005-0000-0000-0000C0130000}"/>
    <cellStyle name="40% - Accent5 4 2 3 2 5 2" xfId="5563" xr:uid="{00000000-0005-0000-0000-0000C1130000}"/>
    <cellStyle name="40% - Accent5 4 2 3 2 5 2 2" xfId="5564" xr:uid="{00000000-0005-0000-0000-0000C2130000}"/>
    <cellStyle name="40% - Accent5 4 2 3 2 5_Deferred Income Taxes" xfId="5565" xr:uid="{00000000-0005-0000-0000-0000C3130000}"/>
    <cellStyle name="40% - Accent5 4 2 3 2 6" xfId="5566" xr:uid="{00000000-0005-0000-0000-0000C4130000}"/>
    <cellStyle name="40% - Accent5 4 2 3 2 6 2" xfId="5567" xr:uid="{00000000-0005-0000-0000-0000C5130000}"/>
    <cellStyle name="40% - Accent5 4 2 3 2_Deferred Income Taxes" xfId="5568" xr:uid="{00000000-0005-0000-0000-0000C6130000}"/>
    <cellStyle name="40% - Accent5 4 2 3 3" xfId="5569" xr:uid="{00000000-0005-0000-0000-0000C7130000}"/>
    <cellStyle name="40% - Accent5 4 2 3 3 2" xfId="5570" xr:uid="{00000000-0005-0000-0000-0000C8130000}"/>
    <cellStyle name="40% - Accent5 4 2 3 3 2 2" xfId="5571" xr:uid="{00000000-0005-0000-0000-0000C9130000}"/>
    <cellStyle name="40% - Accent5 4 2 3 3 2 2 2" xfId="5572" xr:uid="{00000000-0005-0000-0000-0000CA130000}"/>
    <cellStyle name="40% - Accent5 4 2 3 3 2_Deferred Income Taxes" xfId="5573" xr:uid="{00000000-0005-0000-0000-0000CB130000}"/>
    <cellStyle name="40% - Accent5 4 2 3 3 3" xfId="5574" xr:uid="{00000000-0005-0000-0000-0000CC130000}"/>
    <cellStyle name="40% - Accent5 4 2 3 3 3 2" xfId="5575" xr:uid="{00000000-0005-0000-0000-0000CD130000}"/>
    <cellStyle name="40% - Accent5 4 2 3 3_Deferred Income Taxes" xfId="5576" xr:uid="{00000000-0005-0000-0000-0000CE130000}"/>
    <cellStyle name="40% - Accent5 4 2 3 4" xfId="5577" xr:uid="{00000000-0005-0000-0000-0000CF130000}"/>
    <cellStyle name="40% - Accent5 4 2 3 4 2" xfId="5578" xr:uid="{00000000-0005-0000-0000-0000D0130000}"/>
    <cellStyle name="40% - Accent5 4 2 3 4 2 2" xfId="5579" xr:uid="{00000000-0005-0000-0000-0000D1130000}"/>
    <cellStyle name="40% - Accent5 4 2 3 4 2 2 2" xfId="5580" xr:uid="{00000000-0005-0000-0000-0000D2130000}"/>
    <cellStyle name="40% - Accent5 4 2 3 4 2_Deferred Income Taxes" xfId="5581" xr:uid="{00000000-0005-0000-0000-0000D3130000}"/>
    <cellStyle name="40% - Accent5 4 2 3 4 3" xfId="5582" xr:uid="{00000000-0005-0000-0000-0000D4130000}"/>
    <cellStyle name="40% - Accent5 4 2 3 4 3 2" xfId="5583" xr:uid="{00000000-0005-0000-0000-0000D5130000}"/>
    <cellStyle name="40% - Accent5 4 2 3 4_Deferred Income Taxes" xfId="5584" xr:uid="{00000000-0005-0000-0000-0000D6130000}"/>
    <cellStyle name="40% - Accent5 4 2 3 5" xfId="5585" xr:uid="{00000000-0005-0000-0000-0000D7130000}"/>
    <cellStyle name="40% - Accent5 4 2 3 5 2" xfId="5586" xr:uid="{00000000-0005-0000-0000-0000D8130000}"/>
    <cellStyle name="40% - Accent5 4 2 3 5 2 2" xfId="5587" xr:uid="{00000000-0005-0000-0000-0000D9130000}"/>
    <cellStyle name="40% - Accent5 4 2 3 5_Deferred Income Taxes" xfId="5588" xr:uid="{00000000-0005-0000-0000-0000DA130000}"/>
    <cellStyle name="40% - Accent5 4 2 3 6" xfId="5589" xr:uid="{00000000-0005-0000-0000-0000DB130000}"/>
    <cellStyle name="40% - Accent5 4 2 3 6 2" xfId="5590" xr:uid="{00000000-0005-0000-0000-0000DC130000}"/>
    <cellStyle name="40% - Accent5 4 2 3 6 2 2" xfId="5591" xr:uid="{00000000-0005-0000-0000-0000DD130000}"/>
    <cellStyle name="40% - Accent5 4 2 3 6_Deferred Income Taxes" xfId="5592" xr:uid="{00000000-0005-0000-0000-0000DE130000}"/>
    <cellStyle name="40% - Accent5 4 2 3 7" xfId="5593" xr:uid="{00000000-0005-0000-0000-0000DF130000}"/>
    <cellStyle name="40% - Accent5 4 2 3 7 2" xfId="5594" xr:uid="{00000000-0005-0000-0000-0000E0130000}"/>
    <cellStyle name="40% - Accent5 4 2 3_Deferred Income Taxes" xfId="5595" xr:uid="{00000000-0005-0000-0000-0000E1130000}"/>
    <cellStyle name="40% - Accent5 4 2 4" xfId="5596" xr:uid="{00000000-0005-0000-0000-0000E2130000}"/>
    <cellStyle name="40% - Accent5 4 2 4 2" xfId="5597" xr:uid="{00000000-0005-0000-0000-0000E3130000}"/>
    <cellStyle name="40% - Accent5 4 2 4 2 2" xfId="5598" xr:uid="{00000000-0005-0000-0000-0000E4130000}"/>
    <cellStyle name="40% - Accent5 4 2 4 2 2 2" xfId="5599" xr:uid="{00000000-0005-0000-0000-0000E5130000}"/>
    <cellStyle name="40% - Accent5 4 2 4 2 2 2 2" xfId="5600" xr:uid="{00000000-0005-0000-0000-0000E6130000}"/>
    <cellStyle name="40% - Accent5 4 2 4 2 2_Deferred Income Taxes" xfId="5601" xr:uid="{00000000-0005-0000-0000-0000E7130000}"/>
    <cellStyle name="40% - Accent5 4 2 4 2 3" xfId="5602" xr:uid="{00000000-0005-0000-0000-0000E8130000}"/>
    <cellStyle name="40% - Accent5 4 2 4 2 3 2" xfId="5603" xr:uid="{00000000-0005-0000-0000-0000E9130000}"/>
    <cellStyle name="40% - Accent5 4 2 4 2 3 2 2" xfId="5604" xr:uid="{00000000-0005-0000-0000-0000EA130000}"/>
    <cellStyle name="40% - Accent5 4 2 4 2 3_Deferred Income Taxes" xfId="5605" xr:uid="{00000000-0005-0000-0000-0000EB130000}"/>
    <cellStyle name="40% - Accent5 4 2 4 2 4" xfId="5606" xr:uid="{00000000-0005-0000-0000-0000EC130000}"/>
    <cellStyle name="40% - Accent5 4 2 4 2 4 2" xfId="5607" xr:uid="{00000000-0005-0000-0000-0000ED130000}"/>
    <cellStyle name="40% - Accent5 4 2 4 2_Deferred Income Taxes" xfId="5608" xr:uid="{00000000-0005-0000-0000-0000EE130000}"/>
    <cellStyle name="40% - Accent5 4 2 4 3" xfId="5609" xr:uid="{00000000-0005-0000-0000-0000EF130000}"/>
    <cellStyle name="40% - Accent5 4 2 4 3 2" xfId="5610" xr:uid="{00000000-0005-0000-0000-0000F0130000}"/>
    <cellStyle name="40% - Accent5 4 2 4 3 2 2" xfId="5611" xr:uid="{00000000-0005-0000-0000-0000F1130000}"/>
    <cellStyle name="40% - Accent5 4 2 4 3 2 2 2" xfId="5612" xr:uid="{00000000-0005-0000-0000-0000F2130000}"/>
    <cellStyle name="40% - Accent5 4 2 4 3 2_Deferred Income Taxes" xfId="5613" xr:uid="{00000000-0005-0000-0000-0000F3130000}"/>
    <cellStyle name="40% - Accent5 4 2 4 3 3" xfId="5614" xr:uid="{00000000-0005-0000-0000-0000F4130000}"/>
    <cellStyle name="40% - Accent5 4 2 4 3 3 2" xfId="5615" xr:uid="{00000000-0005-0000-0000-0000F5130000}"/>
    <cellStyle name="40% - Accent5 4 2 4 3_Deferred Income Taxes" xfId="5616" xr:uid="{00000000-0005-0000-0000-0000F6130000}"/>
    <cellStyle name="40% - Accent5 4 2 4 4" xfId="5617" xr:uid="{00000000-0005-0000-0000-0000F7130000}"/>
    <cellStyle name="40% - Accent5 4 2 4 4 2" xfId="5618" xr:uid="{00000000-0005-0000-0000-0000F8130000}"/>
    <cellStyle name="40% - Accent5 4 2 4 4 2 2" xfId="5619" xr:uid="{00000000-0005-0000-0000-0000F9130000}"/>
    <cellStyle name="40% - Accent5 4 2 4 4_Deferred Income Taxes" xfId="5620" xr:uid="{00000000-0005-0000-0000-0000FA130000}"/>
    <cellStyle name="40% - Accent5 4 2 4 5" xfId="5621" xr:uid="{00000000-0005-0000-0000-0000FB130000}"/>
    <cellStyle name="40% - Accent5 4 2 4 5 2" xfId="5622" xr:uid="{00000000-0005-0000-0000-0000FC130000}"/>
    <cellStyle name="40% - Accent5 4 2 4 5 2 2" xfId="5623" xr:uid="{00000000-0005-0000-0000-0000FD130000}"/>
    <cellStyle name="40% - Accent5 4 2 4 5_Deferred Income Taxes" xfId="5624" xr:uid="{00000000-0005-0000-0000-0000FE130000}"/>
    <cellStyle name="40% - Accent5 4 2 4 6" xfId="5625" xr:uid="{00000000-0005-0000-0000-0000FF130000}"/>
    <cellStyle name="40% - Accent5 4 2 4 6 2" xfId="5626" xr:uid="{00000000-0005-0000-0000-000000140000}"/>
    <cellStyle name="40% - Accent5 4 2 4_Deferred Income Taxes" xfId="5627" xr:uid="{00000000-0005-0000-0000-000001140000}"/>
    <cellStyle name="40% - Accent5 4 2 5" xfId="5628" xr:uid="{00000000-0005-0000-0000-000002140000}"/>
    <cellStyle name="40% - Accent5 4 2 5 2" xfId="5629" xr:uid="{00000000-0005-0000-0000-000003140000}"/>
    <cellStyle name="40% - Accent5 4 2 5 2 2" xfId="5630" xr:uid="{00000000-0005-0000-0000-000004140000}"/>
    <cellStyle name="40% - Accent5 4 2 5 2 2 2" xfId="5631" xr:uid="{00000000-0005-0000-0000-000005140000}"/>
    <cellStyle name="40% - Accent5 4 2 5 2_Deferred Income Taxes" xfId="5632" xr:uid="{00000000-0005-0000-0000-000006140000}"/>
    <cellStyle name="40% - Accent5 4 2 5 3" xfId="5633" xr:uid="{00000000-0005-0000-0000-000007140000}"/>
    <cellStyle name="40% - Accent5 4 2 5 3 2" xfId="5634" xr:uid="{00000000-0005-0000-0000-000008140000}"/>
    <cellStyle name="40% - Accent5 4 2 5 3 2 2" xfId="5635" xr:uid="{00000000-0005-0000-0000-000009140000}"/>
    <cellStyle name="40% - Accent5 4 2 5 3_Deferred Income Taxes" xfId="5636" xr:uid="{00000000-0005-0000-0000-00000A140000}"/>
    <cellStyle name="40% - Accent5 4 2 5 4" xfId="5637" xr:uid="{00000000-0005-0000-0000-00000B140000}"/>
    <cellStyle name="40% - Accent5 4 2 5 4 2" xfId="5638" xr:uid="{00000000-0005-0000-0000-00000C140000}"/>
    <cellStyle name="40% - Accent5 4 2 5_Deferred Income Taxes" xfId="5639" xr:uid="{00000000-0005-0000-0000-00000D140000}"/>
    <cellStyle name="40% - Accent5 4 2 6" xfId="5640" xr:uid="{00000000-0005-0000-0000-00000E140000}"/>
    <cellStyle name="40% - Accent5 4 2 6 2" xfId="5641" xr:uid="{00000000-0005-0000-0000-00000F140000}"/>
    <cellStyle name="40% - Accent5 4 2 6 2 2" xfId="5642" xr:uid="{00000000-0005-0000-0000-000010140000}"/>
    <cellStyle name="40% - Accent5 4 2 6 2 2 2" xfId="5643" xr:uid="{00000000-0005-0000-0000-000011140000}"/>
    <cellStyle name="40% - Accent5 4 2 6 2_Deferred Income Taxes" xfId="5644" xr:uid="{00000000-0005-0000-0000-000012140000}"/>
    <cellStyle name="40% - Accent5 4 2 6 3" xfId="5645" xr:uid="{00000000-0005-0000-0000-000013140000}"/>
    <cellStyle name="40% - Accent5 4 2 6 3 2" xfId="5646" xr:uid="{00000000-0005-0000-0000-000014140000}"/>
    <cellStyle name="40% - Accent5 4 2 6_Deferred Income Taxes" xfId="5647" xr:uid="{00000000-0005-0000-0000-000015140000}"/>
    <cellStyle name="40% - Accent5 4 2 7" xfId="5648" xr:uid="{00000000-0005-0000-0000-000016140000}"/>
    <cellStyle name="40% - Accent5 4 2 7 2" xfId="5649" xr:uid="{00000000-0005-0000-0000-000017140000}"/>
    <cellStyle name="40% - Accent5 4 2 7 2 2" xfId="5650" xr:uid="{00000000-0005-0000-0000-000018140000}"/>
    <cellStyle name="40% - Accent5 4 2 7_Deferred Income Taxes" xfId="5651" xr:uid="{00000000-0005-0000-0000-000019140000}"/>
    <cellStyle name="40% - Accent5 4 2 8" xfId="5652" xr:uid="{00000000-0005-0000-0000-00001A140000}"/>
    <cellStyle name="40% - Accent5 4 2 8 2" xfId="5653" xr:uid="{00000000-0005-0000-0000-00001B140000}"/>
    <cellStyle name="40% - Accent5 4 2 8 2 2" xfId="5654" xr:uid="{00000000-0005-0000-0000-00001C140000}"/>
    <cellStyle name="40% - Accent5 4 2 8_Deferred Income Taxes" xfId="5655" xr:uid="{00000000-0005-0000-0000-00001D140000}"/>
    <cellStyle name="40% - Accent5 4 2 9" xfId="5656" xr:uid="{00000000-0005-0000-0000-00001E140000}"/>
    <cellStyle name="40% - Accent5 4 2 9 2" xfId="5657" xr:uid="{00000000-0005-0000-0000-00001F140000}"/>
    <cellStyle name="40% - Accent5 4 2_Deferred Income Taxes" xfId="5658" xr:uid="{00000000-0005-0000-0000-000020140000}"/>
    <cellStyle name="40% - Accent5 4 3" xfId="5659" xr:uid="{00000000-0005-0000-0000-000021140000}"/>
    <cellStyle name="40% - Accent5 4 3 2" xfId="5660" xr:uid="{00000000-0005-0000-0000-000022140000}"/>
    <cellStyle name="40% - Accent5 4 3 2 2" xfId="5661" xr:uid="{00000000-0005-0000-0000-000023140000}"/>
    <cellStyle name="40% - Accent5 4 3 2 2 2" xfId="5662" xr:uid="{00000000-0005-0000-0000-000024140000}"/>
    <cellStyle name="40% - Accent5 4 3 2 2 2 2" xfId="5663" xr:uid="{00000000-0005-0000-0000-000025140000}"/>
    <cellStyle name="40% - Accent5 4 3 2 2 2 2 2" xfId="5664" xr:uid="{00000000-0005-0000-0000-000026140000}"/>
    <cellStyle name="40% - Accent5 4 3 2 2 2 2 2 2" xfId="5665" xr:uid="{00000000-0005-0000-0000-000027140000}"/>
    <cellStyle name="40% - Accent5 4 3 2 2 2 2_Deferred Income Taxes" xfId="5666" xr:uid="{00000000-0005-0000-0000-000028140000}"/>
    <cellStyle name="40% - Accent5 4 3 2 2 2 3" xfId="5667" xr:uid="{00000000-0005-0000-0000-000029140000}"/>
    <cellStyle name="40% - Accent5 4 3 2 2 2 3 2" xfId="5668" xr:uid="{00000000-0005-0000-0000-00002A140000}"/>
    <cellStyle name="40% - Accent5 4 3 2 2 2_Deferred Income Taxes" xfId="5669" xr:uid="{00000000-0005-0000-0000-00002B140000}"/>
    <cellStyle name="40% - Accent5 4 3 2 2 3" xfId="5670" xr:uid="{00000000-0005-0000-0000-00002C140000}"/>
    <cellStyle name="40% - Accent5 4 3 2 2 3 2" xfId="5671" xr:uid="{00000000-0005-0000-0000-00002D140000}"/>
    <cellStyle name="40% - Accent5 4 3 2 2 3 2 2" xfId="5672" xr:uid="{00000000-0005-0000-0000-00002E140000}"/>
    <cellStyle name="40% - Accent5 4 3 2 2 3 2 2 2" xfId="5673" xr:uid="{00000000-0005-0000-0000-00002F140000}"/>
    <cellStyle name="40% - Accent5 4 3 2 2 3 2_Deferred Income Taxes" xfId="5674" xr:uid="{00000000-0005-0000-0000-000030140000}"/>
    <cellStyle name="40% - Accent5 4 3 2 2 3 3" xfId="5675" xr:uid="{00000000-0005-0000-0000-000031140000}"/>
    <cellStyle name="40% - Accent5 4 3 2 2 3 3 2" xfId="5676" xr:uid="{00000000-0005-0000-0000-000032140000}"/>
    <cellStyle name="40% - Accent5 4 3 2 2 3_Deferred Income Taxes" xfId="5677" xr:uid="{00000000-0005-0000-0000-000033140000}"/>
    <cellStyle name="40% - Accent5 4 3 2 2 4" xfId="5678" xr:uid="{00000000-0005-0000-0000-000034140000}"/>
    <cellStyle name="40% - Accent5 4 3 2 2 4 2" xfId="5679" xr:uid="{00000000-0005-0000-0000-000035140000}"/>
    <cellStyle name="40% - Accent5 4 3 2 2 4 2 2" xfId="5680" xr:uid="{00000000-0005-0000-0000-000036140000}"/>
    <cellStyle name="40% - Accent5 4 3 2 2 4_Deferred Income Taxes" xfId="5681" xr:uid="{00000000-0005-0000-0000-000037140000}"/>
    <cellStyle name="40% - Accent5 4 3 2 2 5" xfId="5682" xr:uid="{00000000-0005-0000-0000-000038140000}"/>
    <cellStyle name="40% - Accent5 4 3 2 2 5 2" xfId="5683" xr:uid="{00000000-0005-0000-0000-000039140000}"/>
    <cellStyle name="40% - Accent5 4 3 2 2_Deferred Income Taxes" xfId="5684" xr:uid="{00000000-0005-0000-0000-00003A140000}"/>
    <cellStyle name="40% - Accent5 4 3 2 3" xfId="5685" xr:uid="{00000000-0005-0000-0000-00003B140000}"/>
    <cellStyle name="40% - Accent5 4 3 2 3 2" xfId="5686" xr:uid="{00000000-0005-0000-0000-00003C140000}"/>
    <cellStyle name="40% - Accent5 4 3 2 3 2 2" xfId="5687" xr:uid="{00000000-0005-0000-0000-00003D140000}"/>
    <cellStyle name="40% - Accent5 4 3 2 3 2 2 2" xfId="5688" xr:uid="{00000000-0005-0000-0000-00003E140000}"/>
    <cellStyle name="40% - Accent5 4 3 2 3 2_Deferred Income Taxes" xfId="5689" xr:uid="{00000000-0005-0000-0000-00003F140000}"/>
    <cellStyle name="40% - Accent5 4 3 2 3 3" xfId="5690" xr:uid="{00000000-0005-0000-0000-000040140000}"/>
    <cellStyle name="40% - Accent5 4 3 2 3 3 2" xfId="5691" xr:uid="{00000000-0005-0000-0000-000041140000}"/>
    <cellStyle name="40% - Accent5 4 3 2 3_Deferred Income Taxes" xfId="5692" xr:uid="{00000000-0005-0000-0000-000042140000}"/>
    <cellStyle name="40% - Accent5 4 3 2 4" xfId="5693" xr:uid="{00000000-0005-0000-0000-000043140000}"/>
    <cellStyle name="40% - Accent5 4 3 2 4 2" xfId="5694" xr:uid="{00000000-0005-0000-0000-000044140000}"/>
    <cellStyle name="40% - Accent5 4 3 2 4 2 2" xfId="5695" xr:uid="{00000000-0005-0000-0000-000045140000}"/>
    <cellStyle name="40% - Accent5 4 3 2 4 2 2 2" xfId="5696" xr:uid="{00000000-0005-0000-0000-000046140000}"/>
    <cellStyle name="40% - Accent5 4 3 2 4 2_Deferred Income Taxes" xfId="5697" xr:uid="{00000000-0005-0000-0000-000047140000}"/>
    <cellStyle name="40% - Accent5 4 3 2 4 3" xfId="5698" xr:uid="{00000000-0005-0000-0000-000048140000}"/>
    <cellStyle name="40% - Accent5 4 3 2 4 3 2" xfId="5699" xr:uid="{00000000-0005-0000-0000-000049140000}"/>
    <cellStyle name="40% - Accent5 4 3 2 4_Deferred Income Taxes" xfId="5700" xr:uid="{00000000-0005-0000-0000-00004A140000}"/>
    <cellStyle name="40% - Accent5 4 3 2 5" xfId="5701" xr:uid="{00000000-0005-0000-0000-00004B140000}"/>
    <cellStyle name="40% - Accent5 4 3 2 5 2" xfId="5702" xr:uid="{00000000-0005-0000-0000-00004C140000}"/>
    <cellStyle name="40% - Accent5 4 3 2 5 2 2" xfId="5703" xr:uid="{00000000-0005-0000-0000-00004D140000}"/>
    <cellStyle name="40% - Accent5 4 3 2 5_Deferred Income Taxes" xfId="5704" xr:uid="{00000000-0005-0000-0000-00004E140000}"/>
    <cellStyle name="40% - Accent5 4 3 2 6" xfId="5705" xr:uid="{00000000-0005-0000-0000-00004F140000}"/>
    <cellStyle name="40% - Accent5 4 3 2 6 2" xfId="5706" xr:uid="{00000000-0005-0000-0000-000050140000}"/>
    <cellStyle name="40% - Accent5 4 3 2 6 2 2" xfId="5707" xr:uid="{00000000-0005-0000-0000-000051140000}"/>
    <cellStyle name="40% - Accent5 4 3 2 6_Deferred Income Taxes" xfId="5708" xr:uid="{00000000-0005-0000-0000-000052140000}"/>
    <cellStyle name="40% - Accent5 4 3 2 7" xfId="5709" xr:uid="{00000000-0005-0000-0000-000053140000}"/>
    <cellStyle name="40% - Accent5 4 3 2 7 2" xfId="5710" xr:uid="{00000000-0005-0000-0000-000054140000}"/>
    <cellStyle name="40% - Accent5 4 3 2_Deferred Income Taxes" xfId="5711" xr:uid="{00000000-0005-0000-0000-000055140000}"/>
    <cellStyle name="40% - Accent5 4 3 3" xfId="5712" xr:uid="{00000000-0005-0000-0000-000056140000}"/>
    <cellStyle name="40% - Accent5 4 3 3 2" xfId="5713" xr:uid="{00000000-0005-0000-0000-000057140000}"/>
    <cellStyle name="40% - Accent5 4 3 3 2 2" xfId="5714" xr:uid="{00000000-0005-0000-0000-000058140000}"/>
    <cellStyle name="40% - Accent5 4 3 3 2 2 2" xfId="5715" xr:uid="{00000000-0005-0000-0000-000059140000}"/>
    <cellStyle name="40% - Accent5 4 3 3 2 2 2 2" xfId="5716" xr:uid="{00000000-0005-0000-0000-00005A140000}"/>
    <cellStyle name="40% - Accent5 4 3 3 2 2_Deferred Income Taxes" xfId="5717" xr:uid="{00000000-0005-0000-0000-00005B140000}"/>
    <cellStyle name="40% - Accent5 4 3 3 2 3" xfId="5718" xr:uid="{00000000-0005-0000-0000-00005C140000}"/>
    <cellStyle name="40% - Accent5 4 3 3 2 3 2" xfId="5719" xr:uid="{00000000-0005-0000-0000-00005D140000}"/>
    <cellStyle name="40% - Accent5 4 3 3 2_Deferred Income Taxes" xfId="5720" xr:uid="{00000000-0005-0000-0000-00005E140000}"/>
    <cellStyle name="40% - Accent5 4 3 3 3" xfId="5721" xr:uid="{00000000-0005-0000-0000-00005F140000}"/>
    <cellStyle name="40% - Accent5 4 3 3 3 2" xfId="5722" xr:uid="{00000000-0005-0000-0000-000060140000}"/>
    <cellStyle name="40% - Accent5 4 3 3 3 2 2" xfId="5723" xr:uid="{00000000-0005-0000-0000-000061140000}"/>
    <cellStyle name="40% - Accent5 4 3 3 3 2 2 2" xfId="5724" xr:uid="{00000000-0005-0000-0000-000062140000}"/>
    <cellStyle name="40% - Accent5 4 3 3 3 2_Deferred Income Taxes" xfId="5725" xr:uid="{00000000-0005-0000-0000-000063140000}"/>
    <cellStyle name="40% - Accent5 4 3 3 3 3" xfId="5726" xr:uid="{00000000-0005-0000-0000-000064140000}"/>
    <cellStyle name="40% - Accent5 4 3 3 3 3 2" xfId="5727" xr:uid="{00000000-0005-0000-0000-000065140000}"/>
    <cellStyle name="40% - Accent5 4 3 3 3_Deferred Income Taxes" xfId="5728" xr:uid="{00000000-0005-0000-0000-000066140000}"/>
    <cellStyle name="40% - Accent5 4 3 3 4" xfId="5729" xr:uid="{00000000-0005-0000-0000-000067140000}"/>
    <cellStyle name="40% - Accent5 4 3 3 4 2" xfId="5730" xr:uid="{00000000-0005-0000-0000-000068140000}"/>
    <cellStyle name="40% - Accent5 4 3 3 4 2 2" xfId="5731" xr:uid="{00000000-0005-0000-0000-000069140000}"/>
    <cellStyle name="40% - Accent5 4 3 3 4_Deferred Income Taxes" xfId="5732" xr:uid="{00000000-0005-0000-0000-00006A140000}"/>
    <cellStyle name="40% - Accent5 4 3 3 5" xfId="5733" xr:uid="{00000000-0005-0000-0000-00006B140000}"/>
    <cellStyle name="40% - Accent5 4 3 3 5 2" xfId="5734" xr:uid="{00000000-0005-0000-0000-00006C140000}"/>
    <cellStyle name="40% - Accent5 4 3 3_Deferred Income Taxes" xfId="5735" xr:uid="{00000000-0005-0000-0000-00006D140000}"/>
    <cellStyle name="40% - Accent5 4 3 4" xfId="5736" xr:uid="{00000000-0005-0000-0000-00006E140000}"/>
    <cellStyle name="40% - Accent5 4 3 4 2" xfId="5737" xr:uid="{00000000-0005-0000-0000-00006F140000}"/>
    <cellStyle name="40% - Accent5 4 3 4 2 2" xfId="5738" xr:uid="{00000000-0005-0000-0000-000070140000}"/>
    <cellStyle name="40% - Accent5 4 3 4 2 2 2" xfId="5739" xr:uid="{00000000-0005-0000-0000-000071140000}"/>
    <cellStyle name="40% - Accent5 4 3 4 2_Deferred Income Taxes" xfId="5740" xr:uid="{00000000-0005-0000-0000-000072140000}"/>
    <cellStyle name="40% - Accent5 4 3 4 3" xfId="5741" xr:uid="{00000000-0005-0000-0000-000073140000}"/>
    <cellStyle name="40% - Accent5 4 3 4 3 2" xfId="5742" xr:uid="{00000000-0005-0000-0000-000074140000}"/>
    <cellStyle name="40% - Accent5 4 3 4_Deferred Income Taxes" xfId="5743" xr:uid="{00000000-0005-0000-0000-000075140000}"/>
    <cellStyle name="40% - Accent5 4 3 5" xfId="5744" xr:uid="{00000000-0005-0000-0000-000076140000}"/>
    <cellStyle name="40% - Accent5 4 3 5 2" xfId="5745" xr:uid="{00000000-0005-0000-0000-000077140000}"/>
    <cellStyle name="40% - Accent5 4 3 5 2 2" xfId="5746" xr:uid="{00000000-0005-0000-0000-000078140000}"/>
    <cellStyle name="40% - Accent5 4 3 5 2 2 2" xfId="5747" xr:uid="{00000000-0005-0000-0000-000079140000}"/>
    <cellStyle name="40% - Accent5 4 3 5 2_Deferred Income Taxes" xfId="5748" xr:uid="{00000000-0005-0000-0000-00007A140000}"/>
    <cellStyle name="40% - Accent5 4 3 5 3" xfId="5749" xr:uid="{00000000-0005-0000-0000-00007B140000}"/>
    <cellStyle name="40% - Accent5 4 3 5 3 2" xfId="5750" xr:uid="{00000000-0005-0000-0000-00007C140000}"/>
    <cellStyle name="40% - Accent5 4 3 5_Deferred Income Taxes" xfId="5751" xr:uid="{00000000-0005-0000-0000-00007D140000}"/>
    <cellStyle name="40% - Accent5 4 3 6" xfId="5752" xr:uid="{00000000-0005-0000-0000-00007E140000}"/>
    <cellStyle name="40% - Accent5 4 3 6 2" xfId="5753" xr:uid="{00000000-0005-0000-0000-00007F140000}"/>
    <cellStyle name="40% - Accent5 4 3 6 2 2" xfId="5754" xr:uid="{00000000-0005-0000-0000-000080140000}"/>
    <cellStyle name="40% - Accent5 4 3 6_Deferred Income Taxes" xfId="5755" xr:uid="{00000000-0005-0000-0000-000081140000}"/>
    <cellStyle name="40% - Accent5 4 3 7" xfId="5756" xr:uid="{00000000-0005-0000-0000-000082140000}"/>
    <cellStyle name="40% - Accent5 4 3 7 2" xfId="5757" xr:uid="{00000000-0005-0000-0000-000083140000}"/>
    <cellStyle name="40% - Accent5 4 3 7 2 2" xfId="5758" xr:uid="{00000000-0005-0000-0000-000084140000}"/>
    <cellStyle name="40% - Accent5 4 3 7_Deferred Income Taxes" xfId="5759" xr:uid="{00000000-0005-0000-0000-000085140000}"/>
    <cellStyle name="40% - Accent5 4 3 8" xfId="5760" xr:uid="{00000000-0005-0000-0000-000086140000}"/>
    <cellStyle name="40% - Accent5 4 3 8 2" xfId="5761" xr:uid="{00000000-0005-0000-0000-000087140000}"/>
    <cellStyle name="40% - Accent5 4 3_Deferred Income Taxes" xfId="5762" xr:uid="{00000000-0005-0000-0000-000088140000}"/>
    <cellStyle name="40% - Accent5 4 4" xfId="5763" xr:uid="{00000000-0005-0000-0000-000089140000}"/>
    <cellStyle name="40% - Accent5 4 4 2" xfId="5764" xr:uid="{00000000-0005-0000-0000-00008A140000}"/>
    <cellStyle name="40% - Accent5 4 4 2 2" xfId="5765" xr:uid="{00000000-0005-0000-0000-00008B140000}"/>
    <cellStyle name="40% - Accent5 4 4 2 2 2" xfId="5766" xr:uid="{00000000-0005-0000-0000-00008C140000}"/>
    <cellStyle name="40% - Accent5 4 4 2 2 2 2" xfId="5767" xr:uid="{00000000-0005-0000-0000-00008D140000}"/>
    <cellStyle name="40% - Accent5 4 4 2 2 2 2 2" xfId="5768" xr:uid="{00000000-0005-0000-0000-00008E140000}"/>
    <cellStyle name="40% - Accent5 4 4 2 2 2_Deferred Income Taxes" xfId="5769" xr:uid="{00000000-0005-0000-0000-00008F140000}"/>
    <cellStyle name="40% - Accent5 4 4 2 2 3" xfId="5770" xr:uid="{00000000-0005-0000-0000-000090140000}"/>
    <cellStyle name="40% - Accent5 4 4 2 2 3 2" xfId="5771" xr:uid="{00000000-0005-0000-0000-000091140000}"/>
    <cellStyle name="40% - Accent5 4 4 2 2_Deferred Income Taxes" xfId="5772" xr:uid="{00000000-0005-0000-0000-000092140000}"/>
    <cellStyle name="40% - Accent5 4 4 2 3" xfId="5773" xr:uid="{00000000-0005-0000-0000-000093140000}"/>
    <cellStyle name="40% - Accent5 4 4 2 3 2" xfId="5774" xr:uid="{00000000-0005-0000-0000-000094140000}"/>
    <cellStyle name="40% - Accent5 4 4 2 3 2 2" xfId="5775" xr:uid="{00000000-0005-0000-0000-000095140000}"/>
    <cellStyle name="40% - Accent5 4 4 2 3 2 2 2" xfId="5776" xr:uid="{00000000-0005-0000-0000-000096140000}"/>
    <cellStyle name="40% - Accent5 4 4 2 3 2_Deferred Income Taxes" xfId="5777" xr:uid="{00000000-0005-0000-0000-000097140000}"/>
    <cellStyle name="40% - Accent5 4 4 2 3 3" xfId="5778" xr:uid="{00000000-0005-0000-0000-000098140000}"/>
    <cellStyle name="40% - Accent5 4 4 2 3 3 2" xfId="5779" xr:uid="{00000000-0005-0000-0000-000099140000}"/>
    <cellStyle name="40% - Accent5 4 4 2 3_Deferred Income Taxes" xfId="5780" xr:uid="{00000000-0005-0000-0000-00009A140000}"/>
    <cellStyle name="40% - Accent5 4 4 2 4" xfId="5781" xr:uid="{00000000-0005-0000-0000-00009B140000}"/>
    <cellStyle name="40% - Accent5 4 4 2 4 2" xfId="5782" xr:uid="{00000000-0005-0000-0000-00009C140000}"/>
    <cellStyle name="40% - Accent5 4 4 2 4 2 2" xfId="5783" xr:uid="{00000000-0005-0000-0000-00009D140000}"/>
    <cellStyle name="40% - Accent5 4 4 2 4_Deferred Income Taxes" xfId="5784" xr:uid="{00000000-0005-0000-0000-00009E140000}"/>
    <cellStyle name="40% - Accent5 4 4 2 5" xfId="5785" xr:uid="{00000000-0005-0000-0000-00009F140000}"/>
    <cellStyle name="40% - Accent5 4 4 2 5 2" xfId="5786" xr:uid="{00000000-0005-0000-0000-0000A0140000}"/>
    <cellStyle name="40% - Accent5 4 4 2 5 2 2" xfId="5787" xr:uid="{00000000-0005-0000-0000-0000A1140000}"/>
    <cellStyle name="40% - Accent5 4 4 2 5_Deferred Income Taxes" xfId="5788" xr:uid="{00000000-0005-0000-0000-0000A2140000}"/>
    <cellStyle name="40% - Accent5 4 4 2 6" xfId="5789" xr:uid="{00000000-0005-0000-0000-0000A3140000}"/>
    <cellStyle name="40% - Accent5 4 4 2 6 2" xfId="5790" xr:uid="{00000000-0005-0000-0000-0000A4140000}"/>
    <cellStyle name="40% - Accent5 4 4 2_Deferred Income Taxes" xfId="5791" xr:uid="{00000000-0005-0000-0000-0000A5140000}"/>
    <cellStyle name="40% - Accent5 4 4 3" xfId="5792" xr:uid="{00000000-0005-0000-0000-0000A6140000}"/>
    <cellStyle name="40% - Accent5 4 4 3 2" xfId="5793" xr:uid="{00000000-0005-0000-0000-0000A7140000}"/>
    <cellStyle name="40% - Accent5 4 4 3 2 2" xfId="5794" xr:uid="{00000000-0005-0000-0000-0000A8140000}"/>
    <cellStyle name="40% - Accent5 4 4 3 2 2 2" xfId="5795" xr:uid="{00000000-0005-0000-0000-0000A9140000}"/>
    <cellStyle name="40% - Accent5 4 4 3 2_Deferred Income Taxes" xfId="5796" xr:uid="{00000000-0005-0000-0000-0000AA140000}"/>
    <cellStyle name="40% - Accent5 4 4 3 3" xfId="5797" xr:uid="{00000000-0005-0000-0000-0000AB140000}"/>
    <cellStyle name="40% - Accent5 4 4 3 3 2" xfId="5798" xr:uid="{00000000-0005-0000-0000-0000AC140000}"/>
    <cellStyle name="40% - Accent5 4 4 3_Deferred Income Taxes" xfId="5799" xr:uid="{00000000-0005-0000-0000-0000AD140000}"/>
    <cellStyle name="40% - Accent5 4 4 4" xfId="5800" xr:uid="{00000000-0005-0000-0000-0000AE140000}"/>
    <cellStyle name="40% - Accent5 4 4 4 2" xfId="5801" xr:uid="{00000000-0005-0000-0000-0000AF140000}"/>
    <cellStyle name="40% - Accent5 4 4 4 2 2" xfId="5802" xr:uid="{00000000-0005-0000-0000-0000B0140000}"/>
    <cellStyle name="40% - Accent5 4 4 4 2 2 2" xfId="5803" xr:uid="{00000000-0005-0000-0000-0000B1140000}"/>
    <cellStyle name="40% - Accent5 4 4 4 2_Deferred Income Taxes" xfId="5804" xr:uid="{00000000-0005-0000-0000-0000B2140000}"/>
    <cellStyle name="40% - Accent5 4 4 4 3" xfId="5805" xr:uid="{00000000-0005-0000-0000-0000B3140000}"/>
    <cellStyle name="40% - Accent5 4 4 4 3 2" xfId="5806" xr:uid="{00000000-0005-0000-0000-0000B4140000}"/>
    <cellStyle name="40% - Accent5 4 4 4_Deferred Income Taxes" xfId="5807" xr:uid="{00000000-0005-0000-0000-0000B5140000}"/>
    <cellStyle name="40% - Accent5 4 4 5" xfId="5808" xr:uid="{00000000-0005-0000-0000-0000B6140000}"/>
    <cellStyle name="40% - Accent5 4 4 5 2" xfId="5809" xr:uid="{00000000-0005-0000-0000-0000B7140000}"/>
    <cellStyle name="40% - Accent5 4 4 5 2 2" xfId="5810" xr:uid="{00000000-0005-0000-0000-0000B8140000}"/>
    <cellStyle name="40% - Accent5 4 4 5_Deferred Income Taxes" xfId="5811" xr:uid="{00000000-0005-0000-0000-0000B9140000}"/>
    <cellStyle name="40% - Accent5 4 4 6" xfId="5812" xr:uid="{00000000-0005-0000-0000-0000BA140000}"/>
    <cellStyle name="40% - Accent5 4 4 6 2" xfId="5813" xr:uid="{00000000-0005-0000-0000-0000BB140000}"/>
    <cellStyle name="40% - Accent5 4 4 6 2 2" xfId="5814" xr:uid="{00000000-0005-0000-0000-0000BC140000}"/>
    <cellStyle name="40% - Accent5 4 4 6_Deferred Income Taxes" xfId="5815" xr:uid="{00000000-0005-0000-0000-0000BD140000}"/>
    <cellStyle name="40% - Accent5 4 4 7" xfId="5816" xr:uid="{00000000-0005-0000-0000-0000BE140000}"/>
    <cellStyle name="40% - Accent5 4 4 7 2" xfId="5817" xr:uid="{00000000-0005-0000-0000-0000BF140000}"/>
    <cellStyle name="40% - Accent5 4 4_Deferred Income Taxes" xfId="5818" xr:uid="{00000000-0005-0000-0000-0000C0140000}"/>
    <cellStyle name="40% - Accent5 4 5" xfId="5819" xr:uid="{00000000-0005-0000-0000-0000C1140000}"/>
    <cellStyle name="40% - Accent5 4 5 2" xfId="5820" xr:uid="{00000000-0005-0000-0000-0000C2140000}"/>
    <cellStyle name="40% - Accent5 4 5 2 2" xfId="5821" xr:uid="{00000000-0005-0000-0000-0000C3140000}"/>
    <cellStyle name="40% - Accent5 4 5 2 2 2" xfId="5822" xr:uid="{00000000-0005-0000-0000-0000C4140000}"/>
    <cellStyle name="40% - Accent5 4 5 2 2 2 2" xfId="5823" xr:uid="{00000000-0005-0000-0000-0000C5140000}"/>
    <cellStyle name="40% - Accent5 4 5 2 2_Deferred Income Taxes" xfId="5824" xr:uid="{00000000-0005-0000-0000-0000C6140000}"/>
    <cellStyle name="40% - Accent5 4 5 2 3" xfId="5825" xr:uid="{00000000-0005-0000-0000-0000C7140000}"/>
    <cellStyle name="40% - Accent5 4 5 2 3 2" xfId="5826" xr:uid="{00000000-0005-0000-0000-0000C8140000}"/>
    <cellStyle name="40% - Accent5 4 5 2 3 2 2" xfId="5827" xr:uid="{00000000-0005-0000-0000-0000C9140000}"/>
    <cellStyle name="40% - Accent5 4 5 2 3_Deferred Income Taxes" xfId="5828" xr:uid="{00000000-0005-0000-0000-0000CA140000}"/>
    <cellStyle name="40% - Accent5 4 5 2 4" xfId="5829" xr:uid="{00000000-0005-0000-0000-0000CB140000}"/>
    <cellStyle name="40% - Accent5 4 5 2 4 2" xfId="5830" xr:uid="{00000000-0005-0000-0000-0000CC140000}"/>
    <cellStyle name="40% - Accent5 4 5 2_Deferred Income Taxes" xfId="5831" xr:uid="{00000000-0005-0000-0000-0000CD140000}"/>
    <cellStyle name="40% - Accent5 4 5 3" xfId="5832" xr:uid="{00000000-0005-0000-0000-0000CE140000}"/>
    <cellStyle name="40% - Accent5 4 5 3 2" xfId="5833" xr:uid="{00000000-0005-0000-0000-0000CF140000}"/>
    <cellStyle name="40% - Accent5 4 5 3 2 2" xfId="5834" xr:uid="{00000000-0005-0000-0000-0000D0140000}"/>
    <cellStyle name="40% - Accent5 4 5 3 2 2 2" xfId="5835" xr:uid="{00000000-0005-0000-0000-0000D1140000}"/>
    <cellStyle name="40% - Accent5 4 5 3 2_Deferred Income Taxes" xfId="5836" xr:uid="{00000000-0005-0000-0000-0000D2140000}"/>
    <cellStyle name="40% - Accent5 4 5 3 3" xfId="5837" xr:uid="{00000000-0005-0000-0000-0000D3140000}"/>
    <cellStyle name="40% - Accent5 4 5 3 3 2" xfId="5838" xr:uid="{00000000-0005-0000-0000-0000D4140000}"/>
    <cellStyle name="40% - Accent5 4 5 3_Deferred Income Taxes" xfId="5839" xr:uid="{00000000-0005-0000-0000-0000D5140000}"/>
    <cellStyle name="40% - Accent5 4 5 4" xfId="5840" xr:uid="{00000000-0005-0000-0000-0000D6140000}"/>
    <cellStyle name="40% - Accent5 4 5 4 2" xfId="5841" xr:uid="{00000000-0005-0000-0000-0000D7140000}"/>
    <cellStyle name="40% - Accent5 4 5 4 2 2" xfId="5842" xr:uid="{00000000-0005-0000-0000-0000D8140000}"/>
    <cellStyle name="40% - Accent5 4 5 4_Deferred Income Taxes" xfId="5843" xr:uid="{00000000-0005-0000-0000-0000D9140000}"/>
    <cellStyle name="40% - Accent5 4 5 5" xfId="5844" xr:uid="{00000000-0005-0000-0000-0000DA140000}"/>
    <cellStyle name="40% - Accent5 4 5 5 2" xfId="5845" xr:uid="{00000000-0005-0000-0000-0000DB140000}"/>
    <cellStyle name="40% - Accent5 4 5 5 2 2" xfId="5846" xr:uid="{00000000-0005-0000-0000-0000DC140000}"/>
    <cellStyle name="40% - Accent5 4 5 5_Deferred Income Taxes" xfId="5847" xr:uid="{00000000-0005-0000-0000-0000DD140000}"/>
    <cellStyle name="40% - Accent5 4 5 6" xfId="5848" xr:uid="{00000000-0005-0000-0000-0000DE140000}"/>
    <cellStyle name="40% - Accent5 4 5 6 2" xfId="5849" xr:uid="{00000000-0005-0000-0000-0000DF140000}"/>
    <cellStyle name="40% - Accent5 4 5_Deferred Income Taxes" xfId="5850" xr:uid="{00000000-0005-0000-0000-0000E0140000}"/>
    <cellStyle name="40% - Accent5 4 6" xfId="5851" xr:uid="{00000000-0005-0000-0000-0000E1140000}"/>
    <cellStyle name="40% - Accent5 4 6 2" xfId="5852" xr:uid="{00000000-0005-0000-0000-0000E2140000}"/>
    <cellStyle name="40% - Accent5 4 6 2 2" xfId="5853" xr:uid="{00000000-0005-0000-0000-0000E3140000}"/>
    <cellStyle name="40% - Accent5 4 6 2 2 2" xfId="5854" xr:uid="{00000000-0005-0000-0000-0000E4140000}"/>
    <cellStyle name="40% - Accent5 4 6 2_Deferred Income Taxes" xfId="5855" xr:uid="{00000000-0005-0000-0000-0000E5140000}"/>
    <cellStyle name="40% - Accent5 4 6 3" xfId="5856" xr:uid="{00000000-0005-0000-0000-0000E6140000}"/>
    <cellStyle name="40% - Accent5 4 6 3 2" xfId="5857" xr:uid="{00000000-0005-0000-0000-0000E7140000}"/>
    <cellStyle name="40% - Accent5 4 6 3 2 2" xfId="5858" xr:uid="{00000000-0005-0000-0000-0000E8140000}"/>
    <cellStyle name="40% - Accent5 4 6 3_Deferred Income Taxes" xfId="5859" xr:uid="{00000000-0005-0000-0000-0000E9140000}"/>
    <cellStyle name="40% - Accent5 4 6 4" xfId="5860" xr:uid="{00000000-0005-0000-0000-0000EA140000}"/>
    <cellStyle name="40% - Accent5 4 6 4 2" xfId="5861" xr:uid="{00000000-0005-0000-0000-0000EB140000}"/>
    <cellStyle name="40% - Accent5 4 6_Deferred Income Taxes" xfId="5862" xr:uid="{00000000-0005-0000-0000-0000EC140000}"/>
    <cellStyle name="40% - Accent5 4 7" xfId="5863" xr:uid="{00000000-0005-0000-0000-0000ED140000}"/>
    <cellStyle name="40% - Accent5 4 7 2" xfId="5864" xr:uid="{00000000-0005-0000-0000-0000EE140000}"/>
    <cellStyle name="40% - Accent5 4 7 2 2" xfId="5865" xr:uid="{00000000-0005-0000-0000-0000EF140000}"/>
    <cellStyle name="40% - Accent5 4 7 2 2 2" xfId="5866" xr:uid="{00000000-0005-0000-0000-0000F0140000}"/>
    <cellStyle name="40% - Accent5 4 7 2_Deferred Income Taxes" xfId="5867" xr:uid="{00000000-0005-0000-0000-0000F1140000}"/>
    <cellStyle name="40% - Accent5 4 7 3" xfId="5868" xr:uid="{00000000-0005-0000-0000-0000F2140000}"/>
    <cellStyle name="40% - Accent5 4 7 3 2" xfId="5869" xr:uid="{00000000-0005-0000-0000-0000F3140000}"/>
    <cellStyle name="40% - Accent5 4 7_Deferred Income Taxes" xfId="5870" xr:uid="{00000000-0005-0000-0000-0000F4140000}"/>
    <cellStyle name="40% - Accent5 4 8" xfId="5871" xr:uid="{00000000-0005-0000-0000-0000F5140000}"/>
    <cellStyle name="40% - Accent5 4 8 2" xfId="5872" xr:uid="{00000000-0005-0000-0000-0000F6140000}"/>
    <cellStyle name="40% - Accent5 4 8 2 2" xfId="5873" xr:uid="{00000000-0005-0000-0000-0000F7140000}"/>
    <cellStyle name="40% - Accent5 4 8_Deferred Income Taxes" xfId="5874" xr:uid="{00000000-0005-0000-0000-0000F8140000}"/>
    <cellStyle name="40% - Accent5 4 9" xfId="5875" xr:uid="{00000000-0005-0000-0000-0000F9140000}"/>
    <cellStyle name="40% - Accent5 4 9 2" xfId="5876" xr:uid="{00000000-0005-0000-0000-0000FA140000}"/>
    <cellStyle name="40% - Accent5 4 9 2 2" xfId="5877" xr:uid="{00000000-0005-0000-0000-0000FB140000}"/>
    <cellStyle name="40% - Accent5 4 9_Deferred Income Taxes" xfId="5878" xr:uid="{00000000-0005-0000-0000-0000FC140000}"/>
    <cellStyle name="40% - Accent5 4_Deferred Income Taxes" xfId="5879" xr:uid="{00000000-0005-0000-0000-0000FD140000}"/>
    <cellStyle name="40% - Accent5 5" xfId="259" xr:uid="{00000000-0005-0000-0000-0000FE140000}"/>
    <cellStyle name="40% - Accent5 5 2" xfId="5880" xr:uid="{00000000-0005-0000-0000-0000FF140000}"/>
    <cellStyle name="40% - Accent5 5 2 2" xfId="5881" xr:uid="{00000000-0005-0000-0000-000000150000}"/>
    <cellStyle name="40% - Accent5 5 2 2 2" xfId="5882" xr:uid="{00000000-0005-0000-0000-000001150000}"/>
    <cellStyle name="40% - Accent5 5 2 2 2 2" xfId="5883" xr:uid="{00000000-0005-0000-0000-000002150000}"/>
    <cellStyle name="40% - Accent5 5 2 2_Deferred Income Taxes" xfId="5884" xr:uid="{00000000-0005-0000-0000-000003150000}"/>
    <cellStyle name="40% - Accent5 5 2 3" xfId="5885" xr:uid="{00000000-0005-0000-0000-000004150000}"/>
    <cellStyle name="40% - Accent5 5 2 3 2" xfId="5886" xr:uid="{00000000-0005-0000-0000-000005150000}"/>
    <cellStyle name="40% - Accent5 5 2_Deferred Income Taxes" xfId="5887" xr:uid="{00000000-0005-0000-0000-000006150000}"/>
    <cellStyle name="40% - Accent5 5 3" xfId="5888" xr:uid="{00000000-0005-0000-0000-000007150000}"/>
    <cellStyle name="40% - Accent5 5 3 2" xfId="5889" xr:uid="{00000000-0005-0000-0000-000008150000}"/>
    <cellStyle name="40% - Accent5 5 3 2 2" xfId="5890" xr:uid="{00000000-0005-0000-0000-000009150000}"/>
    <cellStyle name="40% - Accent5 5 3 2 2 2" xfId="5891" xr:uid="{00000000-0005-0000-0000-00000A150000}"/>
    <cellStyle name="40% - Accent5 5 3 2_Deferred Income Taxes" xfId="5892" xr:uid="{00000000-0005-0000-0000-00000B150000}"/>
    <cellStyle name="40% - Accent5 5 3 3" xfId="5893" xr:uid="{00000000-0005-0000-0000-00000C150000}"/>
    <cellStyle name="40% - Accent5 5 3 3 2" xfId="5894" xr:uid="{00000000-0005-0000-0000-00000D150000}"/>
    <cellStyle name="40% - Accent5 5 3_Deferred Income Taxes" xfId="5895" xr:uid="{00000000-0005-0000-0000-00000E150000}"/>
    <cellStyle name="40% - Accent5 5 4" xfId="5896" xr:uid="{00000000-0005-0000-0000-00000F150000}"/>
    <cellStyle name="40% - Accent5 5 4 2" xfId="5897" xr:uid="{00000000-0005-0000-0000-000010150000}"/>
    <cellStyle name="40% - Accent5 5 4 2 2" xfId="5898" xr:uid="{00000000-0005-0000-0000-000011150000}"/>
    <cellStyle name="40% - Accent5 5 4_Deferred Income Taxes" xfId="5899" xr:uid="{00000000-0005-0000-0000-000012150000}"/>
    <cellStyle name="40% - Accent5 5 5" xfId="5900" xr:uid="{00000000-0005-0000-0000-000013150000}"/>
    <cellStyle name="40% - Accent5 5 5 2" xfId="5901" xr:uid="{00000000-0005-0000-0000-000014150000}"/>
    <cellStyle name="40% - Accent5 5_Deferred Income Taxes" xfId="5902" xr:uid="{00000000-0005-0000-0000-000015150000}"/>
    <cellStyle name="40% - Accent5 6" xfId="260" xr:uid="{00000000-0005-0000-0000-000016150000}"/>
    <cellStyle name="40% - Accent5 6 2" xfId="5903" xr:uid="{00000000-0005-0000-0000-000017150000}"/>
    <cellStyle name="40% - Accent5 6 2 2" xfId="5904" xr:uid="{00000000-0005-0000-0000-000018150000}"/>
    <cellStyle name="40% - Accent5 6 2 2 2" xfId="5905" xr:uid="{00000000-0005-0000-0000-000019150000}"/>
    <cellStyle name="40% - Accent5 6 2_Deferred Income Taxes" xfId="5906" xr:uid="{00000000-0005-0000-0000-00001A150000}"/>
    <cellStyle name="40% - Accent5 6 3" xfId="5907" xr:uid="{00000000-0005-0000-0000-00001B150000}"/>
    <cellStyle name="40% - Accent5 6 3 2" xfId="5908" xr:uid="{00000000-0005-0000-0000-00001C150000}"/>
    <cellStyle name="40% - Accent5 6_Deferred Income Taxes" xfId="5909" xr:uid="{00000000-0005-0000-0000-00001D150000}"/>
    <cellStyle name="40% - Accent5 7" xfId="5910" xr:uid="{00000000-0005-0000-0000-00001E150000}"/>
    <cellStyle name="40% - Accent5 7 2" xfId="5911" xr:uid="{00000000-0005-0000-0000-00001F150000}"/>
    <cellStyle name="40% - Accent5 7 2 2" xfId="5912" xr:uid="{00000000-0005-0000-0000-000020150000}"/>
    <cellStyle name="40% - Accent5 7 2 2 2" xfId="5913" xr:uid="{00000000-0005-0000-0000-000021150000}"/>
    <cellStyle name="40% - Accent5 7 2_Deferred Income Taxes" xfId="5914" xr:uid="{00000000-0005-0000-0000-000022150000}"/>
    <cellStyle name="40% - Accent5 7 3" xfId="5915" xr:uid="{00000000-0005-0000-0000-000023150000}"/>
    <cellStyle name="40% - Accent5 7 3 2" xfId="5916" xr:uid="{00000000-0005-0000-0000-000024150000}"/>
    <cellStyle name="40% - Accent5 7_Deferred Income Taxes" xfId="5917" xr:uid="{00000000-0005-0000-0000-000025150000}"/>
    <cellStyle name="40% - Accent5 8" xfId="5918" xr:uid="{00000000-0005-0000-0000-000026150000}"/>
    <cellStyle name="40% - Accent5 8 2" xfId="5919" xr:uid="{00000000-0005-0000-0000-000027150000}"/>
    <cellStyle name="40% - Accent5 8 2 2" xfId="5920" xr:uid="{00000000-0005-0000-0000-000028150000}"/>
    <cellStyle name="40% - Accent5 8_Deferred Income Taxes" xfId="5921" xr:uid="{00000000-0005-0000-0000-000029150000}"/>
    <cellStyle name="40% - Accent5 9" xfId="5922" xr:uid="{00000000-0005-0000-0000-00002A150000}"/>
    <cellStyle name="40% - Accent5 9 2" xfId="5923" xr:uid="{00000000-0005-0000-0000-00002B150000}"/>
    <cellStyle name="40% - Accent5 9 2 2" xfId="5924" xr:uid="{00000000-0005-0000-0000-00002C150000}"/>
    <cellStyle name="40% - Accent5 9_Deferred Income Taxes" xfId="5925" xr:uid="{00000000-0005-0000-0000-00002D150000}"/>
    <cellStyle name="40% - Accent6 2" xfId="18" xr:uid="{00000000-0005-0000-0000-00002E150000}"/>
    <cellStyle name="40% - Accent6 2 18" xfId="5926" xr:uid="{00000000-0005-0000-0000-00002F150000}"/>
    <cellStyle name="40% - Accent6 2 2" xfId="5927" xr:uid="{00000000-0005-0000-0000-000030150000}"/>
    <cellStyle name="40% - Accent6 2 2 2" xfId="5928" xr:uid="{00000000-0005-0000-0000-000031150000}"/>
    <cellStyle name="40% - Accent6 2 2 2 2" xfId="5929" xr:uid="{00000000-0005-0000-0000-000032150000}"/>
    <cellStyle name="40% - Accent6 2 2_Deferred Income Taxes" xfId="5930" xr:uid="{00000000-0005-0000-0000-000033150000}"/>
    <cellStyle name="40% - Accent6 2 3" xfId="5931" xr:uid="{00000000-0005-0000-0000-000034150000}"/>
    <cellStyle name="40% - Accent6 2 3 2" xfId="5932" xr:uid="{00000000-0005-0000-0000-000035150000}"/>
    <cellStyle name="40% - Accent6 2 3 2 2" xfId="5933" xr:uid="{00000000-0005-0000-0000-000036150000}"/>
    <cellStyle name="40% - Accent6 2 3_Deferred Income Taxes" xfId="5934" xr:uid="{00000000-0005-0000-0000-000037150000}"/>
    <cellStyle name="40% - Accent6 2_Deferred Income Taxes" xfId="5935" xr:uid="{00000000-0005-0000-0000-000038150000}"/>
    <cellStyle name="40% - Accent6 3" xfId="261" xr:uid="{00000000-0005-0000-0000-000039150000}"/>
    <cellStyle name="40% - Accent6 3 2" xfId="5936" xr:uid="{00000000-0005-0000-0000-00003A150000}"/>
    <cellStyle name="40% - Accent6 3 2 2" xfId="5937" xr:uid="{00000000-0005-0000-0000-00003B150000}"/>
    <cellStyle name="40% - Accent6 3 2 2 2" xfId="5938" xr:uid="{00000000-0005-0000-0000-00003C150000}"/>
    <cellStyle name="40% - Accent6 3 2 2 2 2" xfId="5939" xr:uid="{00000000-0005-0000-0000-00003D150000}"/>
    <cellStyle name="40% - Accent6 3 2 2 2 2 2" xfId="5940" xr:uid="{00000000-0005-0000-0000-00003E150000}"/>
    <cellStyle name="40% - Accent6 3 2 2 2 2 2 2" xfId="5941" xr:uid="{00000000-0005-0000-0000-00003F150000}"/>
    <cellStyle name="40% - Accent6 3 2 2 2 2 2 2 2" xfId="5942" xr:uid="{00000000-0005-0000-0000-000040150000}"/>
    <cellStyle name="40% - Accent6 3 2 2 2 2 2_Deferred Income Taxes" xfId="5943" xr:uid="{00000000-0005-0000-0000-000041150000}"/>
    <cellStyle name="40% - Accent6 3 2 2 2 2 3" xfId="5944" xr:uid="{00000000-0005-0000-0000-000042150000}"/>
    <cellStyle name="40% - Accent6 3 2 2 2 2 3 2" xfId="5945" xr:uid="{00000000-0005-0000-0000-000043150000}"/>
    <cellStyle name="40% - Accent6 3 2 2 2 2_Deferred Income Taxes" xfId="5946" xr:uid="{00000000-0005-0000-0000-000044150000}"/>
    <cellStyle name="40% - Accent6 3 2 2 2 3" xfId="5947" xr:uid="{00000000-0005-0000-0000-000045150000}"/>
    <cellStyle name="40% - Accent6 3 2 2 2 3 2" xfId="5948" xr:uid="{00000000-0005-0000-0000-000046150000}"/>
    <cellStyle name="40% - Accent6 3 2 2 2 3 2 2" xfId="5949" xr:uid="{00000000-0005-0000-0000-000047150000}"/>
    <cellStyle name="40% - Accent6 3 2 2 2 3 2 2 2" xfId="5950" xr:uid="{00000000-0005-0000-0000-000048150000}"/>
    <cellStyle name="40% - Accent6 3 2 2 2 3 2_Deferred Income Taxes" xfId="5951" xr:uid="{00000000-0005-0000-0000-000049150000}"/>
    <cellStyle name="40% - Accent6 3 2 2 2 3 3" xfId="5952" xr:uid="{00000000-0005-0000-0000-00004A150000}"/>
    <cellStyle name="40% - Accent6 3 2 2 2 3 3 2" xfId="5953" xr:uid="{00000000-0005-0000-0000-00004B150000}"/>
    <cellStyle name="40% - Accent6 3 2 2 2 3_Deferred Income Taxes" xfId="5954" xr:uid="{00000000-0005-0000-0000-00004C150000}"/>
    <cellStyle name="40% - Accent6 3 2 2 2 4" xfId="5955" xr:uid="{00000000-0005-0000-0000-00004D150000}"/>
    <cellStyle name="40% - Accent6 3 2 2 2 4 2" xfId="5956" xr:uid="{00000000-0005-0000-0000-00004E150000}"/>
    <cellStyle name="40% - Accent6 3 2 2 2 4 2 2" xfId="5957" xr:uid="{00000000-0005-0000-0000-00004F150000}"/>
    <cellStyle name="40% - Accent6 3 2 2 2 4_Deferred Income Taxes" xfId="5958" xr:uid="{00000000-0005-0000-0000-000050150000}"/>
    <cellStyle name="40% - Accent6 3 2 2 2 5" xfId="5959" xr:uid="{00000000-0005-0000-0000-000051150000}"/>
    <cellStyle name="40% - Accent6 3 2 2 2 5 2" xfId="5960" xr:uid="{00000000-0005-0000-0000-000052150000}"/>
    <cellStyle name="40% - Accent6 3 2 2 2_Deferred Income Taxes" xfId="5961" xr:uid="{00000000-0005-0000-0000-000053150000}"/>
    <cellStyle name="40% - Accent6 3 2 2 3" xfId="5962" xr:uid="{00000000-0005-0000-0000-000054150000}"/>
    <cellStyle name="40% - Accent6 3 2 2 3 2" xfId="5963" xr:uid="{00000000-0005-0000-0000-000055150000}"/>
    <cellStyle name="40% - Accent6 3 2 2 3 2 2" xfId="5964" xr:uid="{00000000-0005-0000-0000-000056150000}"/>
    <cellStyle name="40% - Accent6 3 2 2 3 2 2 2" xfId="5965" xr:uid="{00000000-0005-0000-0000-000057150000}"/>
    <cellStyle name="40% - Accent6 3 2 2 3 2_Deferred Income Taxes" xfId="5966" xr:uid="{00000000-0005-0000-0000-000058150000}"/>
    <cellStyle name="40% - Accent6 3 2 2 3 3" xfId="5967" xr:uid="{00000000-0005-0000-0000-000059150000}"/>
    <cellStyle name="40% - Accent6 3 2 2 3 3 2" xfId="5968" xr:uid="{00000000-0005-0000-0000-00005A150000}"/>
    <cellStyle name="40% - Accent6 3 2 2 3_Deferred Income Taxes" xfId="5969" xr:uid="{00000000-0005-0000-0000-00005B150000}"/>
    <cellStyle name="40% - Accent6 3 2 2 4" xfId="5970" xr:uid="{00000000-0005-0000-0000-00005C150000}"/>
    <cellStyle name="40% - Accent6 3 2 2 4 2" xfId="5971" xr:uid="{00000000-0005-0000-0000-00005D150000}"/>
    <cellStyle name="40% - Accent6 3 2 2 4 2 2" xfId="5972" xr:uid="{00000000-0005-0000-0000-00005E150000}"/>
    <cellStyle name="40% - Accent6 3 2 2 4 2 2 2" xfId="5973" xr:uid="{00000000-0005-0000-0000-00005F150000}"/>
    <cellStyle name="40% - Accent6 3 2 2 4 2_Deferred Income Taxes" xfId="5974" xr:uid="{00000000-0005-0000-0000-000060150000}"/>
    <cellStyle name="40% - Accent6 3 2 2 4 3" xfId="5975" xr:uid="{00000000-0005-0000-0000-000061150000}"/>
    <cellStyle name="40% - Accent6 3 2 2 4 3 2" xfId="5976" xr:uid="{00000000-0005-0000-0000-000062150000}"/>
    <cellStyle name="40% - Accent6 3 2 2 4_Deferred Income Taxes" xfId="5977" xr:uid="{00000000-0005-0000-0000-000063150000}"/>
    <cellStyle name="40% - Accent6 3 2 2 5" xfId="5978" xr:uid="{00000000-0005-0000-0000-000064150000}"/>
    <cellStyle name="40% - Accent6 3 2 2 5 2" xfId="5979" xr:uid="{00000000-0005-0000-0000-000065150000}"/>
    <cellStyle name="40% - Accent6 3 2 2 5 2 2" xfId="5980" xr:uid="{00000000-0005-0000-0000-000066150000}"/>
    <cellStyle name="40% - Accent6 3 2 2 5_Deferred Income Taxes" xfId="5981" xr:uid="{00000000-0005-0000-0000-000067150000}"/>
    <cellStyle name="40% - Accent6 3 2 2 6" xfId="5982" xr:uid="{00000000-0005-0000-0000-000068150000}"/>
    <cellStyle name="40% - Accent6 3 2 2 6 2" xfId="5983" xr:uid="{00000000-0005-0000-0000-000069150000}"/>
    <cellStyle name="40% - Accent6 3 2 2_Deferred Income Taxes" xfId="5984" xr:uid="{00000000-0005-0000-0000-00006A150000}"/>
    <cellStyle name="40% - Accent6 3 2 3" xfId="5985" xr:uid="{00000000-0005-0000-0000-00006B150000}"/>
    <cellStyle name="40% - Accent6 3 2 3 2" xfId="5986" xr:uid="{00000000-0005-0000-0000-00006C150000}"/>
    <cellStyle name="40% - Accent6 3 2 3 2 2" xfId="5987" xr:uid="{00000000-0005-0000-0000-00006D150000}"/>
    <cellStyle name="40% - Accent6 3 2 3 2 2 2" xfId="5988" xr:uid="{00000000-0005-0000-0000-00006E150000}"/>
    <cellStyle name="40% - Accent6 3 2 3 2 2 2 2" xfId="5989" xr:uid="{00000000-0005-0000-0000-00006F150000}"/>
    <cellStyle name="40% - Accent6 3 2 3 2 2_Deferred Income Taxes" xfId="5990" xr:uid="{00000000-0005-0000-0000-000070150000}"/>
    <cellStyle name="40% - Accent6 3 2 3 2 3" xfId="5991" xr:uid="{00000000-0005-0000-0000-000071150000}"/>
    <cellStyle name="40% - Accent6 3 2 3 2 3 2" xfId="5992" xr:uid="{00000000-0005-0000-0000-000072150000}"/>
    <cellStyle name="40% - Accent6 3 2 3 2_Deferred Income Taxes" xfId="5993" xr:uid="{00000000-0005-0000-0000-000073150000}"/>
    <cellStyle name="40% - Accent6 3 2 3 3" xfId="5994" xr:uid="{00000000-0005-0000-0000-000074150000}"/>
    <cellStyle name="40% - Accent6 3 2 3 3 2" xfId="5995" xr:uid="{00000000-0005-0000-0000-000075150000}"/>
    <cellStyle name="40% - Accent6 3 2 3 3 2 2" xfId="5996" xr:uid="{00000000-0005-0000-0000-000076150000}"/>
    <cellStyle name="40% - Accent6 3 2 3 3 2 2 2" xfId="5997" xr:uid="{00000000-0005-0000-0000-000077150000}"/>
    <cellStyle name="40% - Accent6 3 2 3 3 2_Deferred Income Taxes" xfId="5998" xr:uid="{00000000-0005-0000-0000-000078150000}"/>
    <cellStyle name="40% - Accent6 3 2 3 3 3" xfId="5999" xr:uid="{00000000-0005-0000-0000-000079150000}"/>
    <cellStyle name="40% - Accent6 3 2 3 3 3 2" xfId="6000" xr:uid="{00000000-0005-0000-0000-00007A150000}"/>
    <cellStyle name="40% - Accent6 3 2 3 3_Deferred Income Taxes" xfId="6001" xr:uid="{00000000-0005-0000-0000-00007B150000}"/>
    <cellStyle name="40% - Accent6 3 2 3 4" xfId="6002" xr:uid="{00000000-0005-0000-0000-00007C150000}"/>
    <cellStyle name="40% - Accent6 3 2 3 4 2" xfId="6003" xr:uid="{00000000-0005-0000-0000-00007D150000}"/>
    <cellStyle name="40% - Accent6 3 2 3 4 2 2" xfId="6004" xr:uid="{00000000-0005-0000-0000-00007E150000}"/>
    <cellStyle name="40% - Accent6 3 2 3 4_Deferred Income Taxes" xfId="6005" xr:uid="{00000000-0005-0000-0000-00007F150000}"/>
    <cellStyle name="40% - Accent6 3 2 3 5" xfId="6006" xr:uid="{00000000-0005-0000-0000-000080150000}"/>
    <cellStyle name="40% - Accent6 3 2 3 5 2" xfId="6007" xr:uid="{00000000-0005-0000-0000-000081150000}"/>
    <cellStyle name="40% - Accent6 3 2 3_Deferred Income Taxes" xfId="6008" xr:uid="{00000000-0005-0000-0000-000082150000}"/>
    <cellStyle name="40% - Accent6 3 2 4" xfId="6009" xr:uid="{00000000-0005-0000-0000-000083150000}"/>
    <cellStyle name="40% - Accent6 3 2 4 2" xfId="6010" xr:uid="{00000000-0005-0000-0000-000084150000}"/>
    <cellStyle name="40% - Accent6 3 2 4 2 2" xfId="6011" xr:uid="{00000000-0005-0000-0000-000085150000}"/>
    <cellStyle name="40% - Accent6 3 2 4 2 2 2" xfId="6012" xr:uid="{00000000-0005-0000-0000-000086150000}"/>
    <cellStyle name="40% - Accent6 3 2 4 2_Deferred Income Taxes" xfId="6013" xr:uid="{00000000-0005-0000-0000-000087150000}"/>
    <cellStyle name="40% - Accent6 3 2 4 3" xfId="6014" xr:uid="{00000000-0005-0000-0000-000088150000}"/>
    <cellStyle name="40% - Accent6 3 2 4 3 2" xfId="6015" xr:uid="{00000000-0005-0000-0000-000089150000}"/>
    <cellStyle name="40% - Accent6 3 2 4_Deferred Income Taxes" xfId="6016" xr:uid="{00000000-0005-0000-0000-00008A150000}"/>
    <cellStyle name="40% - Accent6 3 2 5" xfId="6017" xr:uid="{00000000-0005-0000-0000-00008B150000}"/>
    <cellStyle name="40% - Accent6 3 2 5 2" xfId="6018" xr:uid="{00000000-0005-0000-0000-00008C150000}"/>
    <cellStyle name="40% - Accent6 3 2 5 2 2" xfId="6019" xr:uid="{00000000-0005-0000-0000-00008D150000}"/>
    <cellStyle name="40% - Accent6 3 2 5 2 2 2" xfId="6020" xr:uid="{00000000-0005-0000-0000-00008E150000}"/>
    <cellStyle name="40% - Accent6 3 2 5 2_Deferred Income Taxes" xfId="6021" xr:uid="{00000000-0005-0000-0000-00008F150000}"/>
    <cellStyle name="40% - Accent6 3 2 5 3" xfId="6022" xr:uid="{00000000-0005-0000-0000-000090150000}"/>
    <cellStyle name="40% - Accent6 3 2 5 3 2" xfId="6023" xr:uid="{00000000-0005-0000-0000-000091150000}"/>
    <cellStyle name="40% - Accent6 3 2 5_Deferred Income Taxes" xfId="6024" xr:uid="{00000000-0005-0000-0000-000092150000}"/>
    <cellStyle name="40% - Accent6 3 2 6" xfId="6025" xr:uid="{00000000-0005-0000-0000-000093150000}"/>
    <cellStyle name="40% - Accent6 3 2 6 2" xfId="6026" xr:uid="{00000000-0005-0000-0000-000094150000}"/>
    <cellStyle name="40% - Accent6 3 2 6 2 2" xfId="6027" xr:uid="{00000000-0005-0000-0000-000095150000}"/>
    <cellStyle name="40% - Accent6 3 2 6_Deferred Income Taxes" xfId="6028" xr:uid="{00000000-0005-0000-0000-000096150000}"/>
    <cellStyle name="40% - Accent6 3 2 7" xfId="6029" xr:uid="{00000000-0005-0000-0000-000097150000}"/>
    <cellStyle name="40% - Accent6 3 2 7 2" xfId="6030" xr:uid="{00000000-0005-0000-0000-000098150000}"/>
    <cellStyle name="40% - Accent6 3 2_Deferred Income Taxes" xfId="6031" xr:uid="{00000000-0005-0000-0000-000099150000}"/>
    <cellStyle name="40% - Accent6 3 3" xfId="6032" xr:uid="{00000000-0005-0000-0000-00009A150000}"/>
    <cellStyle name="40% - Accent6 3 3 2" xfId="6033" xr:uid="{00000000-0005-0000-0000-00009B150000}"/>
    <cellStyle name="40% - Accent6 3 3 2 2" xfId="6034" xr:uid="{00000000-0005-0000-0000-00009C150000}"/>
    <cellStyle name="40% - Accent6 3 3 2 2 2" xfId="6035" xr:uid="{00000000-0005-0000-0000-00009D150000}"/>
    <cellStyle name="40% - Accent6 3 3 2 2 2 2" xfId="6036" xr:uid="{00000000-0005-0000-0000-00009E150000}"/>
    <cellStyle name="40% - Accent6 3 3 2 2 2 2 2" xfId="6037" xr:uid="{00000000-0005-0000-0000-00009F150000}"/>
    <cellStyle name="40% - Accent6 3 3 2 2 2_Deferred Income Taxes" xfId="6038" xr:uid="{00000000-0005-0000-0000-0000A0150000}"/>
    <cellStyle name="40% - Accent6 3 3 2 2 3" xfId="6039" xr:uid="{00000000-0005-0000-0000-0000A1150000}"/>
    <cellStyle name="40% - Accent6 3 3 2 2 3 2" xfId="6040" xr:uid="{00000000-0005-0000-0000-0000A2150000}"/>
    <cellStyle name="40% - Accent6 3 3 2 2_Deferred Income Taxes" xfId="6041" xr:uid="{00000000-0005-0000-0000-0000A3150000}"/>
    <cellStyle name="40% - Accent6 3 3 2 3" xfId="6042" xr:uid="{00000000-0005-0000-0000-0000A4150000}"/>
    <cellStyle name="40% - Accent6 3 3 2 3 2" xfId="6043" xr:uid="{00000000-0005-0000-0000-0000A5150000}"/>
    <cellStyle name="40% - Accent6 3 3 2 3 2 2" xfId="6044" xr:uid="{00000000-0005-0000-0000-0000A6150000}"/>
    <cellStyle name="40% - Accent6 3 3 2 3 2 2 2" xfId="6045" xr:uid="{00000000-0005-0000-0000-0000A7150000}"/>
    <cellStyle name="40% - Accent6 3 3 2 3 2_Deferred Income Taxes" xfId="6046" xr:uid="{00000000-0005-0000-0000-0000A8150000}"/>
    <cellStyle name="40% - Accent6 3 3 2 3 3" xfId="6047" xr:uid="{00000000-0005-0000-0000-0000A9150000}"/>
    <cellStyle name="40% - Accent6 3 3 2 3 3 2" xfId="6048" xr:uid="{00000000-0005-0000-0000-0000AA150000}"/>
    <cellStyle name="40% - Accent6 3 3 2 3_Deferred Income Taxes" xfId="6049" xr:uid="{00000000-0005-0000-0000-0000AB150000}"/>
    <cellStyle name="40% - Accent6 3 3 2 4" xfId="6050" xr:uid="{00000000-0005-0000-0000-0000AC150000}"/>
    <cellStyle name="40% - Accent6 3 3 2 4 2" xfId="6051" xr:uid="{00000000-0005-0000-0000-0000AD150000}"/>
    <cellStyle name="40% - Accent6 3 3 2 4 2 2" xfId="6052" xr:uid="{00000000-0005-0000-0000-0000AE150000}"/>
    <cellStyle name="40% - Accent6 3 3 2 4_Deferred Income Taxes" xfId="6053" xr:uid="{00000000-0005-0000-0000-0000AF150000}"/>
    <cellStyle name="40% - Accent6 3 3 2 5" xfId="6054" xr:uid="{00000000-0005-0000-0000-0000B0150000}"/>
    <cellStyle name="40% - Accent6 3 3 2 5 2" xfId="6055" xr:uid="{00000000-0005-0000-0000-0000B1150000}"/>
    <cellStyle name="40% - Accent6 3 3 2_Deferred Income Taxes" xfId="6056" xr:uid="{00000000-0005-0000-0000-0000B2150000}"/>
    <cellStyle name="40% - Accent6 3 3 3" xfId="6057" xr:uid="{00000000-0005-0000-0000-0000B3150000}"/>
    <cellStyle name="40% - Accent6 3 3 3 2" xfId="6058" xr:uid="{00000000-0005-0000-0000-0000B4150000}"/>
    <cellStyle name="40% - Accent6 3 3 3 2 2" xfId="6059" xr:uid="{00000000-0005-0000-0000-0000B5150000}"/>
    <cellStyle name="40% - Accent6 3 3 3 2 2 2" xfId="6060" xr:uid="{00000000-0005-0000-0000-0000B6150000}"/>
    <cellStyle name="40% - Accent6 3 3 3 2_Deferred Income Taxes" xfId="6061" xr:uid="{00000000-0005-0000-0000-0000B7150000}"/>
    <cellStyle name="40% - Accent6 3 3 3 3" xfId="6062" xr:uid="{00000000-0005-0000-0000-0000B8150000}"/>
    <cellStyle name="40% - Accent6 3 3 3 3 2" xfId="6063" xr:uid="{00000000-0005-0000-0000-0000B9150000}"/>
    <cellStyle name="40% - Accent6 3 3 3_Deferred Income Taxes" xfId="6064" xr:uid="{00000000-0005-0000-0000-0000BA150000}"/>
    <cellStyle name="40% - Accent6 3 3 4" xfId="6065" xr:uid="{00000000-0005-0000-0000-0000BB150000}"/>
    <cellStyle name="40% - Accent6 3 3 4 2" xfId="6066" xr:uid="{00000000-0005-0000-0000-0000BC150000}"/>
    <cellStyle name="40% - Accent6 3 3 4 2 2" xfId="6067" xr:uid="{00000000-0005-0000-0000-0000BD150000}"/>
    <cellStyle name="40% - Accent6 3 3 4 2 2 2" xfId="6068" xr:uid="{00000000-0005-0000-0000-0000BE150000}"/>
    <cellStyle name="40% - Accent6 3 3 4 2_Deferred Income Taxes" xfId="6069" xr:uid="{00000000-0005-0000-0000-0000BF150000}"/>
    <cellStyle name="40% - Accent6 3 3 4 3" xfId="6070" xr:uid="{00000000-0005-0000-0000-0000C0150000}"/>
    <cellStyle name="40% - Accent6 3 3 4 3 2" xfId="6071" xr:uid="{00000000-0005-0000-0000-0000C1150000}"/>
    <cellStyle name="40% - Accent6 3 3 4_Deferred Income Taxes" xfId="6072" xr:uid="{00000000-0005-0000-0000-0000C2150000}"/>
    <cellStyle name="40% - Accent6 3 3 5" xfId="6073" xr:uid="{00000000-0005-0000-0000-0000C3150000}"/>
    <cellStyle name="40% - Accent6 3 3 5 2" xfId="6074" xr:uid="{00000000-0005-0000-0000-0000C4150000}"/>
    <cellStyle name="40% - Accent6 3 3 5 2 2" xfId="6075" xr:uid="{00000000-0005-0000-0000-0000C5150000}"/>
    <cellStyle name="40% - Accent6 3 3 5_Deferred Income Taxes" xfId="6076" xr:uid="{00000000-0005-0000-0000-0000C6150000}"/>
    <cellStyle name="40% - Accent6 3 3 6" xfId="6077" xr:uid="{00000000-0005-0000-0000-0000C7150000}"/>
    <cellStyle name="40% - Accent6 3 3 6 2" xfId="6078" xr:uid="{00000000-0005-0000-0000-0000C8150000}"/>
    <cellStyle name="40% - Accent6 3 3_Deferred Income Taxes" xfId="6079" xr:uid="{00000000-0005-0000-0000-0000C9150000}"/>
    <cellStyle name="40% - Accent6 3 4" xfId="6080" xr:uid="{00000000-0005-0000-0000-0000CA150000}"/>
    <cellStyle name="40% - Accent6 3 4 2" xfId="6081" xr:uid="{00000000-0005-0000-0000-0000CB150000}"/>
    <cellStyle name="40% - Accent6 3 4 2 2" xfId="6082" xr:uid="{00000000-0005-0000-0000-0000CC150000}"/>
    <cellStyle name="40% - Accent6 3 4 2 2 2" xfId="6083" xr:uid="{00000000-0005-0000-0000-0000CD150000}"/>
    <cellStyle name="40% - Accent6 3 4 2 2 2 2" xfId="6084" xr:uid="{00000000-0005-0000-0000-0000CE150000}"/>
    <cellStyle name="40% - Accent6 3 4 2 2_Deferred Income Taxes" xfId="6085" xr:uid="{00000000-0005-0000-0000-0000CF150000}"/>
    <cellStyle name="40% - Accent6 3 4 2 3" xfId="6086" xr:uid="{00000000-0005-0000-0000-0000D0150000}"/>
    <cellStyle name="40% - Accent6 3 4 2 3 2" xfId="6087" xr:uid="{00000000-0005-0000-0000-0000D1150000}"/>
    <cellStyle name="40% - Accent6 3 4 2_Deferred Income Taxes" xfId="6088" xr:uid="{00000000-0005-0000-0000-0000D2150000}"/>
    <cellStyle name="40% - Accent6 3 4 3" xfId="6089" xr:uid="{00000000-0005-0000-0000-0000D3150000}"/>
    <cellStyle name="40% - Accent6 3 4 3 2" xfId="6090" xr:uid="{00000000-0005-0000-0000-0000D4150000}"/>
    <cellStyle name="40% - Accent6 3 4 3 2 2" xfId="6091" xr:uid="{00000000-0005-0000-0000-0000D5150000}"/>
    <cellStyle name="40% - Accent6 3 4 3 2 2 2" xfId="6092" xr:uid="{00000000-0005-0000-0000-0000D6150000}"/>
    <cellStyle name="40% - Accent6 3 4 3 2_Deferred Income Taxes" xfId="6093" xr:uid="{00000000-0005-0000-0000-0000D7150000}"/>
    <cellStyle name="40% - Accent6 3 4 3 3" xfId="6094" xr:uid="{00000000-0005-0000-0000-0000D8150000}"/>
    <cellStyle name="40% - Accent6 3 4 3 3 2" xfId="6095" xr:uid="{00000000-0005-0000-0000-0000D9150000}"/>
    <cellStyle name="40% - Accent6 3 4 3_Deferred Income Taxes" xfId="6096" xr:uid="{00000000-0005-0000-0000-0000DA150000}"/>
    <cellStyle name="40% - Accent6 3 4 4" xfId="6097" xr:uid="{00000000-0005-0000-0000-0000DB150000}"/>
    <cellStyle name="40% - Accent6 3 4 4 2" xfId="6098" xr:uid="{00000000-0005-0000-0000-0000DC150000}"/>
    <cellStyle name="40% - Accent6 3 4 4 2 2" xfId="6099" xr:uid="{00000000-0005-0000-0000-0000DD150000}"/>
    <cellStyle name="40% - Accent6 3 4 4_Deferred Income Taxes" xfId="6100" xr:uid="{00000000-0005-0000-0000-0000DE150000}"/>
    <cellStyle name="40% - Accent6 3 4 5" xfId="6101" xr:uid="{00000000-0005-0000-0000-0000DF150000}"/>
    <cellStyle name="40% - Accent6 3 4 5 2" xfId="6102" xr:uid="{00000000-0005-0000-0000-0000E0150000}"/>
    <cellStyle name="40% - Accent6 3 4_Deferred Income Taxes" xfId="6103" xr:uid="{00000000-0005-0000-0000-0000E1150000}"/>
    <cellStyle name="40% - Accent6 3 5" xfId="6104" xr:uid="{00000000-0005-0000-0000-0000E2150000}"/>
    <cellStyle name="40% - Accent6 3 5 2" xfId="6105" xr:uid="{00000000-0005-0000-0000-0000E3150000}"/>
    <cellStyle name="40% - Accent6 3 5 2 2" xfId="6106" xr:uid="{00000000-0005-0000-0000-0000E4150000}"/>
    <cellStyle name="40% - Accent6 3 5 2 2 2" xfId="6107" xr:uid="{00000000-0005-0000-0000-0000E5150000}"/>
    <cellStyle name="40% - Accent6 3 5 2_Deferred Income Taxes" xfId="6108" xr:uid="{00000000-0005-0000-0000-0000E6150000}"/>
    <cellStyle name="40% - Accent6 3 5 3" xfId="6109" xr:uid="{00000000-0005-0000-0000-0000E7150000}"/>
    <cellStyle name="40% - Accent6 3 5 3 2" xfId="6110" xr:uid="{00000000-0005-0000-0000-0000E8150000}"/>
    <cellStyle name="40% - Accent6 3 5_Deferred Income Taxes" xfId="6111" xr:uid="{00000000-0005-0000-0000-0000E9150000}"/>
    <cellStyle name="40% - Accent6 3 6" xfId="6112" xr:uid="{00000000-0005-0000-0000-0000EA150000}"/>
    <cellStyle name="40% - Accent6 3 6 2" xfId="6113" xr:uid="{00000000-0005-0000-0000-0000EB150000}"/>
    <cellStyle name="40% - Accent6 3 6 2 2" xfId="6114" xr:uid="{00000000-0005-0000-0000-0000EC150000}"/>
    <cellStyle name="40% - Accent6 3 6 2 2 2" xfId="6115" xr:uid="{00000000-0005-0000-0000-0000ED150000}"/>
    <cellStyle name="40% - Accent6 3 6 2_Deferred Income Taxes" xfId="6116" xr:uid="{00000000-0005-0000-0000-0000EE150000}"/>
    <cellStyle name="40% - Accent6 3 6 3" xfId="6117" xr:uid="{00000000-0005-0000-0000-0000EF150000}"/>
    <cellStyle name="40% - Accent6 3 6 3 2" xfId="6118" xr:uid="{00000000-0005-0000-0000-0000F0150000}"/>
    <cellStyle name="40% - Accent6 3 6_Deferred Income Taxes" xfId="6119" xr:uid="{00000000-0005-0000-0000-0000F1150000}"/>
    <cellStyle name="40% - Accent6 3 7" xfId="6120" xr:uid="{00000000-0005-0000-0000-0000F2150000}"/>
    <cellStyle name="40% - Accent6 3 7 2" xfId="6121" xr:uid="{00000000-0005-0000-0000-0000F3150000}"/>
    <cellStyle name="40% - Accent6 3 7 2 2" xfId="6122" xr:uid="{00000000-0005-0000-0000-0000F4150000}"/>
    <cellStyle name="40% - Accent6 3 7_Deferred Income Taxes" xfId="6123" xr:uid="{00000000-0005-0000-0000-0000F5150000}"/>
    <cellStyle name="40% - Accent6 3 8" xfId="6124" xr:uid="{00000000-0005-0000-0000-0000F6150000}"/>
    <cellStyle name="40% - Accent6 3 9" xfId="6125" xr:uid="{00000000-0005-0000-0000-0000F7150000}"/>
    <cellStyle name="40% - Accent6 3 9 2" xfId="6126" xr:uid="{00000000-0005-0000-0000-0000F8150000}"/>
    <cellStyle name="40% - Accent6 3_Deferred Income Taxes" xfId="6127" xr:uid="{00000000-0005-0000-0000-0000F9150000}"/>
    <cellStyle name="40% - Accent6 4" xfId="262" xr:uid="{00000000-0005-0000-0000-0000FA150000}"/>
    <cellStyle name="40% - Accent6 4 2" xfId="6128" xr:uid="{00000000-0005-0000-0000-0000FB150000}"/>
    <cellStyle name="40% - Accent6 4 2 2" xfId="6129" xr:uid="{00000000-0005-0000-0000-0000FC150000}"/>
    <cellStyle name="40% - Accent6 4_Deferred Income Taxes" xfId="6130" xr:uid="{00000000-0005-0000-0000-0000FD150000}"/>
    <cellStyle name="40% - Accent6 5" xfId="263" xr:uid="{00000000-0005-0000-0000-0000FE150000}"/>
    <cellStyle name="40% - Accent6 5 10" xfId="6131" xr:uid="{00000000-0005-0000-0000-0000FF150000}"/>
    <cellStyle name="40% - Accent6 5 10 2" xfId="6132" xr:uid="{00000000-0005-0000-0000-000000160000}"/>
    <cellStyle name="40% - Accent6 5 2" xfId="6133" xr:uid="{00000000-0005-0000-0000-000001160000}"/>
    <cellStyle name="40% - Accent6 5 2 2" xfId="6134" xr:uid="{00000000-0005-0000-0000-000002160000}"/>
    <cellStyle name="40% - Accent6 5 2 2 2" xfId="6135" xr:uid="{00000000-0005-0000-0000-000003160000}"/>
    <cellStyle name="40% - Accent6 5 2 2 2 2" xfId="6136" xr:uid="{00000000-0005-0000-0000-000004160000}"/>
    <cellStyle name="40% - Accent6 5 2 2 2 2 2" xfId="6137" xr:uid="{00000000-0005-0000-0000-000005160000}"/>
    <cellStyle name="40% - Accent6 5 2 2 2 2 2 2" xfId="6138" xr:uid="{00000000-0005-0000-0000-000006160000}"/>
    <cellStyle name="40% - Accent6 5 2 2 2 2 2 2 2" xfId="6139" xr:uid="{00000000-0005-0000-0000-000007160000}"/>
    <cellStyle name="40% - Accent6 5 2 2 2 2 2 2 2 2" xfId="6140" xr:uid="{00000000-0005-0000-0000-000008160000}"/>
    <cellStyle name="40% - Accent6 5 2 2 2 2 2 2_Deferred Income Taxes" xfId="6141" xr:uid="{00000000-0005-0000-0000-000009160000}"/>
    <cellStyle name="40% - Accent6 5 2 2 2 2 2 3" xfId="6142" xr:uid="{00000000-0005-0000-0000-00000A160000}"/>
    <cellStyle name="40% - Accent6 5 2 2 2 2 2 3 2" xfId="6143" xr:uid="{00000000-0005-0000-0000-00000B160000}"/>
    <cellStyle name="40% - Accent6 5 2 2 2 2 2_Deferred Income Taxes" xfId="6144" xr:uid="{00000000-0005-0000-0000-00000C160000}"/>
    <cellStyle name="40% - Accent6 5 2 2 2 2 3" xfId="6145" xr:uid="{00000000-0005-0000-0000-00000D160000}"/>
    <cellStyle name="40% - Accent6 5 2 2 2 2 3 2" xfId="6146" xr:uid="{00000000-0005-0000-0000-00000E160000}"/>
    <cellStyle name="40% - Accent6 5 2 2 2 2 3 2 2" xfId="6147" xr:uid="{00000000-0005-0000-0000-00000F160000}"/>
    <cellStyle name="40% - Accent6 5 2 2 2 2 3 2 2 2" xfId="6148" xr:uid="{00000000-0005-0000-0000-000010160000}"/>
    <cellStyle name="40% - Accent6 5 2 2 2 2 3 2_Deferred Income Taxes" xfId="6149" xr:uid="{00000000-0005-0000-0000-000011160000}"/>
    <cellStyle name="40% - Accent6 5 2 2 2 2 3 3" xfId="6150" xr:uid="{00000000-0005-0000-0000-000012160000}"/>
    <cellStyle name="40% - Accent6 5 2 2 2 2 3 3 2" xfId="6151" xr:uid="{00000000-0005-0000-0000-000013160000}"/>
    <cellStyle name="40% - Accent6 5 2 2 2 2 3_Deferred Income Taxes" xfId="6152" xr:uid="{00000000-0005-0000-0000-000014160000}"/>
    <cellStyle name="40% - Accent6 5 2 2 2 2 4" xfId="6153" xr:uid="{00000000-0005-0000-0000-000015160000}"/>
    <cellStyle name="40% - Accent6 5 2 2 2 2 4 2" xfId="6154" xr:uid="{00000000-0005-0000-0000-000016160000}"/>
    <cellStyle name="40% - Accent6 5 2 2 2 2 4 2 2" xfId="6155" xr:uid="{00000000-0005-0000-0000-000017160000}"/>
    <cellStyle name="40% - Accent6 5 2 2 2 2 4_Deferred Income Taxes" xfId="6156" xr:uid="{00000000-0005-0000-0000-000018160000}"/>
    <cellStyle name="40% - Accent6 5 2 2 2 2 5" xfId="6157" xr:uid="{00000000-0005-0000-0000-000019160000}"/>
    <cellStyle name="40% - Accent6 5 2 2 2 2 5 2" xfId="6158" xr:uid="{00000000-0005-0000-0000-00001A160000}"/>
    <cellStyle name="40% - Accent6 5 2 2 2 2_Deferred Income Taxes" xfId="6159" xr:uid="{00000000-0005-0000-0000-00001B160000}"/>
    <cellStyle name="40% - Accent6 5 2 2 2 3" xfId="6160" xr:uid="{00000000-0005-0000-0000-00001C160000}"/>
    <cellStyle name="40% - Accent6 5 2 2 2 3 2" xfId="6161" xr:uid="{00000000-0005-0000-0000-00001D160000}"/>
    <cellStyle name="40% - Accent6 5 2 2 2 3 2 2" xfId="6162" xr:uid="{00000000-0005-0000-0000-00001E160000}"/>
    <cellStyle name="40% - Accent6 5 2 2 2 3 2 2 2" xfId="6163" xr:uid="{00000000-0005-0000-0000-00001F160000}"/>
    <cellStyle name="40% - Accent6 5 2 2 2 3 2_Deferred Income Taxes" xfId="6164" xr:uid="{00000000-0005-0000-0000-000020160000}"/>
    <cellStyle name="40% - Accent6 5 2 2 2 3 3" xfId="6165" xr:uid="{00000000-0005-0000-0000-000021160000}"/>
    <cellStyle name="40% - Accent6 5 2 2 2 3 3 2" xfId="6166" xr:uid="{00000000-0005-0000-0000-000022160000}"/>
    <cellStyle name="40% - Accent6 5 2 2 2 3_Deferred Income Taxes" xfId="6167" xr:uid="{00000000-0005-0000-0000-000023160000}"/>
    <cellStyle name="40% - Accent6 5 2 2 2 4" xfId="6168" xr:uid="{00000000-0005-0000-0000-000024160000}"/>
    <cellStyle name="40% - Accent6 5 2 2 2 4 2" xfId="6169" xr:uid="{00000000-0005-0000-0000-000025160000}"/>
    <cellStyle name="40% - Accent6 5 2 2 2 4 2 2" xfId="6170" xr:uid="{00000000-0005-0000-0000-000026160000}"/>
    <cellStyle name="40% - Accent6 5 2 2 2 4 2 2 2" xfId="6171" xr:uid="{00000000-0005-0000-0000-000027160000}"/>
    <cellStyle name="40% - Accent6 5 2 2 2 4 2_Deferred Income Taxes" xfId="6172" xr:uid="{00000000-0005-0000-0000-000028160000}"/>
    <cellStyle name="40% - Accent6 5 2 2 2 4 3" xfId="6173" xr:uid="{00000000-0005-0000-0000-000029160000}"/>
    <cellStyle name="40% - Accent6 5 2 2 2 4 3 2" xfId="6174" xr:uid="{00000000-0005-0000-0000-00002A160000}"/>
    <cellStyle name="40% - Accent6 5 2 2 2 4_Deferred Income Taxes" xfId="6175" xr:uid="{00000000-0005-0000-0000-00002B160000}"/>
    <cellStyle name="40% - Accent6 5 2 2 2 5" xfId="6176" xr:uid="{00000000-0005-0000-0000-00002C160000}"/>
    <cellStyle name="40% - Accent6 5 2 2 2 5 2" xfId="6177" xr:uid="{00000000-0005-0000-0000-00002D160000}"/>
    <cellStyle name="40% - Accent6 5 2 2 2 5 2 2" xfId="6178" xr:uid="{00000000-0005-0000-0000-00002E160000}"/>
    <cellStyle name="40% - Accent6 5 2 2 2 5_Deferred Income Taxes" xfId="6179" xr:uid="{00000000-0005-0000-0000-00002F160000}"/>
    <cellStyle name="40% - Accent6 5 2 2 2 6" xfId="6180" xr:uid="{00000000-0005-0000-0000-000030160000}"/>
    <cellStyle name="40% - Accent6 5 2 2 2 6 2" xfId="6181" xr:uid="{00000000-0005-0000-0000-000031160000}"/>
    <cellStyle name="40% - Accent6 5 2 2 2 6 2 2" xfId="6182" xr:uid="{00000000-0005-0000-0000-000032160000}"/>
    <cellStyle name="40% - Accent6 5 2 2 2 6_Deferred Income Taxes" xfId="6183" xr:uid="{00000000-0005-0000-0000-000033160000}"/>
    <cellStyle name="40% - Accent6 5 2 2 2 7" xfId="6184" xr:uid="{00000000-0005-0000-0000-000034160000}"/>
    <cellStyle name="40% - Accent6 5 2 2 2 7 2" xfId="6185" xr:uid="{00000000-0005-0000-0000-000035160000}"/>
    <cellStyle name="40% - Accent6 5 2 2 2_Deferred Income Taxes" xfId="6186" xr:uid="{00000000-0005-0000-0000-000036160000}"/>
    <cellStyle name="40% - Accent6 5 2 2 3" xfId="6187" xr:uid="{00000000-0005-0000-0000-000037160000}"/>
    <cellStyle name="40% - Accent6 5 2 2 3 2" xfId="6188" xr:uid="{00000000-0005-0000-0000-000038160000}"/>
    <cellStyle name="40% - Accent6 5 2 2 3 2 2" xfId="6189" xr:uid="{00000000-0005-0000-0000-000039160000}"/>
    <cellStyle name="40% - Accent6 5 2 2 3 2 2 2" xfId="6190" xr:uid="{00000000-0005-0000-0000-00003A160000}"/>
    <cellStyle name="40% - Accent6 5 2 2 3 2 2 2 2" xfId="6191" xr:uid="{00000000-0005-0000-0000-00003B160000}"/>
    <cellStyle name="40% - Accent6 5 2 2 3 2 2_Deferred Income Taxes" xfId="6192" xr:uid="{00000000-0005-0000-0000-00003C160000}"/>
    <cellStyle name="40% - Accent6 5 2 2 3 2 3" xfId="6193" xr:uid="{00000000-0005-0000-0000-00003D160000}"/>
    <cellStyle name="40% - Accent6 5 2 2 3 2 3 2" xfId="6194" xr:uid="{00000000-0005-0000-0000-00003E160000}"/>
    <cellStyle name="40% - Accent6 5 2 2 3 2_Deferred Income Taxes" xfId="6195" xr:uid="{00000000-0005-0000-0000-00003F160000}"/>
    <cellStyle name="40% - Accent6 5 2 2 3 3" xfId="6196" xr:uid="{00000000-0005-0000-0000-000040160000}"/>
    <cellStyle name="40% - Accent6 5 2 2 3 3 2" xfId="6197" xr:uid="{00000000-0005-0000-0000-000041160000}"/>
    <cellStyle name="40% - Accent6 5 2 2 3 3 2 2" xfId="6198" xr:uid="{00000000-0005-0000-0000-000042160000}"/>
    <cellStyle name="40% - Accent6 5 2 2 3 3 2 2 2" xfId="6199" xr:uid="{00000000-0005-0000-0000-000043160000}"/>
    <cellStyle name="40% - Accent6 5 2 2 3 3 2_Deferred Income Taxes" xfId="6200" xr:uid="{00000000-0005-0000-0000-000044160000}"/>
    <cellStyle name="40% - Accent6 5 2 2 3 3 3" xfId="6201" xr:uid="{00000000-0005-0000-0000-000045160000}"/>
    <cellStyle name="40% - Accent6 5 2 2 3 3 3 2" xfId="6202" xr:uid="{00000000-0005-0000-0000-000046160000}"/>
    <cellStyle name="40% - Accent6 5 2 2 3 3_Deferred Income Taxes" xfId="6203" xr:uid="{00000000-0005-0000-0000-000047160000}"/>
    <cellStyle name="40% - Accent6 5 2 2 3 4" xfId="6204" xr:uid="{00000000-0005-0000-0000-000048160000}"/>
    <cellStyle name="40% - Accent6 5 2 2 3 4 2" xfId="6205" xr:uid="{00000000-0005-0000-0000-000049160000}"/>
    <cellStyle name="40% - Accent6 5 2 2 3 4 2 2" xfId="6206" xr:uid="{00000000-0005-0000-0000-00004A160000}"/>
    <cellStyle name="40% - Accent6 5 2 2 3 4_Deferred Income Taxes" xfId="6207" xr:uid="{00000000-0005-0000-0000-00004B160000}"/>
    <cellStyle name="40% - Accent6 5 2 2 3 5" xfId="6208" xr:uid="{00000000-0005-0000-0000-00004C160000}"/>
    <cellStyle name="40% - Accent6 5 2 2 3 5 2" xfId="6209" xr:uid="{00000000-0005-0000-0000-00004D160000}"/>
    <cellStyle name="40% - Accent6 5 2 2 3_Deferred Income Taxes" xfId="6210" xr:uid="{00000000-0005-0000-0000-00004E160000}"/>
    <cellStyle name="40% - Accent6 5 2 2 4" xfId="6211" xr:uid="{00000000-0005-0000-0000-00004F160000}"/>
    <cellStyle name="40% - Accent6 5 2 2 4 2" xfId="6212" xr:uid="{00000000-0005-0000-0000-000050160000}"/>
    <cellStyle name="40% - Accent6 5 2 2 4 2 2" xfId="6213" xr:uid="{00000000-0005-0000-0000-000051160000}"/>
    <cellStyle name="40% - Accent6 5 2 2 4 2 2 2" xfId="6214" xr:uid="{00000000-0005-0000-0000-000052160000}"/>
    <cellStyle name="40% - Accent6 5 2 2 4 2_Deferred Income Taxes" xfId="6215" xr:uid="{00000000-0005-0000-0000-000053160000}"/>
    <cellStyle name="40% - Accent6 5 2 2 4 3" xfId="6216" xr:uid="{00000000-0005-0000-0000-000054160000}"/>
    <cellStyle name="40% - Accent6 5 2 2 4 3 2" xfId="6217" xr:uid="{00000000-0005-0000-0000-000055160000}"/>
    <cellStyle name="40% - Accent6 5 2 2 4_Deferred Income Taxes" xfId="6218" xr:uid="{00000000-0005-0000-0000-000056160000}"/>
    <cellStyle name="40% - Accent6 5 2 2 5" xfId="6219" xr:uid="{00000000-0005-0000-0000-000057160000}"/>
    <cellStyle name="40% - Accent6 5 2 2 5 2" xfId="6220" xr:uid="{00000000-0005-0000-0000-000058160000}"/>
    <cellStyle name="40% - Accent6 5 2 2 5 2 2" xfId="6221" xr:uid="{00000000-0005-0000-0000-000059160000}"/>
    <cellStyle name="40% - Accent6 5 2 2 5 2 2 2" xfId="6222" xr:uid="{00000000-0005-0000-0000-00005A160000}"/>
    <cellStyle name="40% - Accent6 5 2 2 5 2_Deferred Income Taxes" xfId="6223" xr:uid="{00000000-0005-0000-0000-00005B160000}"/>
    <cellStyle name="40% - Accent6 5 2 2 5 3" xfId="6224" xr:uid="{00000000-0005-0000-0000-00005C160000}"/>
    <cellStyle name="40% - Accent6 5 2 2 5 3 2" xfId="6225" xr:uid="{00000000-0005-0000-0000-00005D160000}"/>
    <cellStyle name="40% - Accent6 5 2 2 5_Deferred Income Taxes" xfId="6226" xr:uid="{00000000-0005-0000-0000-00005E160000}"/>
    <cellStyle name="40% - Accent6 5 2 2 6" xfId="6227" xr:uid="{00000000-0005-0000-0000-00005F160000}"/>
    <cellStyle name="40% - Accent6 5 2 2 6 2" xfId="6228" xr:uid="{00000000-0005-0000-0000-000060160000}"/>
    <cellStyle name="40% - Accent6 5 2 2 6 2 2" xfId="6229" xr:uid="{00000000-0005-0000-0000-000061160000}"/>
    <cellStyle name="40% - Accent6 5 2 2 6_Deferred Income Taxes" xfId="6230" xr:uid="{00000000-0005-0000-0000-000062160000}"/>
    <cellStyle name="40% - Accent6 5 2 2 7" xfId="6231" xr:uid="{00000000-0005-0000-0000-000063160000}"/>
    <cellStyle name="40% - Accent6 5 2 2 7 2" xfId="6232" xr:uid="{00000000-0005-0000-0000-000064160000}"/>
    <cellStyle name="40% - Accent6 5 2 2 7 2 2" xfId="6233" xr:uid="{00000000-0005-0000-0000-000065160000}"/>
    <cellStyle name="40% - Accent6 5 2 2 7_Deferred Income Taxes" xfId="6234" xr:uid="{00000000-0005-0000-0000-000066160000}"/>
    <cellStyle name="40% - Accent6 5 2 2 8" xfId="6235" xr:uid="{00000000-0005-0000-0000-000067160000}"/>
    <cellStyle name="40% - Accent6 5 2 2 8 2" xfId="6236" xr:uid="{00000000-0005-0000-0000-000068160000}"/>
    <cellStyle name="40% - Accent6 5 2 2_Deferred Income Taxes" xfId="6237" xr:uid="{00000000-0005-0000-0000-000069160000}"/>
    <cellStyle name="40% - Accent6 5 2 3" xfId="6238" xr:uid="{00000000-0005-0000-0000-00006A160000}"/>
    <cellStyle name="40% - Accent6 5 2 3 2" xfId="6239" xr:uid="{00000000-0005-0000-0000-00006B160000}"/>
    <cellStyle name="40% - Accent6 5 2 3 2 2" xfId="6240" xr:uid="{00000000-0005-0000-0000-00006C160000}"/>
    <cellStyle name="40% - Accent6 5 2 3 2 2 2" xfId="6241" xr:uid="{00000000-0005-0000-0000-00006D160000}"/>
    <cellStyle name="40% - Accent6 5 2 3 2 2 2 2" xfId="6242" xr:uid="{00000000-0005-0000-0000-00006E160000}"/>
    <cellStyle name="40% - Accent6 5 2 3 2 2 2 2 2" xfId="6243" xr:uid="{00000000-0005-0000-0000-00006F160000}"/>
    <cellStyle name="40% - Accent6 5 2 3 2 2 2_Deferred Income Taxes" xfId="6244" xr:uid="{00000000-0005-0000-0000-000070160000}"/>
    <cellStyle name="40% - Accent6 5 2 3 2 2 3" xfId="6245" xr:uid="{00000000-0005-0000-0000-000071160000}"/>
    <cellStyle name="40% - Accent6 5 2 3 2 2 3 2" xfId="6246" xr:uid="{00000000-0005-0000-0000-000072160000}"/>
    <cellStyle name="40% - Accent6 5 2 3 2 2_Deferred Income Taxes" xfId="6247" xr:uid="{00000000-0005-0000-0000-000073160000}"/>
    <cellStyle name="40% - Accent6 5 2 3 2 3" xfId="6248" xr:uid="{00000000-0005-0000-0000-000074160000}"/>
    <cellStyle name="40% - Accent6 5 2 3 2 3 2" xfId="6249" xr:uid="{00000000-0005-0000-0000-000075160000}"/>
    <cellStyle name="40% - Accent6 5 2 3 2 3 2 2" xfId="6250" xr:uid="{00000000-0005-0000-0000-000076160000}"/>
    <cellStyle name="40% - Accent6 5 2 3 2 3 2 2 2" xfId="6251" xr:uid="{00000000-0005-0000-0000-000077160000}"/>
    <cellStyle name="40% - Accent6 5 2 3 2 3 2_Deferred Income Taxes" xfId="6252" xr:uid="{00000000-0005-0000-0000-000078160000}"/>
    <cellStyle name="40% - Accent6 5 2 3 2 3 3" xfId="6253" xr:uid="{00000000-0005-0000-0000-000079160000}"/>
    <cellStyle name="40% - Accent6 5 2 3 2 3 3 2" xfId="6254" xr:uid="{00000000-0005-0000-0000-00007A160000}"/>
    <cellStyle name="40% - Accent6 5 2 3 2 3_Deferred Income Taxes" xfId="6255" xr:uid="{00000000-0005-0000-0000-00007B160000}"/>
    <cellStyle name="40% - Accent6 5 2 3 2 4" xfId="6256" xr:uid="{00000000-0005-0000-0000-00007C160000}"/>
    <cellStyle name="40% - Accent6 5 2 3 2 4 2" xfId="6257" xr:uid="{00000000-0005-0000-0000-00007D160000}"/>
    <cellStyle name="40% - Accent6 5 2 3 2 4 2 2" xfId="6258" xr:uid="{00000000-0005-0000-0000-00007E160000}"/>
    <cellStyle name="40% - Accent6 5 2 3 2 4_Deferred Income Taxes" xfId="6259" xr:uid="{00000000-0005-0000-0000-00007F160000}"/>
    <cellStyle name="40% - Accent6 5 2 3 2 5" xfId="6260" xr:uid="{00000000-0005-0000-0000-000080160000}"/>
    <cellStyle name="40% - Accent6 5 2 3 2 5 2" xfId="6261" xr:uid="{00000000-0005-0000-0000-000081160000}"/>
    <cellStyle name="40% - Accent6 5 2 3 2 5 2 2" xfId="6262" xr:uid="{00000000-0005-0000-0000-000082160000}"/>
    <cellStyle name="40% - Accent6 5 2 3 2 5_Deferred Income Taxes" xfId="6263" xr:uid="{00000000-0005-0000-0000-000083160000}"/>
    <cellStyle name="40% - Accent6 5 2 3 2 6" xfId="6264" xr:uid="{00000000-0005-0000-0000-000084160000}"/>
    <cellStyle name="40% - Accent6 5 2 3 2 6 2" xfId="6265" xr:uid="{00000000-0005-0000-0000-000085160000}"/>
    <cellStyle name="40% - Accent6 5 2 3 2_Deferred Income Taxes" xfId="6266" xr:uid="{00000000-0005-0000-0000-000086160000}"/>
    <cellStyle name="40% - Accent6 5 2 3 3" xfId="6267" xr:uid="{00000000-0005-0000-0000-000087160000}"/>
    <cellStyle name="40% - Accent6 5 2 3 3 2" xfId="6268" xr:uid="{00000000-0005-0000-0000-000088160000}"/>
    <cellStyle name="40% - Accent6 5 2 3 3 2 2" xfId="6269" xr:uid="{00000000-0005-0000-0000-000089160000}"/>
    <cellStyle name="40% - Accent6 5 2 3 3 2 2 2" xfId="6270" xr:uid="{00000000-0005-0000-0000-00008A160000}"/>
    <cellStyle name="40% - Accent6 5 2 3 3 2_Deferred Income Taxes" xfId="6271" xr:uid="{00000000-0005-0000-0000-00008B160000}"/>
    <cellStyle name="40% - Accent6 5 2 3 3 3" xfId="6272" xr:uid="{00000000-0005-0000-0000-00008C160000}"/>
    <cellStyle name="40% - Accent6 5 2 3 3 3 2" xfId="6273" xr:uid="{00000000-0005-0000-0000-00008D160000}"/>
    <cellStyle name="40% - Accent6 5 2 3 3_Deferred Income Taxes" xfId="6274" xr:uid="{00000000-0005-0000-0000-00008E160000}"/>
    <cellStyle name="40% - Accent6 5 2 3 4" xfId="6275" xr:uid="{00000000-0005-0000-0000-00008F160000}"/>
    <cellStyle name="40% - Accent6 5 2 3 4 2" xfId="6276" xr:uid="{00000000-0005-0000-0000-000090160000}"/>
    <cellStyle name="40% - Accent6 5 2 3 4 2 2" xfId="6277" xr:uid="{00000000-0005-0000-0000-000091160000}"/>
    <cellStyle name="40% - Accent6 5 2 3 4 2 2 2" xfId="6278" xr:uid="{00000000-0005-0000-0000-000092160000}"/>
    <cellStyle name="40% - Accent6 5 2 3 4 2_Deferred Income Taxes" xfId="6279" xr:uid="{00000000-0005-0000-0000-000093160000}"/>
    <cellStyle name="40% - Accent6 5 2 3 4 3" xfId="6280" xr:uid="{00000000-0005-0000-0000-000094160000}"/>
    <cellStyle name="40% - Accent6 5 2 3 4 3 2" xfId="6281" xr:uid="{00000000-0005-0000-0000-000095160000}"/>
    <cellStyle name="40% - Accent6 5 2 3 4_Deferred Income Taxes" xfId="6282" xr:uid="{00000000-0005-0000-0000-000096160000}"/>
    <cellStyle name="40% - Accent6 5 2 3 5" xfId="6283" xr:uid="{00000000-0005-0000-0000-000097160000}"/>
    <cellStyle name="40% - Accent6 5 2 3 5 2" xfId="6284" xr:uid="{00000000-0005-0000-0000-000098160000}"/>
    <cellStyle name="40% - Accent6 5 2 3 5 2 2" xfId="6285" xr:uid="{00000000-0005-0000-0000-000099160000}"/>
    <cellStyle name="40% - Accent6 5 2 3 5_Deferred Income Taxes" xfId="6286" xr:uid="{00000000-0005-0000-0000-00009A160000}"/>
    <cellStyle name="40% - Accent6 5 2 3 6" xfId="6287" xr:uid="{00000000-0005-0000-0000-00009B160000}"/>
    <cellStyle name="40% - Accent6 5 2 3 6 2" xfId="6288" xr:uid="{00000000-0005-0000-0000-00009C160000}"/>
    <cellStyle name="40% - Accent6 5 2 3 6 2 2" xfId="6289" xr:uid="{00000000-0005-0000-0000-00009D160000}"/>
    <cellStyle name="40% - Accent6 5 2 3 6_Deferred Income Taxes" xfId="6290" xr:uid="{00000000-0005-0000-0000-00009E160000}"/>
    <cellStyle name="40% - Accent6 5 2 3 7" xfId="6291" xr:uid="{00000000-0005-0000-0000-00009F160000}"/>
    <cellStyle name="40% - Accent6 5 2 3 7 2" xfId="6292" xr:uid="{00000000-0005-0000-0000-0000A0160000}"/>
    <cellStyle name="40% - Accent6 5 2 3_Deferred Income Taxes" xfId="6293" xr:uid="{00000000-0005-0000-0000-0000A1160000}"/>
    <cellStyle name="40% - Accent6 5 2 4" xfId="6294" xr:uid="{00000000-0005-0000-0000-0000A2160000}"/>
    <cellStyle name="40% - Accent6 5 2 4 2" xfId="6295" xr:uid="{00000000-0005-0000-0000-0000A3160000}"/>
    <cellStyle name="40% - Accent6 5 2 4 2 2" xfId="6296" xr:uid="{00000000-0005-0000-0000-0000A4160000}"/>
    <cellStyle name="40% - Accent6 5 2 4 2 2 2" xfId="6297" xr:uid="{00000000-0005-0000-0000-0000A5160000}"/>
    <cellStyle name="40% - Accent6 5 2 4 2 2 2 2" xfId="6298" xr:uid="{00000000-0005-0000-0000-0000A6160000}"/>
    <cellStyle name="40% - Accent6 5 2 4 2 2_Deferred Income Taxes" xfId="6299" xr:uid="{00000000-0005-0000-0000-0000A7160000}"/>
    <cellStyle name="40% - Accent6 5 2 4 2 3" xfId="6300" xr:uid="{00000000-0005-0000-0000-0000A8160000}"/>
    <cellStyle name="40% - Accent6 5 2 4 2 3 2" xfId="6301" xr:uid="{00000000-0005-0000-0000-0000A9160000}"/>
    <cellStyle name="40% - Accent6 5 2 4 2 3 2 2" xfId="6302" xr:uid="{00000000-0005-0000-0000-0000AA160000}"/>
    <cellStyle name="40% - Accent6 5 2 4 2 3_Deferred Income Taxes" xfId="6303" xr:uid="{00000000-0005-0000-0000-0000AB160000}"/>
    <cellStyle name="40% - Accent6 5 2 4 2 4" xfId="6304" xr:uid="{00000000-0005-0000-0000-0000AC160000}"/>
    <cellStyle name="40% - Accent6 5 2 4 2 4 2" xfId="6305" xr:uid="{00000000-0005-0000-0000-0000AD160000}"/>
    <cellStyle name="40% - Accent6 5 2 4 2_Deferred Income Taxes" xfId="6306" xr:uid="{00000000-0005-0000-0000-0000AE160000}"/>
    <cellStyle name="40% - Accent6 5 2 4 3" xfId="6307" xr:uid="{00000000-0005-0000-0000-0000AF160000}"/>
    <cellStyle name="40% - Accent6 5 2 4 3 2" xfId="6308" xr:uid="{00000000-0005-0000-0000-0000B0160000}"/>
    <cellStyle name="40% - Accent6 5 2 4 3 2 2" xfId="6309" xr:uid="{00000000-0005-0000-0000-0000B1160000}"/>
    <cellStyle name="40% - Accent6 5 2 4 3 2 2 2" xfId="6310" xr:uid="{00000000-0005-0000-0000-0000B2160000}"/>
    <cellStyle name="40% - Accent6 5 2 4 3 2_Deferred Income Taxes" xfId="6311" xr:uid="{00000000-0005-0000-0000-0000B3160000}"/>
    <cellStyle name="40% - Accent6 5 2 4 3 3" xfId="6312" xr:uid="{00000000-0005-0000-0000-0000B4160000}"/>
    <cellStyle name="40% - Accent6 5 2 4 3 3 2" xfId="6313" xr:uid="{00000000-0005-0000-0000-0000B5160000}"/>
    <cellStyle name="40% - Accent6 5 2 4 3_Deferred Income Taxes" xfId="6314" xr:uid="{00000000-0005-0000-0000-0000B6160000}"/>
    <cellStyle name="40% - Accent6 5 2 4 4" xfId="6315" xr:uid="{00000000-0005-0000-0000-0000B7160000}"/>
    <cellStyle name="40% - Accent6 5 2 4 4 2" xfId="6316" xr:uid="{00000000-0005-0000-0000-0000B8160000}"/>
    <cellStyle name="40% - Accent6 5 2 4 4 2 2" xfId="6317" xr:uid="{00000000-0005-0000-0000-0000B9160000}"/>
    <cellStyle name="40% - Accent6 5 2 4 4_Deferred Income Taxes" xfId="6318" xr:uid="{00000000-0005-0000-0000-0000BA160000}"/>
    <cellStyle name="40% - Accent6 5 2 4 5" xfId="6319" xr:uid="{00000000-0005-0000-0000-0000BB160000}"/>
    <cellStyle name="40% - Accent6 5 2 4 5 2" xfId="6320" xr:uid="{00000000-0005-0000-0000-0000BC160000}"/>
    <cellStyle name="40% - Accent6 5 2 4 5 2 2" xfId="6321" xr:uid="{00000000-0005-0000-0000-0000BD160000}"/>
    <cellStyle name="40% - Accent6 5 2 4 5_Deferred Income Taxes" xfId="6322" xr:uid="{00000000-0005-0000-0000-0000BE160000}"/>
    <cellStyle name="40% - Accent6 5 2 4 6" xfId="6323" xr:uid="{00000000-0005-0000-0000-0000BF160000}"/>
    <cellStyle name="40% - Accent6 5 2 4 6 2" xfId="6324" xr:uid="{00000000-0005-0000-0000-0000C0160000}"/>
    <cellStyle name="40% - Accent6 5 2 4_Deferred Income Taxes" xfId="6325" xr:uid="{00000000-0005-0000-0000-0000C1160000}"/>
    <cellStyle name="40% - Accent6 5 2 5" xfId="6326" xr:uid="{00000000-0005-0000-0000-0000C2160000}"/>
    <cellStyle name="40% - Accent6 5 2 5 2" xfId="6327" xr:uid="{00000000-0005-0000-0000-0000C3160000}"/>
    <cellStyle name="40% - Accent6 5 2 5 2 2" xfId="6328" xr:uid="{00000000-0005-0000-0000-0000C4160000}"/>
    <cellStyle name="40% - Accent6 5 2 5 2 2 2" xfId="6329" xr:uid="{00000000-0005-0000-0000-0000C5160000}"/>
    <cellStyle name="40% - Accent6 5 2 5 2_Deferred Income Taxes" xfId="6330" xr:uid="{00000000-0005-0000-0000-0000C6160000}"/>
    <cellStyle name="40% - Accent6 5 2 5 3" xfId="6331" xr:uid="{00000000-0005-0000-0000-0000C7160000}"/>
    <cellStyle name="40% - Accent6 5 2 5 3 2" xfId="6332" xr:uid="{00000000-0005-0000-0000-0000C8160000}"/>
    <cellStyle name="40% - Accent6 5 2 5 3 2 2" xfId="6333" xr:uid="{00000000-0005-0000-0000-0000C9160000}"/>
    <cellStyle name="40% - Accent6 5 2 5 3_Deferred Income Taxes" xfId="6334" xr:uid="{00000000-0005-0000-0000-0000CA160000}"/>
    <cellStyle name="40% - Accent6 5 2 5 4" xfId="6335" xr:uid="{00000000-0005-0000-0000-0000CB160000}"/>
    <cellStyle name="40% - Accent6 5 2 5 4 2" xfId="6336" xr:uid="{00000000-0005-0000-0000-0000CC160000}"/>
    <cellStyle name="40% - Accent6 5 2 5_Deferred Income Taxes" xfId="6337" xr:uid="{00000000-0005-0000-0000-0000CD160000}"/>
    <cellStyle name="40% - Accent6 5 2 6" xfId="6338" xr:uid="{00000000-0005-0000-0000-0000CE160000}"/>
    <cellStyle name="40% - Accent6 5 2 6 2" xfId="6339" xr:uid="{00000000-0005-0000-0000-0000CF160000}"/>
    <cellStyle name="40% - Accent6 5 2 6 2 2" xfId="6340" xr:uid="{00000000-0005-0000-0000-0000D0160000}"/>
    <cellStyle name="40% - Accent6 5 2 6 2 2 2" xfId="6341" xr:uid="{00000000-0005-0000-0000-0000D1160000}"/>
    <cellStyle name="40% - Accent6 5 2 6 2_Deferred Income Taxes" xfId="6342" xr:uid="{00000000-0005-0000-0000-0000D2160000}"/>
    <cellStyle name="40% - Accent6 5 2 6 3" xfId="6343" xr:uid="{00000000-0005-0000-0000-0000D3160000}"/>
    <cellStyle name="40% - Accent6 5 2 6 3 2" xfId="6344" xr:uid="{00000000-0005-0000-0000-0000D4160000}"/>
    <cellStyle name="40% - Accent6 5 2 6_Deferred Income Taxes" xfId="6345" xr:uid="{00000000-0005-0000-0000-0000D5160000}"/>
    <cellStyle name="40% - Accent6 5 2 7" xfId="6346" xr:uid="{00000000-0005-0000-0000-0000D6160000}"/>
    <cellStyle name="40% - Accent6 5 2 7 2" xfId="6347" xr:uid="{00000000-0005-0000-0000-0000D7160000}"/>
    <cellStyle name="40% - Accent6 5 2 7 2 2" xfId="6348" xr:uid="{00000000-0005-0000-0000-0000D8160000}"/>
    <cellStyle name="40% - Accent6 5 2 7_Deferred Income Taxes" xfId="6349" xr:uid="{00000000-0005-0000-0000-0000D9160000}"/>
    <cellStyle name="40% - Accent6 5 2 8" xfId="6350" xr:uid="{00000000-0005-0000-0000-0000DA160000}"/>
    <cellStyle name="40% - Accent6 5 2 8 2" xfId="6351" xr:uid="{00000000-0005-0000-0000-0000DB160000}"/>
    <cellStyle name="40% - Accent6 5 2 8 2 2" xfId="6352" xr:uid="{00000000-0005-0000-0000-0000DC160000}"/>
    <cellStyle name="40% - Accent6 5 2 8_Deferred Income Taxes" xfId="6353" xr:uid="{00000000-0005-0000-0000-0000DD160000}"/>
    <cellStyle name="40% - Accent6 5 2 9" xfId="6354" xr:uid="{00000000-0005-0000-0000-0000DE160000}"/>
    <cellStyle name="40% - Accent6 5 2 9 2" xfId="6355" xr:uid="{00000000-0005-0000-0000-0000DF160000}"/>
    <cellStyle name="40% - Accent6 5 2_Deferred Income Taxes" xfId="6356" xr:uid="{00000000-0005-0000-0000-0000E0160000}"/>
    <cellStyle name="40% - Accent6 5 3" xfId="6357" xr:uid="{00000000-0005-0000-0000-0000E1160000}"/>
    <cellStyle name="40% - Accent6 5 3 2" xfId="6358" xr:uid="{00000000-0005-0000-0000-0000E2160000}"/>
    <cellStyle name="40% - Accent6 5 3 2 2" xfId="6359" xr:uid="{00000000-0005-0000-0000-0000E3160000}"/>
    <cellStyle name="40% - Accent6 5 3 2 2 2" xfId="6360" xr:uid="{00000000-0005-0000-0000-0000E4160000}"/>
    <cellStyle name="40% - Accent6 5 3 2 2 2 2" xfId="6361" xr:uid="{00000000-0005-0000-0000-0000E5160000}"/>
    <cellStyle name="40% - Accent6 5 3 2 2 2 2 2" xfId="6362" xr:uid="{00000000-0005-0000-0000-0000E6160000}"/>
    <cellStyle name="40% - Accent6 5 3 2 2 2 2 2 2" xfId="6363" xr:uid="{00000000-0005-0000-0000-0000E7160000}"/>
    <cellStyle name="40% - Accent6 5 3 2 2 2 2_Deferred Income Taxes" xfId="6364" xr:uid="{00000000-0005-0000-0000-0000E8160000}"/>
    <cellStyle name="40% - Accent6 5 3 2 2 2 3" xfId="6365" xr:uid="{00000000-0005-0000-0000-0000E9160000}"/>
    <cellStyle name="40% - Accent6 5 3 2 2 2 3 2" xfId="6366" xr:uid="{00000000-0005-0000-0000-0000EA160000}"/>
    <cellStyle name="40% - Accent6 5 3 2 2 2_Deferred Income Taxes" xfId="6367" xr:uid="{00000000-0005-0000-0000-0000EB160000}"/>
    <cellStyle name="40% - Accent6 5 3 2 2 3" xfId="6368" xr:uid="{00000000-0005-0000-0000-0000EC160000}"/>
    <cellStyle name="40% - Accent6 5 3 2 2 3 2" xfId="6369" xr:uid="{00000000-0005-0000-0000-0000ED160000}"/>
    <cellStyle name="40% - Accent6 5 3 2 2 3 2 2" xfId="6370" xr:uid="{00000000-0005-0000-0000-0000EE160000}"/>
    <cellStyle name="40% - Accent6 5 3 2 2 3 2 2 2" xfId="6371" xr:uid="{00000000-0005-0000-0000-0000EF160000}"/>
    <cellStyle name="40% - Accent6 5 3 2 2 3 2_Deferred Income Taxes" xfId="6372" xr:uid="{00000000-0005-0000-0000-0000F0160000}"/>
    <cellStyle name="40% - Accent6 5 3 2 2 3 3" xfId="6373" xr:uid="{00000000-0005-0000-0000-0000F1160000}"/>
    <cellStyle name="40% - Accent6 5 3 2 2 3 3 2" xfId="6374" xr:uid="{00000000-0005-0000-0000-0000F2160000}"/>
    <cellStyle name="40% - Accent6 5 3 2 2 3_Deferred Income Taxes" xfId="6375" xr:uid="{00000000-0005-0000-0000-0000F3160000}"/>
    <cellStyle name="40% - Accent6 5 3 2 2 4" xfId="6376" xr:uid="{00000000-0005-0000-0000-0000F4160000}"/>
    <cellStyle name="40% - Accent6 5 3 2 2 4 2" xfId="6377" xr:uid="{00000000-0005-0000-0000-0000F5160000}"/>
    <cellStyle name="40% - Accent6 5 3 2 2 4 2 2" xfId="6378" xr:uid="{00000000-0005-0000-0000-0000F6160000}"/>
    <cellStyle name="40% - Accent6 5 3 2 2 4_Deferred Income Taxes" xfId="6379" xr:uid="{00000000-0005-0000-0000-0000F7160000}"/>
    <cellStyle name="40% - Accent6 5 3 2 2 5" xfId="6380" xr:uid="{00000000-0005-0000-0000-0000F8160000}"/>
    <cellStyle name="40% - Accent6 5 3 2 2 5 2" xfId="6381" xr:uid="{00000000-0005-0000-0000-0000F9160000}"/>
    <cellStyle name="40% - Accent6 5 3 2 2_Deferred Income Taxes" xfId="6382" xr:uid="{00000000-0005-0000-0000-0000FA160000}"/>
    <cellStyle name="40% - Accent6 5 3 2 3" xfId="6383" xr:uid="{00000000-0005-0000-0000-0000FB160000}"/>
    <cellStyle name="40% - Accent6 5 3 2 3 2" xfId="6384" xr:uid="{00000000-0005-0000-0000-0000FC160000}"/>
    <cellStyle name="40% - Accent6 5 3 2 3 2 2" xfId="6385" xr:uid="{00000000-0005-0000-0000-0000FD160000}"/>
    <cellStyle name="40% - Accent6 5 3 2 3 2 2 2" xfId="6386" xr:uid="{00000000-0005-0000-0000-0000FE160000}"/>
    <cellStyle name="40% - Accent6 5 3 2 3 2_Deferred Income Taxes" xfId="6387" xr:uid="{00000000-0005-0000-0000-0000FF160000}"/>
    <cellStyle name="40% - Accent6 5 3 2 3 3" xfId="6388" xr:uid="{00000000-0005-0000-0000-000000170000}"/>
    <cellStyle name="40% - Accent6 5 3 2 3 3 2" xfId="6389" xr:uid="{00000000-0005-0000-0000-000001170000}"/>
    <cellStyle name="40% - Accent6 5 3 2 3_Deferred Income Taxes" xfId="6390" xr:uid="{00000000-0005-0000-0000-000002170000}"/>
    <cellStyle name="40% - Accent6 5 3 2 4" xfId="6391" xr:uid="{00000000-0005-0000-0000-000003170000}"/>
    <cellStyle name="40% - Accent6 5 3 2 4 2" xfId="6392" xr:uid="{00000000-0005-0000-0000-000004170000}"/>
    <cellStyle name="40% - Accent6 5 3 2 4 2 2" xfId="6393" xr:uid="{00000000-0005-0000-0000-000005170000}"/>
    <cellStyle name="40% - Accent6 5 3 2 4 2 2 2" xfId="6394" xr:uid="{00000000-0005-0000-0000-000006170000}"/>
    <cellStyle name="40% - Accent6 5 3 2 4 2_Deferred Income Taxes" xfId="6395" xr:uid="{00000000-0005-0000-0000-000007170000}"/>
    <cellStyle name="40% - Accent6 5 3 2 4 3" xfId="6396" xr:uid="{00000000-0005-0000-0000-000008170000}"/>
    <cellStyle name="40% - Accent6 5 3 2 4 3 2" xfId="6397" xr:uid="{00000000-0005-0000-0000-000009170000}"/>
    <cellStyle name="40% - Accent6 5 3 2 4_Deferred Income Taxes" xfId="6398" xr:uid="{00000000-0005-0000-0000-00000A170000}"/>
    <cellStyle name="40% - Accent6 5 3 2 5" xfId="6399" xr:uid="{00000000-0005-0000-0000-00000B170000}"/>
    <cellStyle name="40% - Accent6 5 3 2 5 2" xfId="6400" xr:uid="{00000000-0005-0000-0000-00000C170000}"/>
    <cellStyle name="40% - Accent6 5 3 2 5 2 2" xfId="6401" xr:uid="{00000000-0005-0000-0000-00000D170000}"/>
    <cellStyle name="40% - Accent6 5 3 2 5_Deferred Income Taxes" xfId="6402" xr:uid="{00000000-0005-0000-0000-00000E170000}"/>
    <cellStyle name="40% - Accent6 5 3 2 6" xfId="6403" xr:uid="{00000000-0005-0000-0000-00000F170000}"/>
    <cellStyle name="40% - Accent6 5 3 2 6 2" xfId="6404" xr:uid="{00000000-0005-0000-0000-000010170000}"/>
    <cellStyle name="40% - Accent6 5 3 2 6 2 2" xfId="6405" xr:uid="{00000000-0005-0000-0000-000011170000}"/>
    <cellStyle name="40% - Accent6 5 3 2 6_Deferred Income Taxes" xfId="6406" xr:uid="{00000000-0005-0000-0000-000012170000}"/>
    <cellStyle name="40% - Accent6 5 3 2 7" xfId="6407" xr:uid="{00000000-0005-0000-0000-000013170000}"/>
    <cellStyle name="40% - Accent6 5 3 2 7 2" xfId="6408" xr:uid="{00000000-0005-0000-0000-000014170000}"/>
    <cellStyle name="40% - Accent6 5 3 2_Deferred Income Taxes" xfId="6409" xr:uid="{00000000-0005-0000-0000-000015170000}"/>
    <cellStyle name="40% - Accent6 5 3 3" xfId="6410" xr:uid="{00000000-0005-0000-0000-000016170000}"/>
    <cellStyle name="40% - Accent6 5 3 3 2" xfId="6411" xr:uid="{00000000-0005-0000-0000-000017170000}"/>
    <cellStyle name="40% - Accent6 5 3 3 2 2" xfId="6412" xr:uid="{00000000-0005-0000-0000-000018170000}"/>
    <cellStyle name="40% - Accent6 5 3 3 2 2 2" xfId="6413" xr:uid="{00000000-0005-0000-0000-000019170000}"/>
    <cellStyle name="40% - Accent6 5 3 3 2 2 2 2" xfId="6414" xr:uid="{00000000-0005-0000-0000-00001A170000}"/>
    <cellStyle name="40% - Accent6 5 3 3 2 2_Deferred Income Taxes" xfId="6415" xr:uid="{00000000-0005-0000-0000-00001B170000}"/>
    <cellStyle name="40% - Accent6 5 3 3 2 3" xfId="6416" xr:uid="{00000000-0005-0000-0000-00001C170000}"/>
    <cellStyle name="40% - Accent6 5 3 3 2 3 2" xfId="6417" xr:uid="{00000000-0005-0000-0000-00001D170000}"/>
    <cellStyle name="40% - Accent6 5 3 3 2_Deferred Income Taxes" xfId="6418" xr:uid="{00000000-0005-0000-0000-00001E170000}"/>
    <cellStyle name="40% - Accent6 5 3 3 3" xfId="6419" xr:uid="{00000000-0005-0000-0000-00001F170000}"/>
    <cellStyle name="40% - Accent6 5 3 3 3 2" xfId="6420" xr:uid="{00000000-0005-0000-0000-000020170000}"/>
    <cellStyle name="40% - Accent6 5 3 3 3 2 2" xfId="6421" xr:uid="{00000000-0005-0000-0000-000021170000}"/>
    <cellStyle name="40% - Accent6 5 3 3 3 2 2 2" xfId="6422" xr:uid="{00000000-0005-0000-0000-000022170000}"/>
    <cellStyle name="40% - Accent6 5 3 3 3 2_Deferred Income Taxes" xfId="6423" xr:uid="{00000000-0005-0000-0000-000023170000}"/>
    <cellStyle name="40% - Accent6 5 3 3 3 3" xfId="6424" xr:uid="{00000000-0005-0000-0000-000024170000}"/>
    <cellStyle name="40% - Accent6 5 3 3 3 3 2" xfId="6425" xr:uid="{00000000-0005-0000-0000-000025170000}"/>
    <cellStyle name="40% - Accent6 5 3 3 3_Deferred Income Taxes" xfId="6426" xr:uid="{00000000-0005-0000-0000-000026170000}"/>
    <cellStyle name="40% - Accent6 5 3 3 4" xfId="6427" xr:uid="{00000000-0005-0000-0000-000027170000}"/>
    <cellStyle name="40% - Accent6 5 3 3 4 2" xfId="6428" xr:uid="{00000000-0005-0000-0000-000028170000}"/>
    <cellStyle name="40% - Accent6 5 3 3 4 2 2" xfId="6429" xr:uid="{00000000-0005-0000-0000-000029170000}"/>
    <cellStyle name="40% - Accent6 5 3 3 4_Deferred Income Taxes" xfId="6430" xr:uid="{00000000-0005-0000-0000-00002A170000}"/>
    <cellStyle name="40% - Accent6 5 3 3 5" xfId="6431" xr:uid="{00000000-0005-0000-0000-00002B170000}"/>
    <cellStyle name="40% - Accent6 5 3 3 5 2" xfId="6432" xr:uid="{00000000-0005-0000-0000-00002C170000}"/>
    <cellStyle name="40% - Accent6 5 3 3_Deferred Income Taxes" xfId="6433" xr:uid="{00000000-0005-0000-0000-00002D170000}"/>
    <cellStyle name="40% - Accent6 5 3 4" xfId="6434" xr:uid="{00000000-0005-0000-0000-00002E170000}"/>
    <cellStyle name="40% - Accent6 5 3 4 2" xfId="6435" xr:uid="{00000000-0005-0000-0000-00002F170000}"/>
    <cellStyle name="40% - Accent6 5 3 4 2 2" xfId="6436" xr:uid="{00000000-0005-0000-0000-000030170000}"/>
    <cellStyle name="40% - Accent6 5 3 4 2 2 2" xfId="6437" xr:uid="{00000000-0005-0000-0000-000031170000}"/>
    <cellStyle name="40% - Accent6 5 3 4 2_Deferred Income Taxes" xfId="6438" xr:uid="{00000000-0005-0000-0000-000032170000}"/>
    <cellStyle name="40% - Accent6 5 3 4 3" xfId="6439" xr:uid="{00000000-0005-0000-0000-000033170000}"/>
    <cellStyle name="40% - Accent6 5 3 4 3 2" xfId="6440" xr:uid="{00000000-0005-0000-0000-000034170000}"/>
    <cellStyle name="40% - Accent6 5 3 4_Deferred Income Taxes" xfId="6441" xr:uid="{00000000-0005-0000-0000-000035170000}"/>
    <cellStyle name="40% - Accent6 5 3 5" xfId="6442" xr:uid="{00000000-0005-0000-0000-000036170000}"/>
    <cellStyle name="40% - Accent6 5 3 5 2" xfId="6443" xr:uid="{00000000-0005-0000-0000-000037170000}"/>
    <cellStyle name="40% - Accent6 5 3 5 2 2" xfId="6444" xr:uid="{00000000-0005-0000-0000-000038170000}"/>
    <cellStyle name="40% - Accent6 5 3 5 2 2 2" xfId="6445" xr:uid="{00000000-0005-0000-0000-000039170000}"/>
    <cellStyle name="40% - Accent6 5 3 5 2_Deferred Income Taxes" xfId="6446" xr:uid="{00000000-0005-0000-0000-00003A170000}"/>
    <cellStyle name="40% - Accent6 5 3 5 3" xfId="6447" xr:uid="{00000000-0005-0000-0000-00003B170000}"/>
    <cellStyle name="40% - Accent6 5 3 5 3 2" xfId="6448" xr:uid="{00000000-0005-0000-0000-00003C170000}"/>
    <cellStyle name="40% - Accent6 5 3 5_Deferred Income Taxes" xfId="6449" xr:uid="{00000000-0005-0000-0000-00003D170000}"/>
    <cellStyle name="40% - Accent6 5 3 6" xfId="6450" xr:uid="{00000000-0005-0000-0000-00003E170000}"/>
    <cellStyle name="40% - Accent6 5 3 6 2" xfId="6451" xr:uid="{00000000-0005-0000-0000-00003F170000}"/>
    <cellStyle name="40% - Accent6 5 3 6 2 2" xfId="6452" xr:uid="{00000000-0005-0000-0000-000040170000}"/>
    <cellStyle name="40% - Accent6 5 3 6_Deferred Income Taxes" xfId="6453" xr:uid="{00000000-0005-0000-0000-000041170000}"/>
    <cellStyle name="40% - Accent6 5 3 7" xfId="6454" xr:uid="{00000000-0005-0000-0000-000042170000}"/>
    <cellStyle name="40% - Accent6 5 3 7 2" xfId="6455" xr:uid="{00000000-0005-0000-0000-000043170000}"/>
    <cellStyle name="40% - Accent6 5 3 7 2 2" xfId="6456" xr:uid="{00000000-0005-0000-0000-000044170000}"/>
    <cellStyle name="40% - Accent6 5 3 7_Deferred Income Taxes" xfId="6457" xr:uid="{00000000-0005-0000-0000-000045170000}"/>
    <cellStyle name="40% - Accent6 5 3 8" xfId="6458" xr:uid="{00000000-0005-0000-0000-000046170000}"/>
    <cellStyle name="40% - Accent6 5 3 8 2" xfId="6459" xr:uid="{00000000-0005-0000-0000-000047170000}"/>
    <cellStyle name="40% - Accent6 5 3_Deferred Income Taxes" xfId="6460" xr:uid="{00000000-0005-0000-0000-000048170000}"/>
    <cellStyle name="40% - Accent6 5 4" xfId="6461" xr:uid="{00000000-0005-0000-0000-000049170000}"/>
    <cellStyle name="40% - Accent6 5 4 2" xfId="6462" xr:uid="{00000000-0005-0000-0000-00004A170000}"/>
    <cellStyle name="40% - Accent6 5 4 2 2" xfId="6463" xr:uid="{00000000-0005-0000-0000-00004B170000}"/>
    <cellStyle name="40% - Accent6 5 4 2 2 2" xfId="6464" xr:uid="{00000000-0005-0000-0000-00004C170000}"/>
    <cellStyle name="40% - Accent6 5 4 2 2 2 2" xfId="6465" xr:uid="{00000000-0005-0000-0000-00004D170000}"/>
    <cellStyle name="40% - Accent6 5 4 2 2 2 2 2" xfId="6466" xr:uid="{00000000-0005-0000-0000-00004E170000}"/>
    <cellStyle name="40% - Accent6 5 4 2 2 2_Deferred Income Taxes" xfId="6467" xr:uid="{00000000-0005-0000-0000-00004F170000}"/>
    <cellStyle name="40% - Accent6 5 4 2 2 3" xfId="6468" xr:uid="{00000000-0005-0000-0000-000050170000}"/>
    <cellStyle name="40% - Accent6 5 4 2 2 3 2" xfId="6469" xr:uid="{00000000-0005-0000-0000-000051170000}"/>
    <cellStyle name="40% - Accent6 5 4 2 2_Deferred Income Taxes" xfId="6470" xr:uid="{00000000-0005-0000-0000-000052170000}"/>
    <cellStyle name="40% - Accent6 5 4 2 3" xfId="6471" xr:uid="{00000000-0005-0000-0000-000053170000}"/>
    <cellStyle name="40% - Accent6 5 4 2 3 2" xfId="6472" xr:uid="{00000000-0005-0000-0000-000054170000}"/>
    <cellStyle name="40% - Accent6 5 4 2 3 2 2" xfId="6473" xr:uid="{00000000-0005-0000-0000-000055170000}"/>
    <cellStyle name="40% - Accent6 5 4 2 3 2 2 2" xfId="6474" xr:uid="{00000000-0005-0000-0000-000056170000}"/>
    <cellStyle name="40% - Accent6 5 4 2 3 2_Deferred Income Taxes" xfId="6475" xr:uid="{00000000-0005-0000-0000-000057170000}"/>
    <cellStyle name="40% - Accent6 5 4 2 3 3" xfId="6476" xr:uid="{00000000-0005-0000-0000-000058170000}"/>
    <cellStyle name="40% - Accent6 5 4 2 3 3 2" xfId="6477" xr:uid="{00000000-0005-0000-0000-000059170000}"/>
    <cellStyle name="40% - Accent6 5 4 2 3_Deferred Income Taxes" xfId="6478" xr:uid="{00000000-0005-0000-0000-00005A170000}"/>
    <cellStyle name="40% - Accent6 5 4 2 4" xfId="6479" xr:uid="{00000000-0005-0000-0000-00005B170000}"/>
    <cellStyle name="40% - Accent6 5 4 2 4 2" xfId="6480" xr:uid="{00000000-0005-0000-0000-00005C170000}"/>
    <cellStyle name="40% - Accent6 5 4 2 4 2 2" xfId="6481" xr:uid="{00000000-0005-0000-0000-00005D170000}"/>
    <cellStyle name="40% - Accent6 5 4 2 4_Deferred Income Taxes" xfId="6482" xr:uid="{00000000-0005-0000-0000-00005E170000}"/>
    <cellStyle name="40% - Accent6 5 4 2 5" xfId="6483" xr:uid="{00000000-0005-0000-0000-00005F170000}"/>
    <cellStyle name="40% - Accent6 5 4 2 5 2" xfId="6484" xr:uid="{00000000-0005-0000-0000-000060170000}"/>
    <cellStyle name="40% - Accent6 5 4 2 5 2 2" xfId="6485" xr:uid="{00000000-0005-0000-0000-000061170000}"/>
    <cellStyle name="40% - Accent6 5 4 2 5_Deferred Income Taxes" xfId="6486" xr:uid="{00000000-0005-0000-0000-000062170000}"/>
    <cellStyle name="40% - Accent6 5 4 2 6" xfId="6487" xr:uid="{00000000-0005-0000-0000-000063170000}"/>
    <cellStyle name="40% - Accent6 5 4 2 6 2" xfId="6488" xr:uid="{00000000-0005-0000-0000-000064170000}"/>
    <cellStyle name="40% - Accent6 5 4 2_Deferred Income Taxes" xfId="6489" xr:uid="{00000000-0005-0000-0000-000065170000}"/>
    <cellStyle name="40% - Accent6 5 4 3" xfId="6490" xr:uid="{00000000-0005-0000-0000-000066170000}"/>
    <cellStyle name="40% - Accent6 5 4 3 2" xfId="6491" xr:uid="{00000000-0005-0000-0000-000067170000}"/>
    <cellStyle name="40% - Accent6 5 4 3 2 2" xfId="6492" xr:uid="{00000000-0005-0000-0000-000068170000}"/>
    <cellStyle name="40% - Accent6 5 4 3 2 2 2" xfId="6493" xr:uid="{00000000-0005-0000-0000-000069170000}"/>
    <cellStyle name="40% - Accent6 5 4 3 2_Deferred Income Taxes" xfId="6494" xr:uid="{00000000-0005-0000-0000-00006A170000}"/>
    <cellStyle name="40% - Accent6 5 4 3 3" xfId="6495" xr:uid="{00000000-0005-0000-0000-00006B170000}"/>
    <cellStyle name="40% - Accent6 5 4 3 3 2" xfId="6496" xr:uid="{00000000-0005-0000-0000-00006C170000}"/>
    <cellStyle name="40% - Accent6 5 4 3_Deferred Income Taxes" xfId="6497" xr:uid="{00000000-0005-0000-0000-00006D170000}"/>
    <cellStyle name="40% - Accent6 5 4 4" xfId="6498" xr:uid="{00000000-0005-0000-0000-00006E170000}"/>
    <cellStyle name="40% - Accent6 5 4 4 2" xfId="6499" xr:uid="{00000000-0005-0000-0000-00006F170000}"/>
    <cellStyle name="40% - Accent6 5 4 4 2 2" xfId="6500" xr:uid="{00000000-0005-0000-0000-000070170000}"/>
    <cellStyle name="40% - Accent6 5 4 4 2 2 2" xfId="6501" xr:uid="{00000000-0005-0000-0000-000071170000}"/>
    <cellStyle name="40% - Accent6 5 4 4 2_Deferred Income Taxes" xfId="6502" xr:uid="{00000000-0005-0000-0000-000072170000}"/>
    <cellStyle name="40% - Accent6 5 4 4 3" xfId="6503" xr:uid="{00000000-0005-0000-0000-000073170000}"/>
    <cellStyle name="40% - Accent6 5 4 4 3 2" xfId="6504" xr:uid="{00000000-0005-0000-0000-000074170000}"/>
    <cellStyle name="40% - Accent6 5 4 4_Deferred Income Taxes" xfId="6505" xr:uid="{00000000-0005-0000-0000-000075170000}"/>
    <cellStyle name="40% - Accent6 5 4 5" xfId="6506" xr:uid="{00000000-0005-0000-0000-000076170000}"/>
    <cellStyle name="40% - Accent6 5 4 5 2" xfId="6507" xr:uid="{00000000-0005-0000-0000-000077170000}"/>
    <cellStyle name="40% - Accent6 5 4 5 2 2" xfId="6508" xr:uid="{00000000-0005-0000-0000-000078170000}"/>
    <cellStyle name="40% - Accent6 5 4 5_Deferred Income Taxes" xfId="6509" xr:uid="{00000000-0005-0000-0000-000079170000}"/>
    <cellStyle name="40% - Accent6 5 4 6" xfId="6510" xr:uid="{00000000-0005-0000-0000-00007A170000}"/>
    <cellStyle name="40% - Accent6 5 4 6 2" xfId="6511" xr:uid="{00000000-0005-0000-0000-00007B170000}"/>
    <cellStyle name="40% - Accent6 5 4 6 2 2" xfId="6512" xr:uid="{00000000-0005-0000-0000-00007C170000}"/>
    <cellStyle name="40% - Accent6 5 4 6_Deferred Income Taxes" xfId="6513" xr:uid="{00000000-0005-0000-0000-00007D170000}"/>
    <cellStyle name="40% - Accent6 5 4 7" xfId="6514" xr:uid="{00000000-0005-0000-0000-00007E170000}"/>
    <cellStyle name="40% - Accent6 5 4 7 2" xfId="6515" xr:uid="{00000000-0005-0000-0000-00007F170000}"/>
    <cellStyle name="40% - Accent6 5 4_Deferred Income Taxes" xfId="6516" xr:uid="{00000000-0005-0000-0000-000080170000}"/>
    <cellStyle name="40% - Accent6 5 5" xfId="6517" xr:uid="{00000000-0005-0000-0000-000081170000}"/>
    <cellStyle name="40% - Accent6 5 5 2" xfId="6518" xr:uid="{00000000-0005-0000-0000-000082170000}"/>
    <cellStyle name="40% - Accent6 5 5 2 2" xfId="6519" xr:uid="{00000000-0005-0000-0000-000083170000}"/>
    <cellStyle name="40% - Accent6 5 5 2 2 2" xfId="6520" xr:uid="{00000000-0005-0000-0000-000084170000}"/>
    <cellStyle name="40% - Accent6 5 5 2 2 2 2" xfId="6521" xr:uid="{00000000-0005-0000-0000-000085170000}"/>
    <cellStyle name="40% - Accent6 5 5 2 2_Deferred Income Taxes" xfId="6522" xr:uid="{00000000-0005-0000-0000-000086170000}"/>
    <cellStyle name="40% - Accent6 5 5 2 3" xfId="6523" xr:uid="{00000000-0005-0000-0000-000087170000}"/>
    <cellStyle name="40% - Accent6 5 5 2 3 2" xfId="6524" xr:uid="{00000000-0005-0000-0000-000088170000}"/>
    <cellStyle name="40% - Accent6 5 5 2 3 2 2" xfId="6525" xr:uid="{00000000-0005-0000-0000-000089170000}"/>
    <cellStyle name="40% - Accent6 5 5 2 3_Deferred Income Taxes" xfId="6526" xr:uid="{00000000-0005-0000-0000-00008A170000}"/>
    <cellStyle name="40% - Accent6 5 5 2 4" xfId="6527" xr:uid="{00000000-0005-0000-0000-00008B170000}"/>
    <cellStyle name="40% - Accent6 5 5 2 4 2" xfId="6528" xr:uid="{00000000-0005-0000-0000-00008C170000}"/>
    <cellStyle name="40% - Accent6 5 5 2_Deferred Income Taxes" xfId="6529" xr:uid="{00000000-0005-0000-0000-00008D170000}"/>
    <cellStyle name="40% - Accent6 5 5 3" xfId="6530" xr:uid="{00000000-0005-0000-0000-00008E170000}"/>
    <cellStyle name="40% - Accent6 5 5 3 2" xfId="6531" xr:uid="{00000000-0005-0000-0000-00008F170000}"/>
    <cellStyle name="40% - Accent6 5 5 3 2 2" xfId="6532" xr:uid="{00000000-0005-0000-0000-000090170000}"/>
    <cellStyle name="40% - Accent6 5 5 3 2 2 2" xfId="6533" xr:uid="{00000000-0005-0000-0000-000091170000}"/>
    <cellStyle name="40% - Accent6 5 5 3 2_Deferred Income Taxes" xfId="6534" xr:uid="{00000000-0005-0000-0000-000092170000}"/>
    <cellStyle name="40% - Accent6 5 5 3 3" xfId="6535" xr:uid="{00000000-0005-0000-0000-000093170000}"/>
    <cellStyle name="40% - Accent6 5 5 3 3 2" xfId="6536" xr:uid="{00000000-0005-0000-0000-000094170000}"/>
    <cellStyle name="40% - Accent6 5 5 3_Deferred Income Taxes" xfId="6537" xr:uid="{00000000-0005-0000-0000-000095170000}"/>
    <cellStyle name="40% - Accent6 5 5 4" xfId="6538" xr:uid="{00000000-0005-0000-0000-000096170000}"/>
    <cellStyle name="40% - Accent6 5 5 4 2" xfId="6539" xr:uid="{00000000-0005-0000-0000-000097170000}"/>
    <cellStyle name="40% - Accent6 5 5 4 2 2" xfId="6540" xr:uid="{00000000-0005-0000-0000-000098170000}"/>
    <cellStyle name="40% - Accent6 5 5 4_Deferred Income Taxes" xfId="6541" xr:uid="{00000000-0005-0000-0000-000099170000}"/>
    <cellStyle name="40% - Accent6 5 5 5" xfId="6542" xr:uid="{00000000-0005-0000-0000-00009A170000}"/>
    <cellStyle name="40% - Accent6 5 5 5 2" xfId="6543" xr:uid="{00000000-0005-0000-0000-00009B170000}"/>
    <cellStyle name="40% - Accent6 5 5 5 2 2" xfId="6544" xr:uid="{00000000-0005-0000-0000-00009C170000}"/>
    <cellStyle name="40% - Accent6 5 5 5_Deferred Income Taxes" xfId="6545" xr:uid="{00000000-0005-0000-0000-00009D170000}"/>
    <cellStyle name="40% - Accent6 5 5 6" xfId="6546" xr:uid="{00000000-0005-0000-0000-00009E170000}"/>
    <cellStyle name="40% - Accent6 5 5 6 2" xfId="6547" xr:uid="{00000000-0005-0000-0000-00009F170000}"/>
    <cellStyle name="40% - Accent6 5 5_Deferred Income Taxes" xfId="6548" xr:uid="{00000000-0005-0000-0000-0000A0170000}"/>
    <cellStyle name="40% - Accent6 5 6" xfId="6549" xr:uid="{00000000-0005-0000-0000-0000A1170000}"/>
    <cellStyle name="40% - Accent6 5 6 2" xfId="6550" xr:uid="{00000000-0005-0000-0000-0000A2170000}"/>
    <cellStyle name="40% - Accent6 5 6 2 2" xfId="6551" xr:uid="{00000000-0005-0000-0000-0000A3170000}"/>
    <cellStyle name="40% - Accent6 5 6 2 2 2" xfId="6552" xr:uid="{00000000-0005-0000-0000-0000A4170000}"/>
    <cellStyle name="40% - Accent6 5 6 2_Deferred Income Taxes" xfId="6553" xr:uid="{00000000-0005-0000-0000-0000A5170000}"/>
    <cellStyle name="40% - Accent6 5 6 3" xfId="6554" xr:uid="{00000000-0005-0000-0000-0000A6170000}"/>
    <cellStyle name="40% - Accent6 5 6 3 2" xfId="6555" xr:uid="{00000000-0005-0000-0000-0000A7170000}"/>
    <cellStyle name="40% - Accent6 5 6 3 2 2" xfId="6556" xr:uid="{00000000-0005-0000-0000-0000A8170000}"/>
    <cellStyle name="40% - Accent6 5 6 3_Deferred Income Taxes" xfId="6557" xr:uid="{00000000-0005-0000-0000-0000A9170000}"/>
    <cellStyle name="40% - Accent6 5 6 4" xfId="6558" xr:uid="{00000000-0005-0000-0000-0000AA170000}"/>
    <cellStyle name="40% - Accent6 5 6 4 2" xfId="6559" xr:uid="{00000000-0005-0000-0000-0000AB170000}"/>
    <cellStyle name="40% - Accent6 5 6_Deferred Income Taxes" xfId="6560" xr:uid="{00000000-0005-0000-0000-0000AC170000}"/>
    <cellStyle name="40% - Accent6 5 7" xfId="6561" xr:uid="{00000000-0005-0000-0000-0000AD170000}"/>
    <cellStyle name="40% - Accent6 5 7 2" xfId="6562" xr:uid="{00000000-0005-0000-0000-0000AE170000}"/>
    <cellStyle name="40% - Accent6 5 7 2 2" xfId="6563" xr:uid="{00000000-0005-0000-0000-0000AF170000}"/>
    <cellStyle name="40% - Accent6 5 7 2 2 2" xfId="6564" xr:uid="{00000000-0005-0000-0000-0000B0170000}"/>
    <cellStyle name="40% - Accent6 5 7 2_Deferred Income Taxes" xfId="6565" xr:uid="{00000000-0005-0000-0000-0000B1170000}"/>
    <cellStyle name="40% - Accent6 5 7 3" xfId="6566" xr:uid="{00000000-0005-0000-0000-0000B2170000}"/>
    <cellStyle name="40% - Accent6 5 7 3 2" xfId="6567" xr:uid="{00000000-0005-0000-0000-0000B3170000}"/>
    <cellStyle name="40% - Accent6 5 7_Deferred Income Taxes" xfId="6568" xr:uid="{00000000-0005-0000-0000-0000B4170000}"/>
    <cellStyle name="40% - Accent6 5 8" xfId="6569" xr:uid="{00000000-0005-0000-0000-0000B5170000}"/>
    <cellStyle name="40% - Accent6 5 8 2" xfId="6570" xr:uid="{00000000-0005-0000-0000-0000B6170000}"/>
    <cellStyle name="40% - Accent6 5 8 2 2" xfId="6571" xr:uid="{00000000-0005-0000-0000-0000B7170000}"/>
    <cellStyle name="40% - Accent6 5 8_Deferred Income Taxes" xfId="6572" xr:uid="{00000000-0005-0000-0000-0000B8170000}"/>
    <cellStyle name="40% - Accent6 5 9" xfId="6573" xr:uid="{00000000-0005-0000-0000-0000B9170000}"/>
    <cellStyle name="40% - Accent6 5 9 2" xfId="6574" xr:uid="{00000000-0005-0000-0000-0000BA170000}"/>
    <cellStyle name="40% - Accent6 5 9 2 2" xfId="6575" xr:uid="{00000000-0005-0000-0000-0000BB170000}"/>
    <cellStyle name="40% - Accent6 5 9_Deferred Income Taxes" xfId="6576" xr:uid="{00000000-0005-0000-0000-0000BC170000}"/>
    <cellStyle name="40% - Accent6 5_Deferred Income Taxes" xfId="6577" xr:uid="{00000000-0005-0000-0000-0000BD170000}"/>
    <cellStyle name="40% - Accent6 6" xfId="264" xr:uid="{00000000-0005-0000-0000-0000BE170000}"/>
    <cellStyle name="40% - Accent6 6 2" xfId="6578" xr:uid="{00000000-0005-0000-0000-0000BF170000}"/>
    <cellStyle name="40% - Accent6 6 2 2" xfId="6579" xr:uid="{00000000-0005-0000-0000-0000C0170000}"/>
    <cellStyle name="40% - Accent6 6_Deferred Income Taxes" xfId="6580" xr:uid="{00000000-0005-0000-0000-0000C1170000}"/>
    <cellStyle name="60% - Accent1 2" xfId="19" xr:uid="{00000000-0005-0000-0000-0000C2170000}"/>
    <cellStyle name="60% - Accent1 2 2" xfId="6581" xr:uid="{00000000-0005-0000-0000-0000C3170000}"/>
    <cellStyle name="60% - Accent1 2 3" xfId="6582" xr:uid="{00000000-0005-0000-0000-0000C4170000}"/>
    <cellStyle name="60% - Accent1 2_Deferred Income Taxes" xfId="6583" xr:uid="{00000000-0005-0000-0000-0000C5170000}"/>
    <cellStyle name="60% - Accent1 3" xfId="265" xr:uid="{00000000-0005-0000-0000-0000C6170000}"/>
    <cellStyle name="60% - Accent1 4" xfId="266" xr:uid="{00000000-0005-0000-0000-0000C7170000}"/>
    <cellStyle name="60% - Accent1 5" xfId="267" xr:uid="{00000000-0005-0000-0000-0000C8170000}"/>
    <cellStyle name="60% - Accent1 6" xfId="268" xr:uid="{00000000-0005-0000-0000-0000C9170000}"/>
    <cellStyle name="60% - Accent2 2" xfId="20" xr:uid="{00000000-0005-0000-0000-0000CA170000}"/>
    <cellStyle name="60% - Accent2 2 2" xfId="6584" xr:uid="{00000000-0005-0000-0000-0000CB170000}"/>
    <cellStyle name="60% - Accent2 2 3" xfId="6585" xr:uid="{00000000-0005-0000-0000-0000CC170000}"/>
    <cellStyle name="60% - Accent2 2_Deferred Income Taxes" xfId="6586" xr:uid="{00000000-0005-0000-0000-0000CD170000}"/>
    <cellStyle name="60% - Accent2 3" xfId="269" xr:uid="{00000000-0005-0000-0000-0000CE170000}"/>
    <cellStyle name="60% - Accent2 4" xfId="270" xr:uid="{00000000-0005-0000-0000-0000CF170000}"/>
    <cellStyle name="60% - Accent2 5" xfId="271" xr:uid="{00000000-0005-0000-0000-0000D0170000}"/>
    <cellStyle name="60% - Accent2 6" xfId="272" xr:uid="{00000000-0005-0000-0000-0000D1170000}"/>
    <cellStyle name="60% - Accent3 2" xfId="21" xr:uid="{00000000-0005-0000-0000-0000D2170000}"/>
    <cellStyle name="60% - Accent3 2 2" xfId="6587" xr:uid="{00000000-0005-0000-0000-0000D3170000}"/>
    <cellStyle name="60% - Accent3 2 3" xfId="6588" xr:uid="{00000000-0005-0000-0000-0000D4170000}"/>
    <cellStyle name="60% - Accent3 2_Deferred Income Taxes" xfId="6589" xr:uid="{00000000-0005-0000-0000-0000D5170000}"/>
    <cellStyle name="60% - Accent3 3" xfId="273" xr:uid="{00000000-0005-0000-0000-0000D6170000}"/>
    <cellStyle name="60% - Accent3 4" xfId="274" xr:uid="{00000000-0005-0000-0000-0000D7170000}"/>
    <cellStyle name="60% - Accent3 5" xfId="275" xr:uid="{00000000-0005-0000-0000-0000D8170000}"/>
    <cellStyle name="60% - Accent3 6" xfId="276" xr:uid="{00000000-0005-0000-0000-0000D9170000}"/>
    <cellStyle name="60% - Accent4 2" xfId="22" xr:uid="{00000000-0005-0000-0000-0000DA170000}"/>
    <cellStyle name="60% - Accent4 2 2" xfId="6590" xr:uid="{00000000-0005-0000-0000-0000DB170000}"/>
    <cellStyle name="60% - Accent4 2 3" xfId="6591" xr:uid="{00000000-0005-0000-0000-0000DC170000}"/>
    <cellStyle name="60% - Accent4 2_Deferred Income Taxes" xfId="6592" xr:uid="{00000000-0005-0000-0000-0000DD170000}"/>
    <cellStyle name="60% - Accent4 3" xfId="277" xr:uid="{00000000-0005-0000-0000-0000DE170000}"/>
    <cellStyle name="60% - Accent4 4" xfId="278" xr:uid="{00000000-0005-0000-0000-0000DF170000}"/>
    <cellStyle name="60% - Accent4 5" xfId="279" xr:uid="{00000000-0005-0000-0000-0000E0170000}"/>
    <cellStyle name="60% - Accent4 6" xfId="280" xr:uid="{00000000-0005-0000-0000-0000E1170000}"/>
    <cellStyle name="60% - Accent5 2" xfId="23" xr:uid="{00000000-0005-0000-0000-0000E2170000}"/>
    <cellStyle name="60% - Accent5 2 2" xfId="6593" xr:uid="{00000000-0005-0000-0000-0000E3170000}"/>
    <cellStyle name="60% - Accent5 2_Deferred Income Taxes" xfId="6594" xr:uid="{00000000-0005-0000-0000-0000E4170000}"/>
    <cellStyle name="60% - Accent5 3" xfId="281" xr:uid="{00000000-0005-0000-0000-0000E5170000}"/>
    <cellStyle name="60% - Accent5 4" xfId="282" xr:uid="{00000000-0005-0000-0000-0000E6170000}"/>
    <cellStyle name="60% - Accent5 5" xfId="283" xr:uid="{00000000-0005-0000-0000-0000E7170000}"/>
    <cellStyle name="60% - Accent5 6" xfId="284" xr:uid="{00000000-0005-0000-0000-0000E8170000}"/>
    <cellStyle name="60% - Accent6 2" xfId="24" xr:uid="{00000000-0005-0000-0000-0000E9170000}"/>
    <cellStyle name="60% - Accent6 2 2" xfId="6595" xr:uid="{00000000-0005-0000-0000-0000EA170000}"/>
    <cellStyle name="60% - Accent6 2 3" xfId="6596" xr:uid="{00000000-0005-0000-0000-0000EB170000}"/>
    <cellStyle name="60% - Accent6 2_Deferred Income Taxes" xfId="6597" xr:uid="{00000000-0005-0000-0000-0000EC170000}"/>
    <cellStyle name="60% - Accent6 3" xfId="285" xr:uid="{00000000-0005-0000-0000-0000ED170000}"/>
    <cellStyle name="60% - Accent6 4" xfId="286" xr:uid="{00000000-0005-0000-0000-0000EE170000}"/>
    <cellStyle name="60% - Accent6 5" xfId="287" xr:uid="{00000000-0005-0000-0000-0000EF170000}"/>
    <cellStyle name="60% - Accent6 6" xfId="288" xr:uid="{00000000-0005-0000-0000-0000F0170000}"/>
    <cellStyle name="Accent1 - 20%" xfId="25" xr:uid="{00000000-0005-0000-0000-0000F1170000}"/>
    <cellStyle name="Accent1 - 40%" xfId="26" xr:uid="{00000000-0005-0000-0000-0000F2170000}"/>
    <cellStyle name="Accent1 - 60%" xfId="27" xr:uid="{00000000-0005-0000-0000-0000F3170000}"/>
    <cellStyle name="Accent1 2" xfId="28" xr:uid="{00000000-0005-0000-0000-0000F4170000}"/>
    <cellStyle name="Accent1 2 2" xfId="6598" xr:uid="{00000000-0005-0000-0000-0000F5170000}"/>
    <cellStyle name="Accent1 2 3" xfId="6599" xr:uid="{00000000-0005-0000-0000-0000F6170000}"/>
    <cellStyle name="Accent1 2_Deferred Income Taxes" xfId="6600" xr:uid="{00000000-0005-0000-0000-0000F7170000}"/>
    <cellStyle name="Accent1 3" xfId="289" xr:uid="{00000000-0005-0000-0000-0000F8170000}"/>
    <cellStyle name="Accent1 4" xfId="290" xr:uid="{00000000-0005-0000-0000-0000F9170000}"/>
    <cellStyle name="Accent1 5" xfId="291" xr:uid="{00000000-0005-0000-0000-0000FA170000}"/>
    <cellStyle name="Accent1 6" xfId="292" xr:uid="{00000000-0005-0000-0000-0000FB170000}"/>
    <cellStyle name="Accent2 - 20%" xfId="29" xr:uid="{00000000-0005-0000-0000-0000FC170000}"/>
    <cellStyle name="Accent2 - 40%" xfId="30" xr:uid="{00000000-0005-0000-0000-0000FD170000}"/>
    <cellStyle name="Accent2 - 60%" xfId="31" xr:uid="{00000000-0005-0000-0000-0000FE170000}"/>
    <cellStyle name="Accent2 2" xfId="32" xr:uid="{00000000-0005-0000-0000-0000FF170000}"/>
    <cellStyle name="Accent2 2 2" xfId="6601" xr:uid="{00000000-0005-0000-0000-000000180000}"/>
    <cellStyle name="Accent2 2 3" xfId="6602" xr:uid="{00000000-0005-0000-0000-000001180000}"/>
    <cellStyle name="Accent2 2_Deferred Income Taxes" xfId="6603" xr:uid="{00000000-0005-0000-0000-000002180000}"/>
    <cellStyle name="Accent2 3" xfId="293" xr:uid="{00000000-0005-0000-0000-000003180000}"/>
    <cellStyle name="Accent2 4" xfId="294" xr:uid="{00000000-0005-0000-0000-000004180000}"/>
    <cellStyle name="Accent2 5" xfId="295" xr:uid="{00000000-0005-0000-0000-000005180000}"/>
    <cellStyle name="Accent2 6" xfId="296" xr:uid="{00000000-0005-0000-0000-000006180000}"/>
    <cellStyle name="Accent3 - 20%" xfId="33" xr:uid="{00000000-0005-0000-0000-000007180000}"/>
    <cellStyle name="Accent3 - 40%" xfId="34" xr:uid="{00000000-0005-0000-0000-000008180000}"/>
    <cellStyle name="Accent3 - 60%" xfId="35" xr:uid="{00000000-0005-0000-0000-000009180000}"/>
    <cellStyle name="Accent3 2" xfId="36" xr:uid="{00000000-0005-0000-0000-00000A180000}"/>
    <cellStyle name="Accent3 2 2" xfId="6604" xr:uid="{00000000-0005-0000-0000-00000B180000}"/>
    <cellStyle name="Accent3 2 3" xfId="6605" xr:uid="{00000000-0005-0000-0000-00000C180000}"/>
    <cellStyle name="Accent3 2_Deferred Income Taxes" xfId="6606" xr:uid="{00000000-0005-0000-0000-00000D180000}"/>
    <cellStyle name="Accent3 3" xfId="297" xr:uid="{00000000-0005-0000-0000-00000E180000}"/>
    <cellStyle name="Accent3 4" xfId="298" xr:uid="{00000000-0005-0000-0000-00000F180000}"/>
    <cellStyle name="Accent3 5" xfId="299" xr:uid="{00000000-0005-0000-0000-000010180000}"/>
    <cellStyle name="Accent3 6" xfId="300" xr:uid="{00000000-0005-0000-0000-000011180000}"/>
    <cellStyle name="Accent4 - 20%" xfId="37" xr:uid="{00000000-0005-0000-0000-000012180000}"/>
    <cellStyle name="Accent4 - 40%" xfId="38" xr:uid="{00000000-0005-0000-0000-000013180000}"/>
    <cellStyle name="Accent4 - 60%" xfId="39" xr:uid="{00000000-0005-0000-0000-000014180000}"/>
    <cellStyle name="Accent4 2" xfId="40" xr:uid="{00000000-0005-0000-0000-000015180000}"/>
    <cellStyle name="Accent4 2 2" xfId="6607" xr:uid="{00000000-0005-0000-0000-000016180000}"/>
    <cellStyle name="Accent4 2_Deferred Income Taxes" xfId="6608" xr:uid="{00000000-0005-0000-0000-000017180000}"/>
    <cellStyle name="Accent4 3" xfId="301" xr:uid="{00000000-0005-0000-0000-000018180000}"/>
    <cellStyle name="Accent4 4" xfId="302" xr:uid="{00000000-0005-0000-0000-000019180000}"/>
    <cellStyle name="Accent4 5" xfId="303" xr:uid="{00000000-0005-0000-0000-00001A180000}"/>
    <cellStyle name="Accent4 6" xfId="304" xr:uid="{00000000-0005-0000-0000-00001B180000}"/>
    <cellStyle name="Accent5 - 20%" xfId="41" xr:uid="{00000000-0005-0000-0000-00001C180000}"/>
    <cellStyle name="Accent5 - 40%" xfId="42" xr:uid="{00000000-0005-0000-0000-00001D180000}"/>
    <cellStyle name="Accent5 - 60%" xfId="43" xr:uid="{00000000-0005-0000-0000-00001E180000}"/>
    <cellStyle name="Accent5 2" xfId="44" xr:uid="{00000000-0005-0000-0000-00001F180000}"/>
    <cellStyle name="Accent5 2 2" xfId="6609" xr:uid="{00000000-0005-0000-0000-000020180000}"/>
    <cellStyle name="Accent5 3" xfId="305" xr:uid="{00000000-0005-0000-0000-000021180000}"/>
    <cellStyle name="Accent5 4" xfId="306" xr:uid="{00000000-0005-0000-0000-000022180000}"/>
    <cellStyle name="Accent5 5" xfId="307" xr:uid="{00000000-0005-0000-0000-000023180000}"/>
    <cellStyle name="Accent5 6" xfId="308" xr:uid="{00000000-0005-0000-0000-000024180000}"/>
    <cellStyle name="Accent6 - 20%" xfId="45" xr:uid="{00000000-0005-0000-0000-000025180000}"/>
    <cellStyle name="Accent6 - 40%" xfId="46" xr:uid="{00000000-0005-0000-0000-000026180000}"/>
    <cellStyle name="Accent6 - 60%" xfId="47" xr:uid="{00000000-0005-0000-0000-000027180000}"/>
    <cellStyle name="Accent6 2" xfId="48" xr:uid="{00000000-0005-0000-0000-000028180000}"/>
    <cellStyle name="Accent6 2 2" xfId="6610" xr:uid="{00000000-0005-0000-0000-000029180000}"/>
    <cellStyle name="Accent6 3" xfId="309" xr:uid="{00000000-0005-0000-0000-00002A180000}"/>
    <cellStyle name="Accent6 4" xfId="310" xr:uid="{00000000-0005-0000-0000-00002B180000}"/>
    <cellStyle name="Accent6 5" xfId="311" xr:uid="{00000000-0005-0000-0000-00002C180000}"/>
    <cellStyle name="Accent6 6" xfId="312" xr:uid="{00000000-0005-0000-0000-00002D180000}"/>
    <cellStyle name="args.style" xfId="6611" xr:uid="{00000000-0005-0000-0000-00002E180000}"/>
    <cellStyle name="ArrayHeading" xfId="313" xr:uid="{00000000-0005-0000-0000-00002F180000}"/>
    <cellStyle name="Bad 2" xfId="49" xr:uid="{00000000-0005-0000-0000-000030180000}"/>
    <cellStyle name="Bad 2 2" xfId="6612" xr:uid="{00000000-0005-0000-0000-000031180000}"/>
    <cellStyle name="Bad 2 3" xfId="6613" xr:uid="{00000000-0005-0000-0000-000032180000}"/>
    <cellStyle name="Bad 2_Deferred Income Taxes" xfId="6614" xr:uid="{00000000-0005-0000-0000-000033180000}"/>
    <cellStyle name="Bad 3" xfId="314" xr:uid="{00000000-0005-0000-0000-000034180000}"/>
    <cellStyle name="Bad 4" xfId="315" xr:uid="{00000000-0005-0000-0000-000035180000}"/>
    <cellStyle name="Bad 5" xfId="316" xr:uid="{00000000-0005-0000-0000-000036180000}"/>
    <cellStyle name="Bad 6" xfId="317" xr:uid="{00000000-0005-0000-0000-000037180000}"/>
    <cellStyle name="BetweenMacros" xfId="318" xr:uid="{00000000-0005-0000-0000-000038180000}"/>
    <cellStyle name="BlackStrike" xfId="6615" xr:uid="{00000000-0005-0000-0000-000039180000}"/>
    <cellStyle name="BlackText" xfId="6616" xr:uid="{00000000-0005-0000-0000-00003A180000}"/>
    <cellStyle name="bld-li - Style4" xfId="6617" xr:uid="{00000000-0005-0000-0000-00003B180000}"/>
    <cellStyle name="Blue" xfId="6618" xr:uid="{00000000-0005-0000-0000-00003C180000}"/>
    <cellStyle name="BoldText" xfId="6619" xr:uid="{00000000-0005-0000-0000-00003D180000}"/>
    <cellStyle name="BoldText 2" xfId="6620" xr:uid="{00000000-0005-0000-0000-00003E180000}"/>
    <cellStyle name="Border Heavy" xfId="6621" xr:uid="{00000000-0005-0000-0000-00003F180000}"/>
    <cellStyle name="Border Thin" xfId="6622" xr:uid="{00000000-0005-0000-0000-000040180000}"/>
    <cellStyle name="Bottom bold border" xfId="6623" xr:uid="{00000000-0005-0000-0000-000041180000}"/>
    <cellStyle name="Bottom single border" xfId="6624" xr:uid="{00000000-0005-0000-0000-000042180000}"/>
    <cellStyle name="Brand Align Left Text" xfId="6625" xr:uid="{00000000-0005-0000-0000-000043180000}"/>
    <cellStyle name="Brand Default" xfId="6626" xr:uid="{00000000-0005-0000-0000-000044180000}"/>
    <cellStyle name="Brand Percent" xfId="6627" xr:uid="{00000000-0005-0000-0000-000045180000}"/>
    <cellStyle name="Brand Source" xfId="6628" xr:uid="{00000000-0005-0000-0000-000046180000}"/>
    <cellStyle name="Brand Subtitle with Underline" xfId="6629" xr:uid="{00000000-0005-0000-0000-000047180000}"/>
    <cellStyle name="Brand Subtitle without Underline" xfId="6630" xr:uid="{00000000-0005-0000-0000-000048180000}"/>
    <cellStyle name="Brand Title" xfId="6631" xr:uid="{00000000-0005-0000-0000-000049180000}"/>
    <cellStyle name="Calc Currency (0)" xfId="6632" xr:uid="{00000000-0005-0000-0000-00004A180000}"/>
    <cellStyle name="Calc Currency (0) 10" xfId="6633" xr:uid="{00000000-0005-0000-0000-00004B180000}"/>
    <cellStyle name="Calc Currency (0) 11" xfId="6634" xr:uid="{00000000-0005-0000-0000-00004C180000}"/>
    <cellStyle name="Calc Currency (0) 12" xfId="6635" xr:uid="{00000000-0005-0000-0000-00004D180000}"/>
    <cellStyle name="Calc Currency (0) 13" xfId="6636" xr:uid="{00000000-0005-0000-0000-00004E180000}"/>
    <cellStyle name="Calc Currency (0) 14" xfId="6637" xr:uid="{00000000-0005-0000-0000-00004F180000}"/>
    <cellStyle name="Calc Currency (0) 2" xfId="6638" xr:uid="{00000000-0005-0000-0000-000050180000}"/>
    <cellStyle name="Calc Currency (0) 3" xfId="6639" xr:uid="{00000000-0005-0000-0000-000051180000}"/>
    <cellStyle name="Calc Currency (0) 4" xfId="6640" xr:uid="{00000000-0005-0000-0000-000052180000}"/>
    <cellStyle name="Calc Currency (0) 5" xfId="6641" xr:uid="{00000000-0005-0000-0000-000053180000}"/>
    <cellStyle name="Calc Currency (0) 6" xfId="6642" xr:uid="{00000000-0005-0000-0000-000054180000}"/>
    <cellStyle name="Calc Currency (0) 7" xfId="6643" xr:uid="{00000000-0005-0000-0000-000055180000}"/>
    <cellStyle name="Calc Currency (0) 8" xfId="6644" xr:uid="{00000000-0005-0000-0000-000056180000}"/>
    <cellStyle name="Calc Currency (0) 9" xfId="6645" xr:uid="{00000000-0005-0000-0000-000057180000}"/>
    <cellStyle name="Calc Currency (0)_Deferred Income Taxes" xfId="6646" xr:uid="{00000000-0005-0000-0000-000058180000}"/>
    <cellStyle name="Calculation 2" xfId="50" xr:uid="{00000000-0005-0000-0000-000059180000}"/>
    <cellStyle name="Calculation 2 2" xfId="6647" xr:uid="{00000000-0005-0000-0000-00005A180000}"/>
    <cellStyle name="Calculation 2 3" xfId="6648" xr:uid="{00000000-0005-0000-0000-00005B180000}"/>
    <cellStyle name="Calculation 2 4" xfId="6649" xr:uid="{00000000-0005-0000-0000-00005C180000}"/>
    <cellStyle name="Calculation 2 5" xfId="6650" xr:uid="{00000000-0005-0000-0000-00005D180000}"/>
    <cellStyle name="Calculation 2_Deferred Income Taxes" xfId="6651" xr:uid="{00000000-0005-0000-0000-00005E180000}"/>
    <cellStyle name="Calculation 3" xfId="319" xr:uid="{00000000-0005-0000-0000-00005F180000}"/>
    <cellStyle name="Calculation 3 2" xfId="6652" xr:uid="{00000000-0005-0000-0000-000060180000}"/>
    <cellStyle name="Calculation 3 3" xfId="6653" xr:uid="{00000000-0005-0000-0000-000061180000}"/>
    <cellStyle name="Calculation 3 4" xfId="6654" xr:uid="{00000000-0005-0000-0000-000062180000}"/>
    <cellStyle name="Calculation 4" xfId="320" xr:uid="{00000000-0005-0000-0000-000063180000}"/>
    <cellStyle name="Calculation 4 2" xfId="6655" xr:uid="{00000000-0005-0000-0000-000064180000}"/>
    <cellStyle name="Calculation 4 3" xfId="6656" xr:uid="{00000000-0005-0000-0000-000065180000}"/>
    <cellStyle name="Calculation 4 4" xfId="6657" xr:uid="{00000000-0005-0000-0000-000066180000}"/>
    <cellStyle name="Calculation 5" xfId="321" xr:uid="{00000000-0005-0000-0000-000067180000}"/>
    <cellStyle name="Calculation 5 2" xfId="6658" xr:uid="{00000000-0005-0000-0000-000068180000}"/>
    <cellStyle name="Calculation 5 3" xfId="6659" xr:uid="{00000000-0005-0000-0000-000069180000}"/>
    <cellStyle name="Calculation 5 4" xfId="6660" xr:uid="{00000000-0005-0000-0000-00006A180000}"/>
    <cellStyle name="Calculation 6" xfId="322" xr:uid="{00000000-0005-0000-0000-00006B180000}"/>
    <cellStyle name="Calculation 6 2" xfId="6661" xr:uid="{00000000-0005-0000-0000-00006C180000}"/>
    <cellStyle name="Calculation 6 3" xfId="6662" xr:uid="{00000000-0005-0000-0000-00006D180000}"/>
    <cellStyle name="Calculation 6 4" xfId="6663" xr:uid="{00000000-0005-0000-0000-00006E180000}"/>
    <cellStyle name="Cancel" xfId="6664" xr:uid="{00000000-0005-0000-0000-00006F180000}"/>
    <cellStyle name="Check Cell 2" xfId="51" xr:uid="{00000000-0005-0000-0000-000070180000}"/>
    <cellStyle name="Check Cell 2 2" xfId="6665" xr:uid="{00000000-0005-0000-0000-000071180000}"/>
    <cellStyle name="Check Cell 2_Deferred Income Taxes" xfId="6666" xr:uid="{00000000-0005-0000-0000-000072180000}"/>
    <cellStyle name="Check Cell 3" xfId="323" xr:uid="{00000000-0005-0000-0000-000073180000}"/>
    <cellStyle name="Check Cell 4" xfId="324" xr:uid="{00000000-0005-0000-0000-000074180000}"/>
    <cellStyle name="Check Cell 5" xfId="325" xr:uid="{00000000-0005-0000-0000-000075180000}"/>
    <cellStyle name="Check Cell 6" xfId="326" xr:uid="{00000000-0005-0000-0000-000076180000}"/>
    <cellStyle name="Co. Names" xfId="6667" xr:uid="{00000000-0005-0000-0000-000077180000}"/>
    <cellStyle name="Column total in dollars" xfId="327" xr:uid="{00000000-0005-0000-0000-000078180000}"/>
    <cellStyle name="Comma" xfId="1" builtinId="3"/>
    <cellStyle name="Comma  - Style1" xfId="52" xr:uid="{00000000-0005-0000-0000-00007A180000}"/>
    <cellStyle name="Comma  - Style1 2" xfId="328" xr:uid="{00000000-0005-0000-0000-00007B180000}"/>
    <cellStyle name="Comma  - Style1 3" xfId="329" xr:uid="{00000000-0005-0000-0000-00007C180000}"/>
    <cellStyle name="Comma  - Style2" xfId="53" xr:uid="{00000000-0005-0000-0000-00007D180000}"/>
    <cellStyle name="Comma  - Style2 2" xfId="330" xr:uid="{00000000-0005-0000-0000-00007E180000}"/>
    <cellStyle name="Comma  - Style2 3" xfId="331" xr:uid="{00000000-0005-0000-0000-00007F180000}"/>
    <cellStyle name="Comma  - Style3" xfId="54" xr:uid="{00000000-0005-0000-0000-000080180000}"/>
    <cellStyle name="Comma  - Style3 2" xfId="332" xr:uid="{00000000-0005-0000-0000-000081180000}"/>
    <cellStyle name="Comma  - Style3 3" xfId="333" xr:uid="{00000000-0005-0000-0000-000082180000}"/>
    <cellStyle name="Comma  - Style4" xfId="55" xr:uid="{00000000-0005-0000-0000-000083180000}"/>
    <cellStyle name="Comma  - Style4 2" xfId="334" xr:uid="{00000000-0005-0000-0000-000084180000}"/>
    <cellStyle name="Comma  - Style4 3" xfId="335" xr:uid="{00000000-0005-0000-0000-000085180000}"/>
    <cellStyle name="Comma  - Style5" xfId="56" xr:uid="{00000000-0005-0000-0000-000086180000}"/>
    <cellStyle name="Comma  - Style5 2" xfId="336" xr:uid="{00000000-0005-0000-0000-000087180000}"/>
    <cellStyle name="Comma  - Style5 3" xfId="337" xr:uid="{00000000-0005-0000-0000-000088180000}"/>
    <cellStyle name="Comma  - Style6" xfId="57" xr:uid="{00000000-0005-0000-0000-000089180000}"/>
    <cellStyle name="Comma  - Style6 2" xfId="338" xr:uid="{00000000-0005-0000-0000-00008A180000}"/>
    <cellStyle name="Comma  - Style6 3" xfId="339" xr:uid="{00000000-0005-0000-0000-00008B180000}"/>
    <cellStyle name="Comma  - Style7" xfId="58" xr:uid="{00000000-0005-0000-0000-00008C180000}"/>
    <cellStyle name="Comma  - Style7 2" xfId="340" xr:uid="{00000000-0005-0000-0000-00008D180000}"/>
    <cellStyle name="Comma  - Style7 3" xfId="341" xr:uid="{00000000-0005-0000-0000-00008E180000}"/>
    <cellStyle name="Comma  - Style8" xfId="59" xr:uid="{00000000-0005-0000-0000-00008F180000}"/>
    <cellStyle name="Comma  - Style8 2" xfId="342" xr:uid="{00000000-0005-0000-0000-000090180000}"/>
    <cellStyle name="Comma  - Style8 3" xfId="343" xr:uid="{00000000-0005-0000-0000-000091180000}"/>
    <cellStyle name="Comma (0)" xfId="344" xr:uid="{00000000-0005-0000-0000-000092180000}"/>
    <cellStyle name="Comma [0] 2" xfId="345" xr:uid="{00000000-0005-0000-0000-000093180000}"/>
    <cellStyle name="Comma [0] 2 2" xfId="346" xr:uid="{00000000-0005-0000-0000-000094180000}"/>
    <cellStyle name="Comma [0] 3" xfId="347" xr:uid="{00000000-0005-0000-0000-000095180000}"/>
    <cellStyle name="Comma [1]" xfId="6668" xr:uid="{00000000-0005-0000-0000-000096180000}"/>
    <cellStyle name="Comma [2]" xfId="6669" xr:uid="{00000000-0005-0000-0000-000097180000}"/>
    <cellStyle name="Comma [3]" xfId="6670" xr:uid="{00000000-0005-0000-0000-000098180000}"/>
    <cellStyle name="Comma 10" xfId="60" xr:uid="{00000000-0005-0000-0000-000099180000}"/>
    <cellStyle name="Comma 10 2" xfId="6671" xr:uid="{00000000-0005-0000-0000-00009A180000}"/>
    <cellStyle name="Comma 10 2 2" xfId="6672" xr:uid="{00000000-0005-0000-0000-00009B180000}"/>
    <cellStyle name="Comma 10 3" xfId="6673" xr:uid="{00000000-0005-0000-0000-00009C180000}"/>
    <cellStyle name="Comma 10 3 2" xfId="6674" xr:uid="{00000000-0005-0000-0000-00009D180000}"/>
    <cellStyle name="Comma 10 3 3" xfId="6675" xr:uid="{00000000-0005-0000-0000-00009E180000}"/>
    <cellStyle name="Comma 10 3 4" xfId="6676" xr:uid="{00000000-0005-0000-0000-00009F180000}"/>
    <cellStyle name="Comma 10 4" xfId="6677" xr:uid="{00000000-0005-0000-0000-0000A0180000}"/>
    <cellStyle name="Comma 10 4 2" xfId="6678" xr:uid="{00000000-0005-0000-0000-0000A1180000}"/>
    <cellStyle name="Comma 10 4 2 2" xfId="6679" xr:uid="{00000000-0005-0000-0000-0000A2180000}"/>
    <cellStyle name="Comma 10 4 3" xfId="6680" xr:uid="{00000000-0005-0000-0000-0000A3180000}"/>
    <cellStyle name="Comma 10 4 3 2" xfId="6681" xr:uid="{00000000-0005-0000-0000-0000A4180000}"/>
    <cellStyle name="Comma 10 4 4" xfId="6682" xr:uid="{00000000-0005-0000-0000-0000A5180000}"/>
    <cellStyle name="Comma 10 5" xfId="6683" xr:uid="{00000000-0005-0000-0000-0000A6180000}"/>
    <cellStyle name="Comma 10 5 2" xfId="6684" xr:uid="{00000000-0005-0000-0000-0000A7180000}"/>
    <cellStyle name="Comma 10 6" xfId="6685" xr:uid="{00000000-0005-0000-0000-0000A8180000}"/>
    <cellStyle name="Comma 10 6 2" xfId="6686" xr:uid="{00000000-0005-0000-0000-0000A9180000}"/>
    <cellStyle name="Comma 10 7" xfId="6687" xr:uid="{00000000-0005-0000-0000-0000AA180000}"/>
    <cellStyle name="Comma 10 7 2" xfId="6688" xr:uid="{00000000-0005-0000-0000-0000AB180000}"/>
    <cellStyle name="Comma 10 8" xfId="6689" xr:uid="{00000000-0005-0000-0000-0000AC180000}"/>
    <cellStyle name="Comma 10_Deferred Income Taxes" xfId="6690" xr:uid="{00000000-0005-0000-0000-0000AD180000}"/>
    <cellStyle name="Comma 100" xfId="6691" xr:uid="{00000000-0005-0000-0000-0000AE180000}"/>
    <cellStyle name="Comma 101" xfId="6692" xr:uid="{00000000-0005-0000-0000-0000AF180000}"/>
    <cellStyle name="Comma 102" xfId="6693" xr:uid="{00000000-0005-0000-0000-0000B0180000}"/>
    <cellStyle name="Comma 103" xfId="6694" xr:uid="{00000000-0005-0000-0000-0000B1180000}"/>
    <cellStyle name="Comma 104" xfId="6695" xr:uid="{00000000-0005-0000-0000-0000B2180000}"/>
    <cellStyle name="Comma 105" xfId="6696" xr:uid="{00000000-0005-0000-0000-0000B3180000}"/>
    <cellStyle name="Comma 106" xfId="6697" xr:uid="{00000000-0005-0000-0000-0000B4180000}"/>
    <cellStyle name="Comma 107" xfId="6698" xr:uid="{00000000-0005-0000-0000-0000B5180000}"/>
    <cellStyle name="Comma 108" xfId="6699" xr:uid="{00000000-0005-0000-0000-0000B6180000}"/>
    <cellStyle name="Comma 108 2" xfId="6700" xr:uid="{00000000-0005-0000-0000-0000B7180000}"/>
    <cellStyle name="Comma 109" xfId="6701" xr:uid="{00000000-0005-0000-0000-0000B8180000}"/>
    <cellStyle name="Comma 109 2" xfId="6702" xr:uid="{00000000-0005-0000-0000-0000B9180000}"/>
    <cellStyle name="Comma 11" xfId="348" xr:uid="{00000000-0005-0000-0000-0000BA180000}"/>
    <cellStyle name="Comma 11 2" xfId="6703" xr:uid="{00000000-0005-0000-0000-0000BB180000}"/>
    <cellStyle name="Comma 11 2 2" xfId="6704" xr:uid="{00000000-0005-0000-0000-0000BC180000}"/>
    <cellStyle name="Comma 11 2 3" xfId="6705" xr:uid="{00000000-0005-0000-0000-0000BD180000}"/>
    <cellStyle name="Comma 11 3" xfId="6706" xr:uid="{00000000-0005-0000-0000-0000BE180000}"/>
    <cellStyle name="Comma 11 4" xfId="6707" xr:uid="{00000000-0005-0000-0000-0000BF180000}"/>
    <cellStyle name="Comma 11 4 2" xfId="6708" xr:uid="{00000000-0005-0000-0000-0000C0180000}"/>
    <cellStyle name="Comma 11 5" xfId="6709" xr:uid="{00000000-0005-0000-0000-0000C1180000}"/>
    <cellStyle name="Comma 11 5 2" xfId="6710" xr:uid="{00000000-0005-0000-0000-0000C2180000}"/>
    <cellStyle name="Comma 11 6" xfId="6711" xr:uid="{00000000-0005-0000-0000-0000C3180000}"/>
    <cellStyle name="Comma 11 6 2" xfId="6712" xr:uid="{00000000-0005-0000-0000-0000C4180000}"/>
    <cellStyle name="Comma 11 7" xfId="6713" xr:uid="{00000000-0005-0000-0000-0000C5180000}"/>
    <cellStyle name="Comma 11_Deferred Income Taxes" xfId="6714" xr:uid="{00000000-0005-0000-0000-0000C6180000}"/>
    <cellStyle name="Comma 110" xfId="6715" xr:uid="{00000000-0005-0000-0000-0000C7180000}"/>
    <cellStyle name="Comma 110 2" xfId="6716" xr:uid="{00000000-0005-0000-0000-0000C8180000}"/>
    <cellStyle name="Comma 111" xfId="6717" xr:uid="{00000000-0005-0000-0000-0000C9180000}"/>
    <cellStyle name="Comma 111 2" xfId="6718" xr:uid="{00000000-0005-0000-0000-0000CA180000}"/>
    <cellStyle name="Comma 112" xfId="6719" xr:uid="{00000000-0005-0000-0000-0000CB180000}"/>
    <cellStyle name="Comma 112 2" xfId="6720" xr:uid="{00000000-0005-0000-0000-0000CC180000}"/>
    <cellStyle name="Comma 113" xfId="6721" xr:uid="{00000000-0005-0000-0000-0000CD180000}"/>
    <cellStyle name="Comma 113 2" xfId="6722" xr:uid="{00000000-0005-0000-0000-0000CE180000}"/>
    <cellStyle name="Comma 114" xfId="6723" xr:uid="{00000000-0005-0000-0000-0000CF180000}"/>
    <cellStyle name="Comma 114 2" xfId="6724" xr:uid="{00000000-0005-0000-0000-0000D0180000}"/>
    <cellStyle name="Comma 115" xfId="6725" xr:uid="{00000000-0005-0000-0000-0000D1180000}"/>
    <cellStyle name="Comma 115 2" xfId="6726" xr:uid="{00000000-0005-0000-0000-0000D2180000}"/>
    <cellStyle name="Comma 116" xfId="6727" xr:uid="{00000000-0005-0000-0000-0000D3180000}"/>
    <cellStyle name="Comma 116 2" xfId="6728" xr:uid="{00000000-0005-0000-0000-0000D4180000}"/>
    <cellStyle name="Comma 117" xfId="6729" xr:uid="{00000000-0005-0000-0000-0000D5180000}"/>
    <cellStyle name="Comma 118" xfId="15529" xr:uid="{00000000-0005-0000-0000-0000D6180000}"/>
    <cellStyle name="Comma 12" xfId="6730" xr:uid="{00000000-0005-0000-0000-0000D7180000}"/>
    <cellStyle name="Comma 12 2" xfId="6731" xr:uid="{00000000-0005-0000-0000-0000D8180000}"/>
    <cellStyle name="Comma 12 2 2" xfId="6732" xr:uid="{00000000-0005-0000-0000-0000D9180000}"/>
    <cellStyle name="Comma 12 2 3" xfId="6733" xr:uid="{00000000-0005-0000-0000-0000DA180000}"/>
    <cellStyle name="Comma 12 3" xfId="6734" xr:uid="{00000000-0005-0000-0000-0000DB180000}"/>
    <cellStyle name="Comma 12 3 2" xfId="6735" xr:uid="{00000000-0005-0000-0000-0000DC180000}"/>
    <cellStyle name="Comma 12 4" xfId="6736" xr:uid="{00000000-0005-0000-0000-0000DD180000}"/>
    <cellStyle name="Comma 12 4 2" xfId="6737" xr:uid="{00000000-0005-0000-0000-0000DE180000}"/>
    <cellStyle name="Comma 12 5" xfId="6738" xr:uid="{00000000-0005-0000-0000-0000DF180000}"/>
    <cellStyle name="Comma 12 5 2" xfId="6739" xr:uid="{00000000-0005-0000-0000-0000E0180000}"/>
    <cellStyle name="Comma 12 6" xfId="6740" xr:uid="{00000000-0005-0000-0000-0000E1180000}"/>
    <cellStyle name="Comma 12_Deferred Income Taxes" xfId="6741" xr:uid="{00000000-0005-0000-0000-0000E2180000}"/>
    <cellStyle name="Comma 13" xfId="6742" xr:uid="{00000000-0005-0000-0000-0000E3180000}"/>
    <cellStyle name="Comma 13 2" xfId="6743" xr:uid="{00000000-0005-0000-0000-0000E4180000}"/>
    <cellStyle name="Comma 13 2 2" xfId="6744" xr:uid="{00000000-0005-0000-0000-0000E5180000}"/>
    <cellStyle name="Comma 13 2 2 2" xfId="6745" xr:uid="{00000000-0005-0000-0000-0000E6180000}"/>
    <cellStyle name="Comma 13 2 3" xfId="6746" xr:uid="{00000000-0005-0000-0000-0000E7180000}"/>
    <cellStyle name="Comma 13 2 4" xfId="6747" xr:uid="{00000000-0005-0000-0000-0000E8180000}"/>
    <cellStyle name="Comma 13 3" xfId="6748" xr:uid="{00000000-0005-0000-0000-0000E9180000}"/>
    <cellStyle name="Comma 13 3 2" xfId="6749" xr:uid="{00000000-0005-0000-0000-0000EA180000}"/>
    <cellStyle name="Comma 13 4" xfId="6750" xr:uid="{00000000-0005-0000-0000-0000EB180000}"/>
    <cellStyle name="Comma 13 4 2" xfId="6751" xr:uid="{00000000-0005-0000-0000-0000EC180000}"/>
    <cellStyle name="Comma 13 5" xfId="6752" xr:uid="{00000000-0005-0000-0000-0000ED180000}"/>
    <cellStyle name="Comma 13 5 2" xfId="6753" xr:uid="{00000000-0005-0000-0000-0000EE180000}"/>
    <cellStyle name="Comma 13 6" xfId="6754" xr:uid="{00000000-0005-0000-0000-0000EF180000}"/>
    <cellStyle name="Comma 13_Deferred Income Taxes" xfId="6755" xr:uid="{00000000-0005-0000-0000-0000F0180000}"/>
    <cellStyle name="Comma 14" xfId="6756" xr:uid="{00000000-0005-0000-0000-0000F1180000}"/>
    <cellStyle name="Comma 14 2" xfId="6757" xr:uid="{00000000-0005-0000-0000-0000F2180000}"/>
    <cellStyle name="Comma 14 2 2" xfId="6758" xr:uid="{00000000-0005-0000-0000-0000F3180000}"/>
    <cellStyle name="Comma 14 3" xfId="6759" xr:uid="{00000000-0005-0000-0000-0000F4180000}"/>
    <cellStyle name="Comma 14 3 2" xfId="6760" xr:uid="{00000000-0005-0000-0000-0000F5180000}"/>
    <cellStyle name="Comma 14 4" xfId="6761" xr:uid="{00000000-0005-0000-0000-0000F6180000}"/>
    <cellStyle name="Comma 14 4 2" xfId="6762" xr:uid="{00000000-0005-0000-0000-0000F7180000}"/>
    <cellStyle name="Comma 14 5" xfId="6763" xr:uid="{00000000-0005-0000-0000-0000F8180000}"/>
    <cellStyle name="Comma 14 6" xfId="6764" xr:uid="{00000000-0005-0000-0000-0000F9180000}"/>
    <cellStyle name="Comma 14_Deferred Income Taxes" xfId="6765" xr:uid="{00000000-0005-0000-0000-0000FA180000}"/>
    <cellStyle name="Comma 15" xfId="6766" xr:uid="{00000000-0005-0000-0000-0000FB180000}"/>
    <cellStyle name="Comma 15 2" xfId="6767" xr:uid="{00000000-0005-0000-0000-0000FC180000}"/>
    <cellStyle name="Comma 15 2 2" xfId="6768" xr:uid="{00000000-0005-0000-0000-0000FD180000}"/>
    <cellStyle name="Comma 15 3" xfId="6769" xr:uid="{00000000-0005-0000-0000-0000FE180000}"/>
    <cellStyle name="Comma 15 3 2" xfId="6770" xr:uid="{00000000-0005-0000-0000-0000FF180000}"/>
    <cellStyle name="Comma 15 4" xfId="6771" xr:uid="{00000000-0005-0000-0000-000000190000}"/>
    <cellStyle name="Comma 15 4 2" xfId="6772" xr:uid="{00000000-0005-0000-0000-000001190000}"/>
    <cellStyle name="Comma 15 5" xfId="6773" xr:uid="{00000000-0005-0000-0000-000002190000}"/>
    <cellStyle name="Comma 15_Deferred Income Taxes" xfId="6774" xr:uid="{00000000-0005-0000-0000-000003190000}"/>
    <cellStyle name="Comma 16" xfId="6775" xr:uid="{00000000-0005-0000-0000-000004190000}"/>
    <cellStyle name="Comma 16 2" xfId="6776" xr:uid="{00000000-0005-0000-0000-000005190000}"/>
    <cellStyle name="Comma 16 2 2" xfId="6777" xr:uid="{00000000-0005-0000-0000-000006190000}"/>
    <cellStyle name="Comma 16 3" xfId="6778" xr:uid="{00000000-0005-0000-0000-000007190000}"/>
    <cellStyle name="Comma 16 3 2" xfId="6779" xr:uid="{00000000-0005-0000-0000-000008190000}"/>
    <cellStyle name="Comma 16 4" xfId="6780" xr:uid="{00000000-0005-0000-0000-000009190000}"/>
    <cellStyle name="Comma 16 4 2" xfId="6781" xr:uid="{00000000-0005-0000-0000-00000A190000}"/>
    <cellStyle name="Comma 16 5" xfId="6782" xr:uid="{00000000-0005-0000-0000-00000B190000}"/>
    <cellStyle name="Comma 16_Deferred Income Taxes" xfId="6783" xr:uid="{00000000-0005-0000-0000-00000C190000}"/>
    <cellStyle name="Comma 17" xfId="6784" xr:uid="{00000000-0005-0000-0000-00000D190000}"/>
    <cellStyle name="Comma 17 2" xfId="6785" xr:uid="{00000000-0005-0000-0000-00000E190000}"/>
    <cellStyle name="Comma 17 2 2" xfId="6786" xr:uid="{00000000-0005-0000-0000-00000F190000}"/>
    <cellStyle name="Comma 17 2 2 2" xfId="6787" xr:uid="{00000000-0005-0000-0000-000010190000}"/>
    <cellStyle name="Comma 17 2 3" xfId="6788" xr:uid="{00000000-0005-0000-0000-000011190000}"/>
    <cellStyle name="Comma 17 2 3 2" xfId="6789" xr:uid="{00000000-0005-0000-0000-000012190000}"/>
    <cellStyle name="Comma 17 2 4" xfId="6790" xr:uid="{00000000-0005-0000-0000-000013190000}"/>
    <cellStyle name="Comma 17 2 4 2" xfId="6791" xr:uid="{00000000-0005-0000-0000-000014190000}"/>
    <cellStyle name="Comma 17 2 5" xfId="6792" xr:uid="{00000000-0005-0000-0000-000015190000}"/>
    <cellStyle name="Comma 17 3" xfId="6793" xr:uid="{00000000-0005-0000-0000-000016190000}"/>
    <cellStyle name="Comma 17 3 2" xfId="6794" xr:uid="{00000000-0005-0000-0000-000017190000}"/>
    <cellStyle name="Comma 17 4" xfId="6795" xr:uid="{00000000-0005-0000-0000-000018190000}"/>
    <cellStyle name="Comma 17 4 2" xfId="6796" xr:uid="{00000000-0005-0000-0000-000019190000}"/>
    <cellStyle name="Comma 17 5" xfId="6797" xr:uid="{00000000-0005-0000-0000-00001A190000}"/>
    <cellStyle name="Comma 17 5 2" xfId="6798" xr:uid="{00000000-0005-0000-0000-00001B190000}"/>
    <cellStyle name="Comma 17 6" xfId="6799" xr:uid="{00000000-0005-0000-0000-00001C190000}"/>
    <cellStyle name="Comma 17_Deferred Income Taxes" xfId="6800" xr:uid="{00000000-0005-0000-0000-00001D190000}"/>
    <cellStyle name="Comma 18" xfId="6801" xr:uid="{00000000-0005-0000-0000-00001E190000}"/>
    <cellStyle name="Comma 18 2" xfId="6802" xr:uid="{00000000-0005-0000-0000-00001F190000}"/>
    <cellStyle name="Comma 18 2 2" xfId="6803" xr:uid="{00000000-0005-0000-0000-000020190000}"/>
    <cellStyle name="Comma 18 3" xfId="6804" xr:uid="{00000000-0005-0000-0000-000021190000}"/>
    <cellStyle name="Comma 18 3 2" xfId="6805" xr:uid="{00000000-0005-0000-0000-000022190000}"/>
    <cellStyle name="Comma 18 4" xfId="6806" xr:uid="{00000000-0005-0000-0000-000023190000}"/>
    <cellStyle name="Comma 18 4 2" xfId="6807" xr:uid="{00000000-0005-0000-0000-000024190000}"/>
    <cellStyle name="Comma 18 5" xfId="6808" xr:uid="{00000000-0005-0000-0000-000025190000}"/>
    <cellStyle name="Comma 18_Deferred Income Taxes" xfId="6809" xr:uid="{00000000-0005-0000-0000-000026190000}"/>
    <cellStyle name="Comma 19" xfId="6810" xr:uid="{00000000-0005-0000-0000-000027190000}"/>
    <cellStyle name="Comma 19 2" xfId="6811" xr:uid="{00000000-0005-0000-0000-000028190000}"/>
    <cellStyle name="Comma 19 2 2" xfId="6812" xr:uid="{00000000-0005-0000-0000-000029190000}"/>
    <cellStyle name="Comma 19 3" xfId="6813" xr:uid="{00000000-0005-0000-0000-00002A190000}"/>
    <cellStyle name="Comma 19 3 2" xfId="6814" xr:uid="{00000000-0005-0000-0000-00002B190000}"/>
    <cellStyle name="Comma 19 4" xfId="6815" xr:uid="{00000000-0005-0000-0000-00002C190000}"/>
    <cellStyle name="Comma 19 4 2" xfId="6816" xr:uid="{00000000-0005-0000-0000-00002D190000}"/>
    <cellStyle name="Comma 19 5" xfId="6817" xr:uid="{00000000-0005-0000-0000-00002E190000}"/>
    <cellStyle name="Comma 19_Deferred Income Taxes" xfId="6818" xr:uid="{00000000-0005-0000-0000-00002F190000}"/>
    <cellStyle name="Comma 2" xfId="61" xr:uid="{00000000-0005-0000-0000-000030190000}"/>
    <cellStyle name="Comma 2 10" xfId="6819" xr:uid="{00000000-0005-0000-0000-000031190000}"/>
    <cellStyle name="Comma 2 10 2" xfId="6820" xr:uid="{00000000-0005-0000-0000-000032190000}"/>
    <cellStyle name="Comma 2 11" xfId="6821" xr:uid="{00000000-0005-0000-0000-000033190000}"/>
    <cellStyle name="Comma 2 12" xfId="6822" xr:uid="{00000000-0005-0000-0000-000034190000}"/>
    <cellStyle name="Comma 2 13" xfId="6823" xr:uid="{00000000-0005-0000-0000-000035190000}"/>
    <cellStyle name="Comma 2 14" xfId="6824" xr:uid="{00000000-0005-0000-0000-000036190000}"/>
    <cellStyle name="Comma 2 15" xfId="6825" xr:uid="{00000000-0005-0000-0000-000037190000}"/>
    <cellStyle name="Comma 2 16" xfId="6826" xr:uid="{00000000-0005-0000-0000-000038190000}"/>
    <cellStyle name="Comma 2 17" xfId="6827" xr:uid="{00000000-0005-0000-0000-000039190000}"/>
    <cellStyle name="Comma 2 18" xfId="6828" xr:uid="{00000000-0005-0000-0000-00003A190000}"/>
    <cellStyle name="Comma 2 19" xfId="6829" xr:uid="{00000000-0005-0000-0000-00003B190000}"/>
    <cellStyle name="Comma 2 2" xfId="62" xr:uid="{00000000-0005-0000-0000-00003C190000}"/>
    <cellStyle name="Comma 2 2 2" xfId="349" xr:uid="{00000000-0005-0000-0000-00003D190000}"/>
    <cellStyle name="Comma 2 2 2 2" xfId="6830" xr:uid="{00000000-0005-0000-0000-00003E190000}"/>
    <cellStyle name="Comma 2 2 3" xfId="6831" xr:uid="{00000000-0005-0000-0000-00003F190000}"/>
    <cellStyle name="Comma 2 2 4" xfId="6832" xr:uid="{00000000-0005-0000-0000-000040190000}"/>
    <cellStyle name="Comma 2 2 5" xfId="6833" xr:uid="{00000000-0005-0000-0000-000041190000}"/>
    <cellStyle name="Comma 2 2 5 2" xfId="6834" xr:uid="{00000000-0005-0000-0000-000042190000}"/>
    <cellStyle name="Comma 2 2_Deferred Income Taxes" xfId="6835" xr:uid="{00000000-0005-0000-0000-000043190000}"/>
    <cellStyle name="Comma 2 20" xfId="6836" xr:uid="{00000000-0005-0000-0000-000044190000}"/>
    <cellStyle name="Comma 2 21" xfId="6837" xr:uid="{00000000-0005-0000-0000-000045190000}"/>
    <cellStyle name="Comma 2 22" xfId="6838" xr:uid="{00000000-0005-0000-0000-000046190000}"/>
    <cellStyle name="Comma 2 22 2" xfId="6839" xr:uid="{00000000-0005-0000-0000-000047190000}"/>
    <cellStyle name="Comma 2 3" xfId="63" xr:uid="{00000000-0005-0000-0000-000048190000}"/>
    <cellStyle name="Comma 2 3 2" xfId="6840" xr:uid="{00000000-0005-0000-0000-000049190000}"/>
    <cellStyle name="Comma 2 3 2 2" xfId="6841" xr:uid="{00000000-0005-0000-0000-00004A190000}"/>
    <cellStyle name="Comma 2 3 2 2 2" xfId="6842" xr:uid="{00000000-0005-0000-0000-00004B190000}"/>
    <cellStyle name="Comma 2 3 2 2 2 2" xfId="6843" xr:uid="{00000000-0005-0000-0000-00004C190000}"/>
    <cellStyle name="Comma 2 3 2 2 2 2 2" xfId="6844" xr:uid="{00000000-0005-0000-0000-00004D190000}"/>
    <cellStyle name="Comma 2 3 2 2 2 3" xfId="6845" xr:uid="{00000000-0005-0000-0000-00004E190000}"/>
    <cellStyle name="Comma 2 3 2 2 2 3 2" xfId="6846" xr:uid="{00000000-0005-0000-0000-00004F190000}"/>
    <cellStyle name="Comma 2 3 2 2 2 4" xfId="6847" xr:uid="{00000000-0005-0000-0000-000050190000}"/>
    <cellStyle name="Comma 2 3 2 2 3" xfId="6848" xr:uid="{00000000-0005-0000-0000-000051190000}"/>
    <cellStyle name="Comma 2 3 2 2 3 2" xfId="6849" xr:uid="{00000000-0005-0000-0000-000052190000}"/>
    <cellStyle name="Comma 2 3 2 2 3 2 2" xfId="6850" xr:uid="{00000000-0005-0000-0000-000053190000}"/>
    <cellStyle name="Comma 2 3 2 2 3 3" xfId="6851" xr:uid="{00000000-0005-0000-0000-000054190000}"/>
    <cellStyle name="Comma 2 3 2 2 3 3 2" xfId="6852" xr:uid="{00000000-0005-0000-0000-000055190000}"/>
    <cellStyle name="Comma 2 3 2 2 3 4" xfId="6853" xr:uid="{00000000-0005-0000-0000-000056190000}"/>
    <cellStyle name="Comma 2 3 2 2 4" xfId="6854" xr:uid="{00000000-0005-0000-0000-000057190000}"/>
    <cellStyle name="Comma 2 3 2 2 4 2" xfId="6855" xr:uid="{00000000-0005-0000-0000-000058190000}"/>
    <cellStyle name="Comma 2 3 2 2 5" xfId="6856" xr:uid="{00000000-0005-0000-0000-000059190000}"/>
    <cellStyle name="Comma 2 3 2 2 5 2" xfId="6857" xr:uid="{00000000-0005-0000-0000-00005A190000}"/>
    <cellStyle name="Comma 2 3 2 2 6" xfId="6858" xr:uid="{00000000-0005-0000-0000-00005B190000}"/>
    <cellStyle name="Comma 2 3 2 3" xfId="6859" xr:uid="{00000000-0005-0000-0000-00005C190000}"/>
    <cellStyle name="Comma 2 3 2 3 2" xfId="6860" xr:uid="{00000000-0005-0000-0000-00005D190000}"/>
    <cellStyle name="Comma 2 3 2 3 2 2" xfId="6861" xr:uid="{00000000-0005-0000-0000-00005E190000}"/>
    <cellStyle name="Comma 2 3 2 3 2 2 2" xfId="6862" xr:uid="{00000000-0005-0000-0000-00005F190000}"/>
    <cellStyle name="Comma 2 3 2 3 2 3" xfId="6863" xr:uid="{00000000-0005-0000-0000-000060190000}"/>
    <cellStyle name="Comma 2 3 2 3 2 3 2" xfId="6864" xr:uid="{00000000-0005-0000-0000-000061190000}"/>
    <cellStyle name="Comma 2 3 2 3 2 4" xfId="6865" xr:uid="{00000000-0005-0000-0000-000062190000}"/>
    <cellStyle name="Comma 2 3 2 3 3" xfId="6866" xr:uid="{00000000-0005-0000-0000-000063190000}"/>
    <cellStyle name="Comma 2 3 2 3 3 2" xfId="6867" xr:uid="{00000000-0005-0000-0000-000064190000}"/>
    <cellStyle name="Comma 2 3 2 3 4" xfId="6868" xr:uid="{00000000-0005-0000-0000-000065190000}"/>
    <cellStyle name="Comma 2 3 2 3 4 2" xfId="6869" xr:uid="{00000000-0005-0000-0000-000066190000}"/>
    <cellStyle name="Comma 2 3 2 3 5" xfId="6870" xr:uid="{00000000-0005-0000-0000-000067190000}"/>
    <cellStyle name="Comma 2 3 2 4" xfId="6871" xr:uid="{00000000-0005-0000-0000-000068190000}"/>
    <cellStyle name="Comma 2 3 2 4 2" xfId="6872" xr:uid="{00000000-0005-0000-0000-000069190000}"/>
    <cellStyle name="Comma 2 3 2 4 2 2" xfId="6873" xr:uid="{00000000-0005-0000-0000-00006A190000}"/>
    <cellStyle name="Comma 2 3 2 4 3" xfId="6874" xr:uid="{00000000-0005-0000-0000-00006B190000}"/>
    <cellStyle name="Comma 2 3 2 4 3 2" xfId="6875" xr:uid="{00000000-0005-0000-0000-00006C190000}"/>
    <cellStyle name="Comma 2 3 2 4 4" xfId="6876" xr:uid="{00000000-0005-0000-0000-00006D190000}"/>
    <cellStyle name="Comma 2 3 2 5" xfId="6877" xr:uid="{00000000-0005-0000-0000-00006E190000}"/>
    <cellStyle name="Comma 2 3 2 5 2" xfId="6878" xr:uid="{00000000-0005-0000-0000-00006F190000}"/>
    <cellStyle name="Comma 2 3 2 5 2 2" xfId="6879" xr:uid="{00000000-0005-0000-0000-000070190000}"/>
    <cellStyle name="Comma 2 3 2 5 3" xfId="6880" xr:uid="{00000000-0005-0000-0000-000071190000}"/>
    <cellStyle name="Comma 2 3 2 5 3 2" xfId="6881" xr:uid="{00000000-0005-0000-0000-000072190000}"/>
    <cellStyle name="Comma 2 3 2 5 4" xfId="6882" xr:uid="{00000000-0005-0000-0000-000073190000}"/>
    <cellStyle name="Comma 2 3 2 6" xfId="6883" xr:uid="{00000000-0005-0000-0000-000074190000}"/>
    <cellStyle name="Comma 2 3 2 6 2" xfId="6884" xr:uid="{00000000-0005-0000-0000-000075190000}"/>
    <cellStyle name="Comma 2 3 2 6 2 2" xfId="6885" xr:uid="{00000000-0005-0000-0000-000076190000}"/>
    <cellStyle name="Comma 2 3 2 6 3" xfId="6886" xr:uid="{00000000-0005-0000-0000-000077190000}"/>
    <cellStyle name="Comma 2 3 2 6 3 2" xfId="6887" xr:uid="{00000000-0005-0000-0000-000078190000}"/>
    <cellStyle name="Comma 2 3 2 6 4" xfId="6888" xr:uid="{00000000-0005-0000-0000-000079190000}"/>
    <cellStyle name="Comma 2 3 2 7" xfId="6889" xr:uid="{00000000-0005-0000-0000-00007A190000}"/>
    <cellStyle name="Comma 2 3 2 7 2" xfId="6890" xr:uid="{00000000-0005-0000-0000-00007B190000}"/>
    <cellStyle name="Comma 2 3 2 8" xfId="6891" xr:uid="{00000000-0005-0000-0000-00007C190000}"/>
    <cellStyle name="Comma 2 3 2 8 2" xfId="6892" xr:uid="{00000000-0005-0000-0000-00007D190000}"/>
    <cellStyle name="Comma 2 3 2 9" xfId="6893" xr:uid="{00000000-0005-0000-0000-00007E190000}"/>
    <cellStyle name="Comma 2 3 3" xfId="6894" xr:uid="{00000000-0005-0000-0000-00007F190000}"/>
    <cellStyle name="Comma 2 3 4" xfId="6895" xr:uid="{00000000-0005-0000-0000-000080190000}"/>
    <cellStyle name="Comma 2 3 4 2" xfId="6896" xr:uid="{00000000-0005-0000-0000-000081190000}"/>
    <cellStyle name="Comma 2 3 4 2 2" xfId="6897" xr:uid="{00000000-0005-0000-0000-000082190000}"/>
    <cellStyle name="Comma 2 3 4 2 2 2" xfId="6898" xr:uid="{00000000-0005-0000-0000-000083190000}"/>
    <cellStyle name="Comma 2 3 4 2 3" xfId="6899" xr:uid="{00000000-0005-0000-0000-000084190000}"/>
    <cellStyle name="Comma 2 3 4 2 3 2" xfId="6900" xr:uid="{00000000-0005-0000-0000-000085190000}"/>
    <cellStyle name="Comma 2 3 4 2 4" xfId="6901" xr:uid="{00000000-0005-0000-0000-000086190000}"/>
    <cellStyle name="Comma 2 3 4 3" xfId="6902" xr:uid="{00000000-0005-0000-0000-000087190000}"/>
    <cellStyle name="Comma 2 3 4 3 2" xfId="6903" xr:uid="{00000000-0005-0000-0000-000088190000}"/>
    <cellStyle name="Comma 2 3 4 3 2 2" xfId="6904" xr:uid="{00000000-0005-0000-0000-000089190000}"/>
    <cellStyle name="Comma 2 3 4 3 3" xfId="6905" xr:uid="{00000000-0005-0000-0000-00008A190000}"/>
    <cellStyle name="Comma 2 3 4 3 3 2" xfId="6906" xr:uid="{00000000-0005-0000-0000-00008B190000}"/>
    <cellStyle name="Comma 2 3 4 3 4" xfId="6907" xr:uid="{00000000-0005-0000-0000-00008C190000}"/>
    <cellStyle name="Comma 2 3 4 4" xfId="6908" xr:uid="{00000000-0005-0000-0000-00008D190000}"/>
    <cellStyle name="Comma 2 3 4 4 2" xfId="6909" xr:uid="{00000000-0005-0000-0000-00008E190000}"/>
    <cellStyle name="Comma 2 3 4 4 2 2" xfId="6910" xr:uid="{00000000-0005-0000-0000-00008F190000}"/>
    <cellStyle name="Comma 2 3 4 4 3" xfId="6911" xr:uid="{00000000-0005-0000-0000-000090190000}"/>
    <cellStyle name="Comma 2 3 4 4 3 2" xfId="6912" xr:uid="{00000000-0005-0000-0000-000091190000}"/>
    <cellStyle name="Comma 2 3 4 4 4" xfId="6913" xr:uid="{00000000-0005-0000-0000-000092190000}"/>
    <cellStyle name="Comma 2 3 4 5" xfId="6914" xr:uid="{00000000-0005-0000-0000-000093190000}"/>
    <cellStyle name="Comma 2 3 4 5 2" xfId="6915" xr:uid="{00000000-0005-0000-0000-000094190000}"/>
    <cellStyle name="Comma 2 3 4 6" xfId="6916" xr:uid="{00000000-0005-0000-0000-000095190000}"/>
    <cellStyle name="Comma 2 3 4 6 2" xfId="6917" xr:uid="{00000000-0005-0000-0000-000096190000}"/>
    <cellStyle name="Comma 2 3 4 7" xfId="6918" xr:uid="{00000000-0005-0000-0000-000097190000}"/>
    <cellStyle name="Comma 2 3 5" xfId="6919" xr:uid="{00000000-0005-0000-0000-000098190000}"/>
    <cellStyle name="Comma 2 3 5 2" xfId="6920" xr:uid="{00000000-0005-0000-0000-000099190000}"/>
    <cellStyle name="Comma 2 3 5 2 2" xfId="6921" xr:uid="{00000000-0005-0000-0000-00009A190000}"/>
    <cellStyle name="Comma 2 3 5 2 2 2" xfId="6922" xr:uid="{00000000-0005-0000-0000-00009B190000}"/>
    <cellStyle name="Comma 2 3 5 2 3" xfId="6923" xr:uid="{00000000-0005-0000-0000-00009C190000}"/>
    <cellStyle name="Comma 2 3 5 2 3 2" xfId="6924" xr:uid="{00000000-0005-0000-0000-00009D190000}"/>
    <cellStyle name="Comma 2 3 5 2 4" xfId="6925" xr:uid="{00000000-0005-0000-0000-00009E190000}"/>
    <cellStyle name="Comma 2 3 5 3" xfId="6926" xr:uid="{00000000-0005-0000-0000-00009F190000}"/>
    <cellStyle name="Comma 2 3 5 3 2" xfId="6927" xr:uid="{00000000-0005-0000-0000-0000A0190000}"/>
    <cellStyle name="Comma 2 3 5 4" xfId="6928" xr:uid="{00000000-0005-0000-0000-0000A1190000}"/>
    <cellStyle name="Comma 2 3 5 4 2" xfId="6929" xr:uid="{00000000-0005-0000-0000-0000A2190000}"/>
    <cellStyle name="Comma 2 3 5 5" xfId="6930" xr:uid="{00000000-0005-0000-0000-0000A3190000}"/>
    <cellStyle name="Comma 2 3 6" xfId="6931" xr:uid="{00000000-0005-0000-0000-0000A4190000}"/>
    <cellStyle name="Comma 2 3 6 2" xfId="6932" xr:uid="{00000000-0005-0000-0000-0000A5190000}"/>
    <cellStyle name="Comma 2 3 6 2 2" xfId="6933" xr:uid="{00000000-0005-0000-0000-0000A6190000}"/>
    <cellStyle name="Comma 2 3 6 3" xfId="6934" xr:uid="{00000000-0005-0000-0000-0000A7190000}"/>
    <cellStyle name="Comma 2 3 6 3 2" xfId="6935" xr:uid="{00000000-0005-0000-0000-0000A8190000}"/>
    <cellStyle name="Comma 2 3 6 4" xfId="6936" xr:uid="{00000000-0005-0000-0000-0000A9190000}"/>
    <cellStyle name="Comma 2 3 7" xfId="6937" xr:uid="{00000000-0005-0000-0000-0000AA190000}"/>
    <cellStyle name="Comma 2 3 7 2" xfId="6938" xr:uid="{00000000-0005-0000-0000-0000AB190000}"/>
    <cellStyle name="Comma 2 3 7 2 2" xfId="6939" xr:uid="{00000000-0005-0000-0000-0000AC190000}"/>
    <cellStyle name="Comma 2 3 7 3" xfId="6940" xr:uid="{00000000-0005-0000-0000-0000AD190000}"/>
    <cellStyle name="Comma 2 3 7 3 2" xfId="6941" xr:uid="{00000000-0005-0000-0000-0000AE190000}"/>
    <cellStyle name="Comma 2 3 7 4" xfId="6942" xr:uid="{00000000-0005-0000-0000-0000AF190000}"/>
    <cellStyle name="Comma 2 4" xfId="350" xr:uid="{00000000-0005-0000-0000-0000B0190000}"/>
    <cellStyle name="Comma 2 4 2" xfId="6943" xr:uid="{00000000-0005-0000-0000-0000B1190000}"/>
    <cellStyle name="Comma 2 4 2 2" xfId="6944" xr:uid="{00000000-0005-0000-0000-0000B2190000}"/>
    <cellStyle name="Comma 2 4 2 2 2" xfId="6945" xr:uid="{00000000-0005-0000-0000-0000B3190000}"/>
    <cellStyle name="Comma 2 4 2 2 2 2" xfId="6946" xr:uid="{00000000-0005-0000-0000-0000B4190000}"/>
    <cellStyle name="Comma 2 4 2 2 2 2 2" xfId="6947" xr:uid="{00000000-0005-0000-0000-0000B5190000}"/>
    <cellStyle name="Comma 2 4 2 2 2 2 2 2" xfId="6948" xr:uid="{00000000-0005-0000-0000-0000B6190000}"/>
    <cellStyle name="Comma 2 4 2 2 2 2_Deferred Income Taxes" xfId="6949" xr:uid="{00000000-0005-0000-0000-0000B7190000}"/>
    <cellStyle name="Comma 2 4 2 2 2 3" xfId="6950" xr:uid="{00000000-0005-0000-0000-0000B8190000}"/>
    <cellStyle name="Comma 2 4 2 2 2 3 2" xfId="6951" xr:uid="{00000000-0005-0000-0000-0000B9190000}"/>
    <cellStyle name="Comma 2 4 2 2 2_Deferred Income Taxes" xfId="6952" xr:uid="{00000000-0005-0000-0000-0000BA190000}"/>
    <cellStyle name="Comma 2 4 2 2 3" xfId="6953" xr:uid="{00000000-0005-0000-0000-0000BB190000}"/>
    <cellStyle name="Comma 2 4 2 2 3 2" xfId="6954" xr:uid="{00000000-0005-0000-0000-0000BC190000}"/>
    <cellStyle name="Comma 2 4 2 2 3 2 2" xfId="6955" xr:uid="{00000000-0005-0000-0000-0000BD190000}"/>
    <cellStyle name="Comma 2 4 2 2 3 2 2 2" xfId="6956" xr:uid="{00000000-0005-0000-0000-0000BE190000}"/>
    <cellStyle name="Comma 2 4 2 2 3 2_Deferred Income Taxes" xfId="6957" xr:uid="{00000000-0005-0000-0000-0000BF190000}"/>
    <cellStyle name="Comma 2 4 2 2 3 3" xfId="6958" xr:uid="{00000000-0005-0000-0000-0000C0190000}"/>
    <cellStyle name="Comma 2 4 2 2 3 3 2" xfId="6959" xr:uid="{00000000-0005-0000-0000-0000C1190000}"/>
    <cellStyle name="Comma 2 4 2 2 3_Deferred Income Taxes" xfId="6960" xr:uid="{00000000-0005-0000-0000-0000C2190000}"/>
    <cellStyle name="Comma 2 4 2 2 4" xfId="6961" xr:uid="{00000000-0005-0000-0000-0000C3190000}"/>
    <cellStyle name="Comma 2 4 2 2 4 2" xfId="6962" xr:uid="{00000000-0005-0000-0000-0000C4190000}"/>
    <cellStyle name="Comma 2 4 2 2 4 2 2" xfId="6963" xr:uid="{00000000-0005-0000-0000-0000C5190000}"/>
    <cellStyle name="Comma 2 4 2 2 4_Deferred Income Taxes" xfId="6964" xr:uid="{00000000-0005-0000-0000-0000C6190000}"/>
    <cellStyle name="Comma 2 4 2 2 5" xfId="6965" xr:uid="{00000000-0005-0000-0000-0000C7190000}"/>
    <cellStyle name="Comma 2 4 2 2 5 2" xfId="6966" xr:uid="{00000000-0005-0000-0000-0000C8190000}"/>
    <cellStyle name="Comma 2 4 2 2_Deferred Income Taxes" xfId="6967" xr:uid="{00000000-0005-0000-0000-0000C9190000}"/>
    <cellStyle name="Comma 2 4 2 3" xfId="6968" xr:uid="{00000000-0005-0000-0000-0000CA190000}"/>
    <cellStyle name="Comma 2 4 2 3 2" xfId="6969" xr:uid="{00000000-0005-0000-0000-0000CB190000}"/>
    <cellStyle name="Comma 2 4 2 3 2 2" xfId="6970" xr:uid="{00000000-0005-0000-0000-0000CC190000}"/>
    <cellStyle name="Comma 2 4 2 3 2 2 2" xfId="6971" xr:uid="{00000000-0005-0000-0000-0000CD190000}"/>
    <cellStyle name="Comma 2 4 2 3 2_Deferred Income Taxes" xfId="6972" xr:uid="{00000000-0005-0000-0000-0000CE190000}"/>
    <cellStyle name="Comma 2 4 2 3 3" xfId="6973" xr:uid="{00000000-0005-0000-0000-0000CF190000}"/>
    <cellStyle name="Comma 2 4 2 3 3 2" xfId="6974" xr:uid="{00000000-0005-0000-0000-0000D0190000}"/>
    <cellStyle name="Comma 2 4 2 3_Deferred Income Taxes" xfId="6975" xr:uid="{00000000-0005-0000-0000-0000D1190000}"/>
    <cellStyle name="Comma 2 4 2 4" xfId="6976" xr:uid="{00000000-0005-0000-0000-0000D2190000}"/>
    <cellStyle name="Comma 2 4 2 4 2" xfId="6977" xr:uid="{00000000-0005-0000-0000-0000D3190000}"/>
    <cellStyle name="Comma 2 4 2 4 2 2" xfId="6978" xr:uid="{00000000-0005-0000-0000-0000D4190000}"/>
    <cellStyle name="Comma 2 4 2 4 2 2 2" xfId="6979" xr:uid="{00000000-0005-0000-0000-0000D5190000}"/>
    <cellStyle name="Comma 2 4 2 4 2_Deferred Income Taxes" xfId="6980" xr:uid="{00000000-0005-0000-0000-0000D6190000}"/>
    <cellStyle name="Comma 2 4 2 4 3" xfId="6981" xr:uid="{00000000-0005-0000-0000-0000D7190000}"/>
    <cellStyle name="Comma 2 4 2 4 3 2" xfId="6982" xr:uid="{00000000-0005-0000-0000-0000D8190000}"/>
    <cellStyle name="Comma 2 4 2 4_Deferred Income Taxes" xfId="6983" xr:uid="{00000000-0005-0000-0000-0000D9190000}"/>
    <cellStyle name="Comma 2 4 2 5" xfId="6984" xr:uid="{00000000-0005-0000-0000-0000DA190000}"/>
    <cellStyle name="Comma 2 4 2 5 2" xfId="6985" xr:uid="{00000000-0005-0000-0000-0000DB190000}"/>
    <cellStyle name="Comma 2 4 2 5 2 2" xfId="6986" xr:uid="{00000000-0005-0000-0000-0000DC190000}"/>
    <cellStyle name="Comma 2 4 2 5_Deferred Income Taxes" xfId="6987" xr:uid="{00000000-0005-0000-0000-0000DD190000}"/>
    <cellStyle name="Comma 2 4 2 6" xfId="6988" xr:uid="{00000000-0005-0000-0000-0000DE190000}"/>
    <cellStyle name="Comma 2 4 2 6 2" xfId="6989" xr:uid="{00000000-0005-0000-0000-0000DF190000}"/>
    <cellStyle name="Comma 2 4 2_Deferred Income Taxes" xfId="6990" xr:uid="{00000000-0005-0000-0000-0000E0190000}"/>
    <cellStyle name="Comma 2 4 3" xfId="6991" xr:uid="{00000000-0005-0000-0000-0000E1190000}"/>
    <cellStyle name="Comma 2 4 3 2" xfId="6992" xr:uid="{00000000-0005-0000-0000-0000E2190000}"/>
    <cellStyle name="Comma 2 4 3 2 2" xfId="6993" xr:uid="{00000000-0005-0000-0000-0000E3190000}"/>
    <cellStyle name="Comma 2 4 3 2 2 2" xfId="6994" xr:uid="{00000000-0005-0000-0000-0000E4190000}"/>
    <cellStyle name="Comma 2 4 3 2 2 2 2" xfId="6995" xr:uid="{00000000-0005-0000-0000-0000E5190000}"/>
    <cellStyle name="Comma 2 4 3 2 2_Deferred Income Taxes" xfId="6996" xr:uid="{00000000-0005-0000-0000-0000E6190000}"/>
    <cellStyle name="Comma 2 4 3 2 3" xfId="6997" xr:uid="{00000000-0005-0000-0000-0000E7190000}"/>
    <cellStyle name="Comma 2 4 3 2 3 2" xfId="6998" xr:uid="{00000000-0005-0000-0000-0000E8190000}"/>
    <cellStyle name="Comma 2 4 3 2_Deferred Income Taxes" xfId="6999" xr:uid="{00000000-0005-0000-0000-0000E9190000}"/>
    <cellStyle name="Comma 2 4 3 3" xfId="7000" xr:uid="{00000000-0005-0000-0000-0000EA190000}"/>
    <cellStyle name="Comma 2 4 3 3 2" xfId="7001" xr:uid="{00000000-0005-0000-0000-0000EB190000}"/>
    <cellStyle name="Comma 2 4 3 3 2 2" xfId="7002" xr:uid="{00000000-0005-0000-0000-0000EC190000}"/>
    <cellStyle name="Comma 2 4 3 3 2 2 2" xfId="7003" xr:uid="{00000000-0005-0000-0000-0000ED190000}"/>
    <cellStyle name="Comma 2 4 3 3 2_Deferred Income Taxes" xfId="7004" xr:uid="{00000000-0005-0000-0000-0000EE190000}"/>
    <cellStyle name="Comma 2 4 3 3 3" xfId="7005" xr:uid="{00000000-0005-0000-0000-0000EF190000}"/>
    <cellStyle name="Comma 2 4 3 3 3 2" xfId="7006" xr:uid="{00000000-0005-0000-0000-0000F0190000}"/>
    <cellStyle name="Comma 2 4 3 3_Deferred Income Taxes" xfId="7007" xr:uid="{00000000-0005-0000-0000-0000F1190000}"/>
    <cellStyle name="Comma 2 4 3 4" xfId="7008" xr:uid="{00000000-0005-0000-0000-0000F2190000}"/>
    <cellStyle name="Comma 2 4 3 4 2" xfId="7009" xr:uid="{00000000-0005-0000-0000-0000F3190000}"/>
    <cellStyle name="Comma 2 4 3 4 2 2" xfId="7010" xr:uid="{00000000-0005-0000-0000-0000F4190000}"/>
    <cellStyle name="Comma 2 4 3 4_Deferred Income Taxes" xfId="7011" xr:uid="{00000000-0005-0000-0000-0000F5190000}"/>
    <cellStyle name="Comma 2 4 3 5" xfId="7012" xr:uid="{00000000-0005-0000-0000-0000F6190000}"/>
    <cellStyle name="Comma 2 4 3 5 2" xfId="7013" xr:uid="{00000000-0005-0000-0000-0000F7190000}"/>
    <cellStyle name="Comma 2 4 3_Deferred Income Taxes" xfId="7014" xr:uid="{00000000-0005-0000-0000-0000F8190000}"/>
    <cellStyle name="Comma 2 4 4" xfId="7015" xr:uid="{00000000-0005-0000-0000-0000F9190000}"/>
    <cellStyle name="Comma 2 4 4 2" xfId="7016" xr:uid="{00000000-0005-0000-0000-0000FA190000}"/>
    <cellStyle name="Comma 2 4 4 2 2" xfId="7017" xr:uid="{00000000-0005-0000-0000-0000FB190000}"/>
    <cellStyle name="Comma 2 4 4 2 2 2" xfId="7018" xr:uid="{00000000-0005-0000-0000-0000FC190000}"/>
    <cellStyle name="Comma 2 4 4 2_Deferred Income Taxes" xfId="7019" xr:uid="{00000000-0005-0000-0000-0000FD190000}"/>
    <cellStyle name="Comma 2 4 4 3" xfId="7020" xr:uid="{00000000-0005-0000-0000-0000FE190000}"/>
    <cellStyle name="Comma 2 4 4 3 2" xfId="7021" xr:uid="{00000000-0005-0000-0000-0000FF190000}"/>
    <cellStyle name="Comma 2 4 4_Deferred Income Taxes" xfId="7022" xr:uid="{00000000-0005-0000-0000-0000001A0000}"/>
    <cellStyle name="Comma 2 4 5" xfId="7023" xr:uid="{00000000-0005-0000-0000-0000011A0000}"/>
    <cellStyle name="Comma 2 4 5 2" xfId="7024" xr:uid="{00000000-0005-0000-0000-0000021A0000}"/>
    <cellStyle name="Comma 2 4 5 2 2" xfId="7025" xr:uid="{00000000-0005-0000-0000-0000031A0000}"/>
    <cellStyle name="Comma 2 4 5 2 2 2" xfId="7026" xr:uid="{00000000-0005-0000-0000-0000041A0000}"/>
    <cellStyle name="Comma 2 4 5 2_Deferred Income Taxes" xfId="7027" xr:uid="{00000000-0005-0000-0000-0000051A0000}"/>
    <cellStyle name="Comma 2 4 5 3" xfId="7028" xr:uid="{00000000-0005-0000-0000-0000061A0000}"/>
    <cellStyle name="Comma 2 4 5 3 2" xfId="7029" xr:uid="{00000000-0005-0000-0000-0000071A0000}"/>
    <cellStyle name="Comma 2 4 5_Deferred Income Taxes" xfId="7030" xr:uid="{00000000-0005-0000-0000-0000081A0000}"/>
    <cellStyle name="Comma 2 4 6" xfId="7031" xr:uid="{00000000-0005-0000-0000-0000091A0000}"/>
    <cellStyle name="Comma 2 4 6 2" xfId="7032" xr:uid="{00000000-0005-0000-0000-00000A1A0000}"/>
    <cellStyle name="Comma 2 4 6 2 2" xfId="7033" xr:uid="{00000000-0005-0000-0000-00000B1A0000}"/>
    <cellStyle name="Comma 2 4 6_Deferred Income Taxes" xfId="7034" xr:uid="{00000000-0005-0000-0000-00000C1A0000}"/>
    <cellStyle name="Comma 2 4 7" xfId="7035" xr:uid="{00000000-0005-0000-0000-00000D1A0000}"/>
    <cellStyle name="Comma 2 4 7 2" xfId="7036" xr:uid="{00000000-0005-0000-0000-00000E1A0000}"/>
    <cellStyle name="Comma 2 4_Deferred Income Taxes" xfId="7037" xr:uid="{00000000-0005-0000-0000-00000F1A0000}"/>
    <cellStyle name="Comma 2 5" xfId="351" xr:uid="{00000000-0005-0000-0000-0000101A0000}"/>
    <cellStyle name="Comma 2 5 2" xfId="7038" xr:uid="{00000000-0005-0000-0000-0000111A0000}"/>
    <cellStyle name="Comma 2 5 2 2" xfId="7039" xr:uid="{00000000-0005-0000-0000-0000121A0000}"/>
    <cellStyle name="Comma 2 5 2 2 2" xfId="7040" xr:uid="{00000000-0005-0000-0000-0000131A0000}"/>
    <cellStyle name="Comma 2 5 2 2 2 2" xfId="7041" xr:uid="{00000000-0005-0000-0000-0000141A0000}"/>
    <cellStyle name="Comma 2 5 2 2 2 2 2" xfId="7042" xr:uid="{00000000-0005-0000-0000-0000151A0000}"/>
    <cellStyle name="Comma 2 5 2 2 2_Deferred Income Taxes" xfId="7043" xr:uid="{00000000-0005-0000-0000-0000161A0000}"/>
    <cellStyle name="Comma 2 5 2 2 3" xfId="7044" xr:uid="{00000000-0005-0000-0000-0000171A0000}"/>
    <cellStyle name="Comma 2 5 2 2 3 2" xfId="7045" xr:uid="{00000000-0005-0000-0000-0000181A0000}"/>
    <cellStyle name="Comma 2 5 2 2 4" xfId="7046" xr:uid="{00000000-0005-0000-0000-0000191A0000}"/>
    <cellStyle name="Comma 2 5 2 2_Deferred Income Taxes" xfId="7047" xr:uid="{00000000-0005-0000-0000-00001A1A0000}"/>
    <cellStyle name="Comma 2 5 2 3" xfId="7048" xr:uid="{00000000-0005-0000-0000-00001B1A0000}"/>
    <cellStyle name="Comma 2 5 2 3 2" xfId="7049" xr:uid="{00000000-0005-0000-0000-00001C1A0000}"/>
    <cellStyle name="Comma 2 5 2 3 2 2" xfId="7050" xr:uid="{00000000-0005-0000-0000-00001D1A0000}"/>
    <cellStyle name="Comma 2 5 2 3 2 2 2" xfId="7051" xr:uid="{00000000-0005-0000-0000-00001E1A0000}"/>
    <cellStyle name="Comma 2 5 2 3 2_Deferred Income Taxes" xfId="7052" xr:uid="{00000000-0005-0000-0000-00001F1A0000}"/>
    <cellStyle name="Comma 2 5 2 3 3" xfId="7053" xr:uid="{00000000-0005-0000-0000-0000201A0000}"/>
    <cellStyle name="Comma 2 5 2 3 3 2" xfId="7054" xr:uid="{00000000-0005-0000-0000-0000211A0000}"/>
    <cellStyle name="Comma 2 5 2 3 4" xfId="7055" xr:uid="{00000000-0005-0000-0000-0000221A0000}"/>
    <cellStyle name="Comma 2 5 2 3_Deferred Income Taxes" xfId="7056" xr:uid="{00000000-0005-0000-0000-0000231A0000}"/>
    <cellStyle name="Comma 2 5 2 4" xfId="7057" xr:uid="{00000000-0005-0000-0000-0000241A0000}"/>
    <cellStyle name="Comma 2 5 2 4 2" xfId="7058" xr:uid="{00000000-0005-0000-0000-0000251A0000}"/>
    <cellStyle name="Comma 2 5 2 4 2 2" xfId="7059" xr:uid="{00000000-0005-0000-0000-0000261A0000}"/>
    <cellStyle name="Comma 2 5 2 4_Deferred Income Taxes" xfId="7060" xr:uid="{00000000-0005-0000-0000-0000271A0000}"/>
    <cellStyle name="Comma 2 5 2 5" xfId="7061" xr:uid="{00000000-0005-0000-0000-0000281A0000}"/>
    <cellStyle name="Comma 2 5 2 5 2" xfId="7062" xr:uid="{00000000-0005-0000-0000-0000291A0000}"/>
    <cellStyle name="Comma 2 5 2 6" xfId="7063" xr:uid="{00000000-0005-0000-0000-00002A1A0000}"/>
    <cellStyle name="Comma 2 5 2_Deferred Income Taxes" xfId="7064" xr:uid="{00000000-0005-0000-0000-00002B1A0000}"/>
    <cellStyle name="Comma 2 5 3" xfId="7065" xr:uid="{00000000-0005-0000-0000-00002C1A0000}"/>
    <cellStyle name="Comma 2 5 3 2" xfId="7066" xr:uid="{00000000-0005-0000-0000-00002D1A0000}"/>
    <cellStyle name="Comma 2 5 3 2 2" xfId="7067" xr:uid="{00000000-0005-0000-0000-00002E1A0000}"/>
    <cellStyle name="Comma 2 5 3 2 2 2" xfId="7068" xr:uid="{00000000-0005-0000-0000-00002F1A0000}"/>
    <cellStyle name="Comma 2 5 3 2 3" xfId="7069" xr:uid="{00000000-0005-0000-0000-0000301A0000}"/>
    <cellStyle name="Comma 2 5 3 2 3 2" xfId="7070" xr:uid="{00000000-0005-0000-0000-0000311A0000}"/>
    <cellStyle name="Comma 2 5 3 2 4" xfId="7071" xr:uid="{00000000-0005-0000-0000-0000321A0000}"/>
    <cellStyle name="Comma 2 5 3 2_Deferred Income Taxes" xfId="7072" xr:uid="{00000000-0005-0000-0000-0000331A0000}"/>
    <cellStyle name="Comma 2 5 3 3" xfId="7073" xr:uid="{00000000-0005-0000-0000-0000341A0000}"/>
    <cellStyle name="Comma 2 5 3 3 2" xfId="7074" xr:uid="{00000000-0005-0000-0000-0000351A0000}"/>
    <cellStyle name="Comma 2 5 3 4" xfId="7075" xr:uid="{00000000-0005-0000-0000-0000361A0000}"/>
    <cellStyle name="Comma 2 5 3 4 2" xfId="7076" xr:uid="{00000000-0005-0000-0000-0000371A0000}"/>
    <cellStyle name="Comma 2 5 3 5" xfId="7077" xr:uid="{00000000-0005-0000-0000-0000381A0000}"/>
    <cellStyle name="Comma 2 5 3_Deferred Income Taxes" xfId="7078" xr:uid="{00000000-0005-0000-0000-0000391A0000}"/>
    <cellStyle name="Comma 2 5 4" xfId="7079" xr:uid="{00000000-0005-0000-0000-00003A1A0000}"/>
    <cellStyle name="Comma 2 5 4 2" xfId="7080" xr:uid="{00000000-0005-0000-0000-00003B1A0000}"/>
    <cellStyle name="Comma 2 5 4 2 2" xfId="7081" xr:uid="{00000000-0005-0000-0000-00003C1A0000}"/>
    <cellStyle name="Comma 2 5 4 2 2 2" xfId="7082" xr:uid="{00000000-0005-0000-0000-00003D1A0000}"/>
    <cellStyle name="Comma 2 5 4 2_Deferred Income Taxes" xfId="7083" xr:uid="{00000000-0005-0000-0000-00003E1A0000}"/>
    <cellStyle name="Comma 2 5 4 3" xfId="7084" xr:uid="{00000000-0005-0000-0000-00003F1A0000}"/>
    <cellStyle name="Comma 2 5 4 3 2" xfId="7085" xr:uid="{00000000-0005-0000-0000-0000401A0000}"/>
    <cellStyle name="Comma 2 5 4 4" xfId="7086" xr:uid="{00000000-0005-0000-0000-0000411A0000}"/>
    <cellStyle name="Comma 2 5 4_Deferred Income Taxes" xfId="7087" xr:uid="{00000000-0005-0000-0000-0000421A0000}"/>
    <cellStyle name="Comma 2 5 5" xfId="7088" xr:uid="{00000000-0005-0000-0000-0000431A0000}"/>
    <cellStyle name="Comma 2 5 5 2" xfId="7089" xr:uid="{00000000-0005-0000-0000-0000441A0000}"/>
    <cellStyle name="Comma 2 5 5 2 2" xfId="7090" xr:uid="{00000000-0005-0000-0000-0000451A0000}"/>
    <cellStyle name="Comma 2 5 5 3" xfId="7091" xr:uid="{00000000-0005-0000-0000-0000461A0000}"/>
    <cellStyle name="Comma 2 5 5 3 2" xfId="7092" xr:uid="{00000000-0005-0000-0000-0000471A0000}"/>
    <cellStyle name="Comma 2 5 5 4" xfId="7093" xr:uid="{00000000-0005-0000-0000-0000481A0000}"/>
    <cellStyle name="Comma 2 5 5_Deferred Income Taxes" xfId="7094" xr:uid="{00000000-0005-0000-0000-0000491A0000}"/>
    <cellStyle name="Comma 2 5 6" xfId="7095" xr:uid="{00000000-0005-0000-0000-00004A1A0000}"/>
    <cellStyle name="Comma 2 5 6 2" xfId="7096" xr:uid="{00000000-0005-0000-0000-00004B1A0000}"/>
    <cellStyle name="Comma 2 5 6 2 2" xfId="7097" xr:uid="{00000000-0005-0000-0000-00004C1A0000}"/>
    <cellStyle name="Comma 2 5 6 3" xfId="7098" xr:uid="{00000000-0005-0000-0000-00004D1A0000}"/>
    <cellStyle name="Comma 2 5 6 3 2" xfId="7099" xr:uid="{00000000-0005-0000-0000-00004E1A0000}"/>
    <cellStyle name="Comma 2 5 6 4" xfId="7100" xr:uid="{00000000-0005-0000-0000-00004F1A0000}"/>
    <cellStyle name="Comma 2 5_Deferred Income Taxes" xfId="7101" xr:uid="{00000000-0005-0000-0000-0000501A0000}"/>
    <cellStyle name="Comma 2 6" xfId="352" xr:uid="{00000000-0005-0000-0000-0000511A0000}"/>
    <cellStyle name="Comma 2 6 2" xfId="7102" xr:uid="{00000000-0005-0000-0000-0000521A0000}"/>
    <cellStyle name="Comma 2 6 2 2" xfId="7103" xr:uid="{00000000-0005-0000-0000-0000531A0000}"/>
    <cellStyle name="Comma 2 6 2 2 2" xfId="7104" xr:uid="{00000000-0005-0000-0000-0000541A0000}"/>
    <cellStyle name="Comma 2 6 2 2 2 2" xfId="7105" xr:uid="{00000000-0005-0000-0000-0000551A0000}"/>
    <cellStyle name="Comma 2 6 2 2 3" xfId="7106" xr:uid="{00000000-0005-0000-0000-0000561A0000}"/>
    <cellStyle name="Comma 2 6 2 2 3 2" xfId="7107" xr:uid="{00000000-0005-0000-0000-0000571A0000}"/>
    <cellStyle name="Comma 2 6 2 2 4" xfId="7108" xr:uid="{00000000-0005-0000-0000-0000581A0000}"/>
    <cellStyle name="Comma 2 6 2 2_Deferred Income Taxes" xfId="7109" xr:uid="{00000000-0005-0000-0000-0000591A0000}"/>
    <cellStyle name="Comma 2 6 2 3" xfId="7110" xr:uid="{00000000-0005-0000-0000-00005A1A0000}"/>
    <cellStyle name="Comma 2 6 2 3 2" xfId="7111" xr:uid="{00000000-0005-0000-0000-00005B1A0000}"/>
    <cellStyle name="Comma 2 6 2 3 2 2" xfId="7112" xr:uid="{00000000-0005-0000-0000-00005C1A0000}"/>
    <cellStyle name="Comma 2 6 2 3 3" xfId="7113" xr:uid="{00000000-0005-0000-0000-00005D1A0000}"/>
    <cellStyle name="Comma 2 6 2 3 3 2" xfId="7114" xr:uid="{00000000-0005-0000-0000-00005E1A0000}"/>
    <cellStyle name="Comma 2 6 2 3 4" xfId="7115" xr:uid="{00000000-0005-0000-0000-00005F1A0000}"/>
    <cellStyle name="Comma 2 6 2 4" xfId="7116" xr:uid="{00000000-0005-0000-0000-0000601A0000}"/>
    <cellStyle name="Comma 2 6 2 4 2" xfId="7117" xr:uid="{00000000-0005-0000-0000-0000611A0000}"/>
    <cellStyle name="Comma 2 6 2 5" xfId="7118" xr:uid="{00000000-0005-0000-0000-0000621A0000}"/>
    <cellStyle name="Comma 2 6 2 5 2" xfId="7119" xr:uid="{00000000-0005-0000-0000-0000631A0000}"/>
    <cellStyle name="Comma 2 6 2 6" xfId="7120" xr:uid="{00000000-0005-0000-0000-0000641A0000}"/>
    <cellStyle name="Comma 2 6 2_Deferred Income Taxes" xfId="7121" xr:uid="{00000000-0005-0000-0000-0000651A0000}"/>
    <cellStyle name="Comma 2 6 3" xfId="7122" xr:uid="{00000000-0005-0000-0000-0000661A0000}"/>
    <cellStyle name="Comma 2 6 3 2" xfId="7123" xr:uid="{00000000-0005-0000-0000-0000671A0000}"/>
    <cellStyle name="Comma 2 6 3 2 2" xfId="7124" xr:uid="{00000000-0005-0000-0000-0000681A0000}"/>
    <cellStyle name="Comma 2 6 3 2 2 2" xfId="7125" xr:uid="{00000000-0005-0000-0000-0000691A0000}"/>
    <cellStyle name="Comma 2 6 3 2 3" xfId="7126" xr:uid="{00000000-0005-0000-0000-00006A1A0000}"/>
    <cellStyle name="Comma 2 6 3 2 3 2" xfId="7127" xr:uid="{00000000-0005-0000-0000-00006B1A0000}"/>
    <cellStyle name="Comma 2 6 3 2 4" xfId="7128" xr:uid="{00000000-0005-0000-0000-00006C1A0000}"/>
    <cellStyle name="Comma 2 6 3 2_Deferred Income Taxes" xfId="7129" xr:uid="{00000000-0005-0000-0000-00006D1A0000}"/>
    <cellStyle name="Comma 2 6 3 3" xfId="7130" xr:uid="{00000000-0005-0000-0000-00006E1A0000}"/>
    <cellStyle name="Comma 2 6 3 3 2" xfId="7131" xr:uid="{00000000-0005-0000-0000-00006F1A0000}"/>
    <cellStyle name="Comma 2 6 3 4" xfId="7132" xr:uid="{00000000-0005-0000-0000-0000701A0000}"/>
    <cellStyle name="Comma 2 6 3 4 2" xfId="7133" xr:uid="{00000000-0005-0000-0000-0000711A0000}"/>
    <cellStyle name="Comma 2 6 3 5" xfId="7134" xr:uid="{00000000-0005-0000-0000-0000721A0000}"/>
    <cellStyle name="Comma 2 6 3_Deferred Income Taxes" xfId="7135" xr:uid="{00000000-0005-0000-0000-0000731A0000}"/>
    <cellStyle name="Comma 2 6 4" xfId="7136" xr:uid="{00000000-0005-0000-0000-0000741A0000}"/>
    <cellStyle name="Comma 2 6 4 2" xfId="7137" xr:uid="{00000000-0005-0000-0000-0000751A0000}"/>
    <cellStyle name="Comma 2 6 4 2 2" xfId="7138" xr:uid="{00000000-0005-0000-0000-0000761A0000}"/>
    <cellStyle name="Comma 2 6 4 3" xfId="7139" xr:uid="{00000000-0005-0000-0000-0000771A0000}"/>
    <cellStyle name="Comma 2 6 4 3 2" xfId="7140" xr:uid="{00000000-0005-0000-0000-0000781A0000}"/>
    <cellStyle name="Comma 2 6 4 4" xfId="7141" xr:uid="{00000000-0005-0000-0000-0000791A0000}"/>
    <cellStyle name="Comma 2 6 4_Deferred Income Taxes" xfId="7142" xr:uid="{00000000-0005-0000-0000-00007A1A0000}"/>
    <cellStyle name="Comma 2 6 5" xfId="7143" xr:uid="{00000000-0005-0000-0000-00007B1A0000}"/>
    <cellStyle name="Comma 2 6 5 2" xfId="7144" xr:uid="{00000000-0005-0000-0000-00007C1A0000}"/>
    <cellStyle name="Comma 2 6 5 2 2" xfId="7145" xr:uid="{00000000-0005-0000-0000-00007D1A0000}"/>
    <cellStyle name="Comma 2 6 5 3" xfId="7146" xr:uid="{00000000-0005-0000-0000-00007E1A0000}"/>
    <cellStyle name="Comma 2 6 5 3 2" xfId="7147" xr:uid="{00000000-0005-0000-0000-00007F1A0000}"/>
    <cellStyle name="Comma 2 6 5 4" xfId="7148" xr:uid="{00000000-0005-0000-0000-0000801A0000}"/>
    <cellStyle name="Comma 2 6 6" xfId="7149" xr:uid="{00000000-0005-0000-0000-0000811A0000}"/>
    <cellStyle name="Comma 2 6 6 2" xfId="7150" xr:uid="{00000000-0005-0000-0000-0000821A0000}"/>
    <cellStyle name="Comma 2 6 6 2 2" xfId="7151" xr:uid="{00000000-0005-0000-0000-0000831A0000}"/>
    <cellStyle name="Comma 2 6 6 3" xfId="7152" xr:uid="{00000000-0005-0000-0000-0000841A0000}"/>
    <cellStyle name="Comma 2 6 6 3 2" xfId="7153" xr:uid="{00000000-0005-0000-0000-0000851A0000}"/>
    <cellStyle name="Comma 2 6 6 4" xfId="7154" xr:uid="{00000000-0005-0000-0000-0000861A0000}"/>
    <cellStyle name="Comma 2 6_Deferred Income Taxes" xfId="7155" xr:uid="{00000000-0005-0000-0000-0000871A0000}"/>
    <cellStyle name="Comma 2 7" xfId="7156" xr:uid="{00000000-0005-0000-0000-0000881A0000}"/>
    <cellStyle name="Comma 2 7 2" xfId="7157" xr:uid="{00000000-0005-0000-0000-0000891A0000}"/>
    <cellStyle name="Comma 2 7 2 2" xfId="7158" xr:uid="{00000000-0005-0000-0000-00008A1A0000}"/>
    <cellStyle name="Comma 2 7 2 2 2" xfId="7159" xr:uid="{00000000-0005-0000-0000-00008B1A0000}"/>
    <cellStyle name="Comma 2 7 2 3" xfId="7160" xr:uid="{00000000-0005-0000-0000-00008C1A0000}"/>
    <cellStyle name="Comma 2 7 2 3 2" xfId="7161" xr:uid="{00000000-0005-0000-0000-00008D1A0000}"/>
    <cellStyle name="Comma 2 7 2 4" xfId="7162" xr:uid="{00000000-0005-0000-0000-00008E1A0000}"/>
    <cellStyle name="Comma 2 7 2_Deferred Income Taxes" xfId="7163" xr:uid="{00000000-0005-0000-0000-00008F1A0000}"/>
    <cellStyle name="Comma 2 7 3" xfId="7164" xr:uid="{00000000-0005-0000-0000-0000901A0000}"/>
    <cellStyle name="Comma 2 7 3 2" xfId="7165" xr:uid="{00000000-0005-0000-0000-0000911A0000}"/>
    <cellStyle name="Comma 2 7 3 2 2" xfId="7166" xr:uid="{00000000-0005-0000-0000-0000921A0000}"/>
    <cellStyle name="Comma 2 7 3 3" xfId="7167" xr:uid="{00000000-0005-0000-0000-0000931A0000}"/>
    <cellStyle name="Comma 2 7 3 3 2" xfId="7168" xr:uid="{00000000-0005-0000-0000-0000941A0000}"/>
    <cellStyle name="Comma 2 7 3 4" xfId="7169" xr:uid="{00000000-0005-0000-0000-0000951A0000}"/>
    <cellStyle name="Comma 2 7 4" xfId="7170" xr:uid="{00000000-0005-0000-0000-0000961A0000}"/>
    <cellStyle name="Comma 2 7 4 2" xfId="7171" xr:uid="{00000000-0005-0000-0000-0000971A0000}"/>
    <cellStyle name="Comma 2 7 4 2 2" xfId="7172" xr:uid="{00000000-0005-0000-0000-0000981A0000}"/>
    <cellStyle name="Comma 2 7 4 3" xfId="7173" xr:uid="{00000000-0005-0000-0000-0000991A0000}"/>
    <cellStyle name="Comma 2 7 4 3 2" xfId="7174" xr:uid="{00000000-0005-0000-0000-00009A1A0000}"/>
    <cellStyle name="Comma 2 7 4 4" xfId="7175" xr:uid="{00000000-0005-0000-0000-00009B1A0000}"/>
    <cellStyle name="Comma 2 7_Deferred Income Taxes" xfId="7176" xr:uid="{00000000-0005-0000-0000-00009C1A0000}"/>
    <cellStyle name="Comma 2 8" xfId="7177" xr:uid="{00000000-0005-0000-0000-00009D1A0000}"/>
    <cellStyle name="Comma 2 8 2" xfId="7178" xr:uid="{00000000-0005-0000-0000-00009E1A0000}"/>
    <cellStyle name="Comma 2 8 2 2" xfId="7179" xr:uid="{00000000-0005-0000-0000-00009F1A0000}"/>
    <cellStyle name="Comma 2 8 2 2 2" xfId="7180" xr:uid="{00000000-0005-0000-0000-0000A01A0000}"/>
    <cellStyle name="Comma 2 8 2_Deferred Income Taxes" xfId="7181" xr:uid="{00000000-0005-0000-0000-0000A11A0000}"/>
    <cellStyle name="Comma 2 8 3" xfId="7182" xr:uid="{00000000-0005-0000-0000-0000A21A0000}"/>
    <cellStyle name="Comma 2 8 3 2" xfId="7183" xr:uid="{00000000-0005-0000-0000-0000A31A0000}"/>
    <cellStyle name="Comma 2 8_Deferred Income Taxes" xfId="7184" xr:uid="{00000000-0005-0000-0000-0000A41A0000}"/>
    <cellStyle name="Comma 2 9" xfId="7185" xr:uid="{00000000-0005-0000-0000-0000A51A0000}"/>
    <cellStyle name="Comma 2 9 2" xfId="7186" xr:uid="{00000000-0005-0000-0000-0000A61A0000}"/>
    <cellStyle name="Comma 2 9 2 2" xfId="7187" xr:uid="{00000000-0005-0000-0000-0000A71A0000}"/>
    <cellStyle name="Comma 2 9_Deferred Income Taxes" xfId="7188" xr:uid="{00000000-0005-0000-0000-0000A81A0000}"/>
    <cellStyle name="Comma 2_Deferred Income Taxes" xfId="7189" xr:uid="{00000000-0005-0000-0000-0000A91A0000}"/>
    <cellStyle name="Comma 20" xfId="7190" xr:uid="{00000000-0005-0000-0000-0000AA1A0000}"/>
    <cellStyle name="Comma 20 2" xfId="7191" xr:uid="{00000000-0005-0000-0000-0000AB1A0000}"/>
    <cellStyle name="Comma 20 2 2" xfId="7192" xr:uid="{00000000-0005-0000-0000-0000AC1A0000}"/>
    <cellStyle name="Comma 20 3" xfId="7193" xr:uid="{00000000-0005-0000-0000-0000AD1A0000}"/>
    <cellStyle name="Comma 20 3 2" xfId="7194" xr:uid="{00000000-0005-0000-0000-0000AE1A0000}"/>
    <cellStyle name="Comma 20 4" xfId="7195" xr:uid="{00000000-0005-0000-0000-0000AF1A0000}"/>
    <cellStyle name="Comma 20 4 2" xfId="7196" xr:uid="{00000000-0005-0000-0000-0000B01A0000}"/>
    <cellStyle name="Comma 20 5" xfId="7197" xr:uid="{00000000-0005-0000-0000-0000B11A0000}"/>
    <cellStyle name="Comma 20_Deferred Income Taxes" xfId="7198" xr:uid="{00000000-0005-0000-0000-0000B21A0000}"/>
    <cellStyle name="Comma 21" xfId="7199" xr:uid="{00000000-0005-0000-0000-0000B31A0000}"/>
    <cellStyle name="Comma 21 2" xfId="7200" xr:uid="{00000000-0005-0000-0000-0000B41A0000}"/>
    <cellStyle name="Comma 21 2 2" xfId="7201" xr:uid="{00000000-0005-0000-0000-0000B51A0000}"/>
    <cellStyle name="Comma 21 3" xfId="7202" xr:uid="{00000000-0005-0000-0000-0000B61A0000}"/>
    <cellStyle name="Comma 21 3 2" xfId="7203" xr:uid="{00000000-0005-0000-0000-0000B71A0000}"/>
    <cellStyle name="Comma 21 4" xfId="7204" xr:uid="{00000000-0005-0000-0000-0000B81A0000}"/>
    <cellStyle name="Comma 21 4 2" xfId="7205" xr:uid="{00000000-0005-0000-0000-0000B91A0000}"/>
    <cellStyle name="Comma 21 5" xfId="7206" xr:uid="{00000000-0005-0000-0000-0000BA1A0000}"/>
    <cellStyle name="Comma 22" xfId="7207" xr:uid="{00000000-0005-0000-0000-0000BB1A0000}"/>
    <cellStyle name="Comma 22 2" xfId="7208" xr:uid="{00000000-0005-0000-0000-0000BC1A0000}"/>
    <cellStyle name="Comma 22 2 2" xfId="7209" xr:uid="{00000000-0005-0000-0000-0000BD1A0000}"/>
    <cellStyle name="Comma 22 3" xfId="7210" xr:uid="{00000000-0005-0000-0000-0000BE1A0000}"/>
    <cellStyle name="Comma 22 3 2" xfId="7211" xr:uid="{00000000-0005-0000-0000-0000BF1A0000}"/>
    <cellStyle name="Comma 22 4" xfId="7212" xr:uid="{00000000-0005-0000-0000-0000C01A0000}"/>
    <cellStyle name="Comma 22 4 2" xfId="7213" xr:uid="{00000000-0005-0000-0000-0000C11A0000}"/>
    <cellStyle name="Comma 22 5" xfId="7214" xr:uid="{00000000-0005-0000-0000-0000C21A0000}"/>
    <cellStyle name="Comma 23" xfId="7215" xr:uid="{00000000-0005-0000-0000-0000C31A0000}"/>
    <cellStyle name="Comma 23 2" xfId="7216" xr:uid="{00000000-0005-0000-0000-0000C41A0000}"/>
    <cellStyle name="Comma 23 2 2" xfId="7217" xr:uid="{00000000-0005-0000-0000-0000C51A0000}"/>
    <cellStyle name="Comma 23 3" xfId="7218" xr:uid="{00000000-0005-0000-0000-0000C61A0000}"/>
    <cellStyle name="Comma 23 3 2" xfId="7219" xr:uid="{00000000-0005-0000-0000-0000C71A0000}"/>
    <cellStyle name="Comma 23 4" xfId="7220" xr:uid="{00000000-0005-0000-0000-0000C81A0000}"/>
    <cellStyle name="Comma 23 4 2" xfId="7221" xr:uid="{00000000-0005-0000-0000-0000C91A0000}"/>
    <cellStyle name="Comma 23 5" xfId="7222" xr:uid="{00000000-0005-0000-0000-0000CA1A0000}"/>
    <cellStyle name="Comma 24" xfId="7223" xr:uid="{00000000-0005-0000-0000-0000CB1A0000}"/>
    <cellStyle name="Comma 25" xfId="7224" xr:uid="{00000000-0005-0000-0000-0000CC1A0000}"/>
    <cellStyle name="Comma 26" xfId="7225" xr:uid="{00000000-0005-0000-0000-0000CD1A0000}"/>
    <cellStyle name="Comma 27" xfId="7226" xr:uid="{00000000-0005-0000-0000-0000CE1A0000}"/>
    <cellStyle name="Comma 28" xfId="7227" xr:uid="{00000000-0005-0000-0000-0000CF1A0000}"/>
    <cellStyle name="Comma 29" xfId="7228" xr:uid="{00000000-0005-0000-0000-0000D01A0000}"/>
    <cellStyle name="Comma 3" xfId="64" xr:uid="{00000000-0005-0000-0000-0000D11A0000}"/>
    <cellStyle name="Comma 3 10" xfId="7229" xr:uid="{00000000-0005-0000-0000-0000D21A0000}"/>
    <cellStyle name="Comma 3 10 2" xfId="7230" xr:uid="{00000000-0005-0000-0000-0000D31A0000}"/>
    <cellStyle name="Comma 3 10 2 2" xfId="7231" xr:uid="{00000000-0005-0000-0000-0000D41A0000}"/>
    <cellStyle name="Comma 3 10 3" xfId="7232" xr:uid="{00000000-0005-0000-0000-0000D51A0000}"/>
    <cellStyle name="Comma 3 10 3 2" xfId="7233" xr:uid="{00000000-0005-0000-0000-0000D61A0000}"/>
    <cellStyle name="Comma 3 10 4" xfId="7234" xr:uid="{00000000-0005-0000-0000-0000D71A0000}"/>
    <cellStyle name="Comma 3 11" xfId="7235" xr:uid="{00000000-0005-0000-0000-0000D81A0000}"/>
    <cellStyle name="Comma 3 12" xfId="7236" xr:uid="{00000000-0005-0000-0000-0000D91A0000}"/>
    <cellStyle name="Comma 3 12 2" xfId="7237" xr:uid="{00000000-0005-0000-0000-0000DA1A0000}"/>
    <cellStyle name="Comma 3 13" xfId="7238" xr:uid="{00000000-0005-0000-0000-0000DB1A0000}"/>
    <cellStyle name="Comma 3 13 2" xfId="7239" xr:uid="{00000000-0005-0000-0000-0000DC1A0000}"/>
    <cellStyle name="Comma 3 14" xfId="7240" xr:uid="{00000000-0005-0000-0000-0000DD1A0000}"/>
    <cellStyle name="Comma 3 14 2" xfId="7241" xr:uid="{00000000-0005-0000-0000-0000DE1A0000}"/>
    <cellStyle name="Comma 3 15" xfId="7242" xr:uid="{00000000-0005-0000-0000-0000DF1A0000}"/>
    <cellStyle name="Comma 3 2" xfId="65" xr:uid="{00000000-0005-0000-0000-0000E01A0000}"/>
    <cellStyle name="Comma 3 2 2" xfId="7243" xr:uid="{00000000-0005-0000-0000-0000E11A0000}"/>
    <cellStyle name="Comma 3 3" xfId="66" xr:uid="{00000000-0005-0000-0000-0000E21A0000}"/>
    <cellStyle name="Comma 3 3 2" xfId="7244" xr:uid="{00000000-0005-0000-0000-0000E31A0000}"/>
    <cellStyle name="Comma 3 3 3" xfId="7245" xr:uid="{00000000-0005-0000-0000-0000E41A0000}"/>
    <cellStyle name="Comma 3 4" xfId="7246" xr:uid="{00000000-0005-0000-0000-0000E51A0000}"/>
    <cellStyle name="Comma 3 4 2" xfId="7247" xr:uid="{00000000-0005-0000-0000-0000E61A0000}"/>
    <cellStyle name="Comma 3 4 2 2" xfId="7248" xr:uid="{00000000-0005-0000-0000-0000E71A0000}"/>
    <cellStyle name="Comma 3 4 3" xfId="7249" xr:uid="{00000000-0005-0000-0000-0000E81A0000}"/>
    <cellStyle name="Comma 3 4 3 2" xfId="7250" xr:uid="{00000000-0005-0000-0000-0000E91A0000}"/>
    <cellStyle name="Comma 3 4 4" xfId="7251" xr:uid="{00000000-0005-0000-0000-0000EA1A0000}"/>
    <cellStyle name="Comma 3 4 4 2" xfId="7252" xr:uid="{00000000-0005-0000-0000-0000EB1A0000}"/>
    <cellStyle name="Comma 3 4 5" xfId="7253" xr:uid="{00000000-0005-0000-0000-0000EC1A0000}"/>
    <cellStyle name="Comma 3 5" xfId="7254" xr:uid="{00000000-0005-0000-0000-0000ED1A0000}"/>
    <cellStyle name="Comma 3 5 2" xfId="7255" xr:uid="{00000000-0005-0000-0000-0000EE1A0000}"/>
    <cellStyle name="Comma 3 5 2 2" xfId="7256" xr:uid="{00000000-0005-0000-0000-0000EF1A0000}"/>
    <cellStyle name="Comma 3 5 2 2 2" xfId="7257" xr:uid="{00000000-0005-0000-0000-0000F01A0000}"/>
    <cellStyle name="Comma 3 5 2 3" xfId="7258" xr:uid="{00000000-0005-0000-0000-0000F11A0000}"/>
    <cellStyle name="Comma 3 5 2 3 2" xfId="7259" xr:uid="{00000000-0005-0000-0000-0000F21A0000}"/>
    <cellStyle name="Comma 3 5 2 4" xfId="7260" xr:uid="{00000000-0005-0000-0000-0000F31A0000}"/>
    <cellStyle name="Comma 3 5 3" xfId="7261" xr:uid="{00000000-0005-0000-0000-0000F41A0000}"/>
    <cellStyle name="Comma 3 5 3 2" xfId="7262" xr:uid="{00000000-0005-0000-0000-0000F51A0000}"/>
    <cellStyle name="Comma 3 5 3 2 2" xfId="7263" xr:uid="{00000000-0005-0000-0000-0000F61A0000}"/>
    <cellStyle name="Comma 3 5 3 3" xfId="7264" xr:uid="{00000000-0005-0000-0000-0000F71A0000}"/>
    <cellStyle name="Comma 3 5 3 3 2" xfId="7265" xr:uid="{00000000-0005-0000-0000-0000F81A0000}"/>
    <cellStyle name="Comma 3 5 3 4" xfId="7266" xr:uid="{00000000-0005-0000-0000-0000F91A0000}"/>
    <cellStyle name="Comma 3 5 4" xfId="7267" xr:uid="{00000000-0005-0000-0000-0000FA1A0000}"/>
    <cellStyle name="Comma 3 5 4 2" xfId="7268" xr:uid="{00000000-0005-0000-0000-0000FB1A0000}"/>
    <cellStyle name="Comma 3 5 4 2 2" xfId="7269" xr:uid="{00000000-0005-0000-0000-0000FC1A0000}"/>
    <cellStyle name="Comma 3 5 4 3" xfId="7270" xr:uid="{00000000-0005-0000-0000-0000FD1A0000}"/>
    <cellStyle name="Comma 3 5 4 3 2" xfId="7271" xr:uid="{00000000-0005-0000-0000-0000FE1A0000}"/>
    <cellStyle name="Comma 3 5 4 4" xfId="7272" xr:uid="{00000000-0005-0000-0000-0000FF1A0000}"/>
    <cellStyle name="Comma 3 5 5" xfId="7273" xr:uid="{00000000-0005-0000-0000-0000001B0000}"/>
    <cellStyle name="Comma 3 5 5 2" xfId="7274" xr:uid="{00000000-0005-0000-0000-0000011B0000}"/>
    <cellStyle name="Comma 3 5 6" xfId="7275" xr:uid="{00000000-0005-0000-0000-0000021B0000}"/>
    <cellStyle name="Comma 3 5 6 2" xfId="7276" xr:uid="{00000000-0005-0000-0000-0000031B0000}"/>
    <cellStyle name="Comma 3 5 7" xfId="7277" xr:uid="{00000000-0005-0000-0000-0000041B0000}"/>
    <cellStyle name="Comma 3 6" xfId="7278" xr:uid="{00000000-0005-0000-0000-0000051B0000}"/>
    <cellStyle name="Comma 3 6 2" xfId="7279" xr:uid="{00000000-0005-0000-0000-0000061B0000}"/>
    <cellStyle name="Comma 3 6 2 2" xfId="7280" xr:uid="{00000000-0005-0000-0000-0000071B0000}"/>
    <cellStyle name="Comma 3 6 2 2 2" xfId="7281" xr:uid="{00000000-0005-0000-0000-0000081B0000}"/>
    <cellStyle name="Comma 3 6 2 3" xfId="7282" xr:uid="{00000000-0005-0000-0000-0000091B0000}"/>
    <cellStyle name="Comma 3 6 2 3 2" xfId="7283" xr:uid="{00000000-0005-0000-0000-00000A1B0000}"/>
    <cellStyle name="Comma 3 6 2 4" xfId="7284" xr:uid="{00000000-0005-0000-0000-00000B1B0000}"/>
    <cellStyle name="Comma 3 6 3" xfId="7285" xr:uid="{00000000-0005-0000-0000-00000C1B0000}"/>
    <cellStyle name="Comma 3 6 3 2" xfId="7286" xr:uid="{00000000-0005-0000-0000-00000D1B0000}"/>
    <cellStyle name="Comma 3 6 4" xfId="7287" xr:uid="{00000000-0005-0000-0000-00000E1B0000}"/>
    <cellStyle name="Comma 3 6 4 2" xfId="7288" xr:uid="{00000000-0005-0000-0000-00000F1B0000}"/>
    <cellStyle name="Comma 3 6 5" xfId="7289" xr:uid="{00000000-0005-0000-0000-0000101B0000}"/>
    <cellStyle name="Comma 3 7" xfId="7290" xr:uid="{00000000-0005-0000-0000-0000111B0000}"/>
    <cellStyle name="Comma 3 7 2" xfId="7291" xr:uid="{00000000-0005-0000-0000-0000121B0000}"/>
    <cellStyle name="Comma 3 7 2 2" xfId="7292" xr:uid="{00000000-0005-0000-0000-0000131B0000}"/>
    <cellStyle name="Comma 3 7 3" xfId="7293" xr:uid="{00000000-0005-0000-0000-0000141B0000}"/>
    <cellStyle name="Comma 3 7 3 2" xfId="7294" xr:uid="{00000000-0005-0000-0000-0000151B0000}"/>
    <cellStyle name="Comma 3 7 4" xfId="7295" xr:uid="{00000000-0005-0000-0000-0000161B0000}"/>
    <cellStyle name="Comma 3 8" xfId="7296" xr:uid="{00000000-0005-0000-0000-0000171B0000}"/>
    <cellStyle name="Comma 3 8 2" xfId="7297" xr:uid="{00000000-0005-0000-0000-0000181B0000}"/>
    <cellStyle name="Comma 3 8 2 2" xfId="7298" xr:uid="{00000000-0005-0000-0000-0000191B0000}"/>
    <cellStyle name="Comma 3 8 3" xfId="7299" xr:uid="{00000000-0005-0000-0000-00001A1B0000}"/>
    <cellStyle name="Comma 3 8 3 2" xfId="7300" xr:uid="{00000000-0005-0000-0000-00001B1B0000}"/>
    <cellStyle name="Comma 3 8 4" xfId="7301" xr:uid="{00000000-0005-0000-0000-00001C1B0000}"/>
    <cellStyle name="Comma 3 9" xfId="7302" xr:uid="{00000000-0005-0000-0000-00001D1B0000}"/>
    <cellStyle name="Comma 3_Deferred Income Taxes" xfId="7303" xr:uid="{00000000-0005-0000-0000-00001E1B0000}"/>
    <cellStyle name="Comma 30" xfId="7304" xr:uid="{00000000-0005-0000-0000-00001F1B0000}"/>
    <cellStyle name="Comma 31" xfId="7305" xr:uid="{00000000-0005-0000-0000-0000201B0000}"/>
    <cellStyle name="Comma 32" xfId="7306" xr:uid="{00000000-0005-0000-0000-0000211B0000}"/>
    <cellStyle name="Comma 33" xfId="7307" xr:uid="{00000000-0005-0000-0000-0000221B0000}"/>
    <cellStyle name="Comma 34" xfId="7308" xr:uid="{00000000-0005-0000-0000-0000231B0000}"/>
    <cellStyle name="Comma 34 2" xfId="7309" xr:uid="{00000000-0005-0000-0000-0000241B0000}"/>
    <cellStyle name="Comma 34 2 2" xfId="7310" xr:uid="{00000000-0005-0000-0000-0000251B0000}"/>
    <cellStyle name="Comma 34 2 3" xfId="7311" xr:uid="{00000000-0005-0000-0000-0000261B0000}"/>
    <cellStyle name="Comma 34 3" xfId="7312" xr:uid="{00000000-0005-0000-0000-0000271B0000}"/>
    <cellStyle name="Comma 34 4" xfId="7313" xr:uid="{00000000-0005-0000-0000-0000281B0000}"/>
    <cellStyle name="Comma 34 4 2" xfId="7314" xr:uid="{00000000-0005-0000-0000-0000291B0000}"/>
    <cellStyle name="Comma 34 5" xfId="7315" xr:uid="{00000000-0005-0000-0000-00002A1B0000}"/>
    <cellStyle name="Comma 34 5 2" xfId="7316" xr:uid="{00000000-0005-0000-0000-00002B1B0000}"/>
    <cellStyle name="Comma 34 6" xfId="7317" xr:uid="{00000000-0005-0000-0000-00002C1B0000}"/>
    <cellStyle name="Comma 34 6 2" xfId="7318" xr:uid="{00000000-0005-0000-0000-00002D1B0000}"/>
    <cellStyle name="Comma 34 7" xfId="7319" xr:uid="{00000000-0005-0000-0000-00002E1B0000}"/>
    <cellStyle name="Comma 35" xfId="7320" xr:uid="{00000000-0005-0000-0000-00002F1B0000}"/>
    <cellStyle name="Comma 35 2" xfId="7321" xr:uid="{00000000-0005-0000-0000-0000301B0000}"/>
    <cellStyle name="Comma 35 2 2" xfId="7322" xr:uid="{00000000-0005-0000-0000-0000311B0000}"/>
    <cellStyle name="Comma 35 2 3" xfId="7323" xr:uid="{00000000-0005-0000-0000-0000321B0000}"/>
    <cellStyle name="Comma 35 3" xfId="7324" xr:uid="{00000000-0005-0000-0000-0000331B0000}"/>
    <cellStyle name="Comma 35 4" xfId="7325" xr:uid="{00000000-0005-0000-0000-0000341B0000}"/>
    <cellStyle name="Comma 35 5" xfId="7326" xr:uid="{00000000-0005-0000-0000-0000351B0000}"/>
    <cellStyle name="Comma 36" xfId="7327" xr:uid="{00000000-0005-0000-0000-0000361B0000}"/>
    <cellStyle name="Comma 36 2" xfId="7328" xr:uid="{00000000-0005-0000-0000-0000371B0000}"/>
    <cellStyle name="Comma 36 3" xfId="7329" xr:uid="{00000000-0005-0000-0000-0000381B0000}"/>
    <cellStyle name="Comma 36 4" xfId="7330" xr:uid="{00000000-0005-0000-0000-0000391B0000}"/>
    <cellStyle name="Comma 37" xfId="7331" xr:uid="{00000000-0005-0000-0000-00003A1B0000}"/>
    <cellStyle name="Comma 37 2" xfId="7332" xr:uid="{00000000-0005-0000-0000-00003B1B0000}"/>
    <cellStyle name="Comma 37 2 2" xfId="7333" xr:uid="{00000000-0005-0000-0000-00003C1B0000}"/>
    <cellStyle name="Comma 37 3" xfId="7334" xr:uid="{00000000-0005-0000-0000-00003D1B0000}"/>
    <cellStyle name="Comma 37 4" xfId="7335" xr:uid="{00000000-0005-0000-0000-00003E1B0000}"/>
    <cellStyle name="Comma 38" xfId="7336" xr:uid="{00000000-0005-0000-0000-00003F1B0000}"/>
    <cellStyle name="Comma 38 2" xfId="7337" xr:uid="{00000000-0005-0000-0000-0000401B0000}"/>
    <cellStyle name="Comma 38 2 2" xfId="7338" xr:uid="{00000000-0005-0000-0000-0000411B0000}"/>
    <cellStyle name="Comma 38 3" xfId="7339" xr:uid="{00000000-0005-0000-0000-0000421B0000}"/>
    <cellStyle name="Comma 38 4" xfId="7340" xr:uid="{00000000-0005-0000-0000-0000431B0000}"/>
    <cellStyle name="Comma 39" xfId="7341" xr:uid="{00000000-0005-0000-0000-0000441B0000}"/>
    <cellStyle name="Comma 39 2" xfId="7342" xr:uid="{00000000-0005-0000-0000-0000451B0000}"/>
    <cellStyle name="Comma 39 3" xfId="7343" xr:uid="{00000000-0005-0000-0000-0000461B0000}"/>
    <cellStyle name="Comma 4" xfId="67" xr:uid="{00000000-0005-0000-0000-0000471B0000}"/>
    <cellStyle name="Comma 4 2" xfId="353" xr:uid="{00000000-0005-0000-0000-0000481B0000}"/>
    <cellStyle name="Comma 4 2 2" xfId="7344" xr:uid="{00000000-0005-0000-0000-0000491B0000}"/>
    <cellStyle name="Comma 4 2 2 2" xfId="7345" xr:uid="{00000000-0005-0000-0000-00004A1B0000}"/>
    <cellStyle name="Comma 4 2 2 2 2" xfId="7346" xr:uid="{00000000-0005-0000-0000-00004B1B0000}"/>
    <cellStyle name="Comma 4 2 2 3" xfId="7347" xr:uid="{00000000-0005-0000-0000-00004C1B0000}"/>
    <cellStyle name="Comma 4 2 2 3 2" xfId="7348" xr:uid="{00000000-0005-0000-0000-00004D1B0000}"/>
    <cellStyle name="Comma 4 2 2 4" xfId="7349" xr:uid="{00000000-0005-0000-0000-00004E1B0000}"/>
    <cellStyle name="Comma 4 2 2 4 2" xfId="7350" xr:uid="{00000000-0005-0000-0000-00004F1B0000}"/>
    <cellStyle name="Comma 4 2 2 5" xfId="7351" xr:uid="{00000000-0005-0000-0000-0000501B0000}"/>
    <cellStyle name="Comma 4 2 3" xfId="7352" xr:uid="{00000000-0005-0000-0000-0000511B0000}"/>
    <cellStyle name="Comma 4 2 3 2" xfId="7353" xr:uid="{00000000-0005-0000-0000-0000521B0000}"/>
    <cellStyle name="Comma 4 2 4" xfId="7354" xr:uid="{00000000-0005-0000-0000-0000531B0000}"/>
    <cellStyle name="Comma 4 2 5" xfId="7355" xr:uid="{00000000-0005-0000-0000-0000541B0000}"/>
    <cellStyle name="Comma 4 3" xfId="7356" xr:uid="{00000000-0005-0000-0000-0000551B0000}"/>
    <cellStyle name="Comma 4 3 2" xfId="7357" xr:uid="{00000000-0005-0000-0000-0000561B0000}"/>
    <cellStyle name="Comma 4 3 2 2" xfId="7358" xr:uid="{00000000-0005-0000-0000-0000571B0000}"/>
    <cellStyle name="Comma 4 3 2 2 2" xfId="7359" xr:uid="{00000000-0005-0000-0000-0000581B0000}"/>
    <cellStyle name="Comma 4 3 2 2 2 2" xfId="7360" xr:uid="{00000000-0005-0000-0000-0000591B0000}"/>
    <cellStyle name="Comma 4 3 2 2 3" xfId="7361" xr:uid="{00000000-0005-0000-0000-00005A1B0000}"/>
    <cellStyle name="Comma 4 3 2 2 3 2" xfId="7362" xr:uid="{00000000-0005-0000-0000-00005B1B0000}"/>
    <cellStyle name="Comma 4 3 2 2 4" xfId="7363" xr:uid="{00000000-0005-0000-0000-00005C1B0000}"/>
    <cellStyle name="Comma 4 3 2 3" xfId="7364" xr:uid="{00000000-0005-0000-0000-00005D1B0000}"/>
    <cellStyle name="Comma 4 3 2 3 2" xfId="7365" xr:uid="{00000000-0005-0000-0000-00005E1B0000}"/>
    <cellStyle name="Comma 4 3 2 3 2 2" xfId="7366" xr:uid="{00000000-0005-0000-0000-00005F1B0000}"/>
    <cellStyle name="Comma 4 3 2 3 3" xfId="7367" xr:uid="{00000000-0005-0000-0000-0000601B0000}"/>
    <cellStyle name="Comma 4 3 2 3 3 2" xfId="7368" xr:uid="{00000000-0005-0000-0000-0000611B0000}"/>
    <cellStyle name="Comma 4 3 2 3 4" xfId="7369" xr:uid="{00000000-0005-0000-0000-0000621B0000}"/>
    <cellStyle name="Comma 4 3 2 4" xfId="7370" xr:uid="{00000000-0005-0000-0000-0000631B0000}"/>
    <cellStyle name="Comma 4 3 2 4 2" xfId="7371" xr:uid="{00000000-0005-0000-0000-0000641B0000}"/>
    <cellStyle name="Comma 4 3 2 5" xfId="7372" xr:uid="{00000000-0005-0000-0000-0000651B0000}"/>
    <cellStyle name="Comma 4 3 2 5 2" xfId="7373" xr:uid="{00000000-0005-0000-0000-0000661B0000}"/>
    <cellStyle name="Comma 4 3 2 6" xfId="7374" xr:uid="{00000000-0005-0000-0000-0000671B0000}"/>
    <cellStyle name="Comma 4 3 2 6 2" xfId="7375" xr:uid="{00000000-0005-0000-0000-0000681B0000}"/>
    <cellStyle name="Comma 4 3 3" xfId="7376" xr:uid="{00000000-0005-0000-0000-0000691B0000}"/>
    <cellStyle name="Comma 4 3 3 2" xfId="7377" xr:uid="{00000000-0005-0000-0000-00006A1B0000}"/>
    <cellStyle name="Comma 4 3 3 2 2" xfId="7378" xr:uid="{00000000-0005-0000-0000-00006B1B0000}"/>
    <cellStyle name="Comma 4 3 3 2 2 2" xfId="7379" xr:uid="{00000000-0005-0000-0000-00006C1B0000}"/>
    <cellStyle name="Comma 4 3 3 2 3" xfId="7380" xr:uid="{00000000-0005-0000-0000-00006D1B0000}"/>
    <cellStyle name="Comma 4 3 3 2 3 2" xfId="7381" xr:uid="{00000000-0005-0000-0000-00006E1B0000}"/>
    <cellStyle name="Comma 4 3 3 2 4" xfId="7382" xr:uid="{00000000-0005-0000-0000-00006F1B0000}"/>
    <cellStyle name="Comma 4 3 3 3" xfId="7383" xr:uid="{00000000-0005-0000-0000-0000701B0000}"/>
    <cellStyle name="Comma 4 3 3 3 2" xfId="7384" xr:uid="{00000000-0005-0000-0000-0000711B0000}"/>
    <cellStyle name="Comma 4 3 3 4" xfId="7385" xr:uid="{00000000-0005-0000-0000-0000721B0000}"/>
    <cellStyle name="Comma 4 3 3 4 2" xfId="7386" xr:uid="{00000000-0005-0000-0000-0000731B0000}"/>
    <cellStyle name="Comma 4 3 3 5" xfId="7387" xr:uid="{00000000-0005-0000-0000-0000741B0000}"/>
    <cellStyle name="Comma 4 3 4" xfId="7388" xr:uid="{00000000-0005-0000-0000-0000751B0000}"/>
    <cellStyle name="Comma 4 3 4 2" xfId="7389" xr:uid="{00000000-0005-0000-0000-0000761B0000}"/>
    <cellStyle name="Comma 4 3 4 2 2" xfId="7390" xr:uid="{00000000-0005-0000-0000-0000771B0000}"/>
    <cellStyle name="Comma 4 3 4 3" xfId="7391" xr:uid="{00000000-0005-0000-0000-0000781B0000}"/>
    <cellStyle name="Comma 4 3 4 3 2" xfId="7392" xr:uid="{00000000-0005-0000-0000-0000791B0000}"/>
    <cellStyle name="Comma 4 3 4 4" xfId="7393" xr:uid="{00000000-0005-0000-0000-00007A1B0000}"/>
    <cellStyle name="Comma 4 3 5" xfId="7394" xr:uid="{00000000-0005-0000-0000-00007B1B0000}"/>
    <cellStyle name="Comma 4 3 5 2" xfId="7395" xr:uid="{00000000-0005-0000-0000-00007C1B0000}"/>
    <cellStyle name="Comma 4 3 5 2 2" xfId="7396" xr:uid="{00000000-0005-0000-0000-00007D1B0000}"/>
    <cellStyle name="Comma 4 3 5 3" xfId="7397" xr:uid="{00000000-0005-0000-0000-00007E1B0000}"/>
    <cellStyle name="Comma 4 3 5 3 2" xfId="7398" xr:uid="{00000000-0005-0000-0000-00007F1B0000}"/>
    <cellStyle name="Comma 4 3 5 4" xfId="7399" xr:uid="{00000000-0005-0000-0000-0000801B0000}"/>
    <cellStyle name="Comma 4 3 6" xfId="7400" xr:uid="{00000000-0005-0000-0000-0000811B0000}"/>
    <cellStyle name="Comma 4 3 6 2" xfId="7401" xr:uid="{00000000-0005-0000-0000-0000821B0000}"/>
    <cellStyle name="Comma 4 3 6 2 2" xfId="7402" xr:uid="{00000000-0005-0000-0000-0000831B0000}"/>
    <cellStyle name="Comma 4 3 6 3" xfId="7403" xr:uid="{00000000-0005-0000-0000-0000841B0000}"/>
    <cellStyle name="Comma 4 3 6 3 2" xfId="7404" xr:uid="{00000000-0005-0000-0000-0000851B0000}"/>
    <cellStyle name="Comma 4 3 6 4" xfId="7405" xr:uid="{00000000-0005-0000-0000-0000861B0000}"/>
    <cellStyle name="Comma 4 3 7" xfId="7406" xr:uid="{00000000-0005-0000-0000-0000871B0000}"/>
    <cellStyle name="Comma 4 3 7 2" xfId="7407" xr:uid="{00000000-0005-0000-0000-0000881B0000}"/>
    <cellStyle name="Comma 4 3 7 2 2" xfId="7408" xr:uid="{00000000-0005-0000-0000-0000891B0000}"/>
    <cellStyle name="Comma 4 3 7 3" xfId="7409" xr:uid="{00000000-0005-0000-0000-00008A1B0000}"/>
    <cellStyle name="Comma 4 3 7 3 2" xfId="7410" xr:uid="{00000000-0005-0000-0000-00008B1B0000}"/>
    <cellStyle name="Comma 4 3 7 4" xfId="7411" xr:uid="{00000000-0005-0000-0000-00008C1B0000}"/>
    <cellStyle name="Comma 4 4" xfId="7412" xr:uid="{00000000-0005-0000-0000-00008D1B0000}"/>
    <cellStyle name="Comma 4 4 10" xfId="7413" xr:uid="{00000000-0005-0000-0000-00008E1B0000}"/>
    <cellStyle name="Comma 4 4 2" xfId="7414" xr:uid="{00000000-0005-0000-0000-00008F1B0000}"/>
    <cellStyle name="Comma 4 4 2 2" xfId="7415" xr:uid="{00000000-0005-0000-0000-0000901B0000}"/>
    <cellStyle name="Comma 4 4 2 2 2" xfId="7416" xr:uid="{00000000-0005-0000-0000-0000911B0000}"/>
    <cellStyle name="Comma 4 4 2 2 2 2" xfId="7417" xr:uid="{00000000-0005-0000-0000-0000921B0000}"/>
    <cellStyle name="Comma 4 4 2 2 3" xfId="7418" xr:uid="{00000000-0005-0000-0000-0000931B0000}"/>
    <cellStyle name="Comma 4 4 2 2 3 2" xfId="7419" xr:uid="{00000000-0005-0000-0000-0000941B0000}"/>
    <cellStyle name="Comma 4 4 2 2 4" xfId="7420" xr:uid="{00000000-0005-0000-0000-0000951B0000}"/>
    <cellStyle name="Comma 4 4 2 3" xfId="7421" xr:uid="{00000000-0005-0000-0000-0000961B0000}"/>
    <cellStyle name="Comma 4 4 2 3 2" xfId="7422" xr:uid="{00000000-0005-0000-0000-0000971B0000}"/>
    <cellStyle name="Comma 4 4 2 3 2 2" xfId="7423" xr:uid="{00000000-0005-0000-0000-0000981B0000}"/>
    <cellStyle name="Comma 4 4 2 3 3" xfId="7424" xr:uid="{00000000-0005-0000-0000-0000991B0000}"/>
    <cellStyle name="Comma 4 4 2 3 3 2" xfId="7425" xr:uid="{00000000-0005-0000-0000-00009A1B0000}"/>
    <cellStyle name="Comma 4 4 2 3 4" xfId="7426" xr:uid="{00000000-0005-0000-0000-00009B1B0000}"/>
    <cellStyle name="Comma 4 4 2 4" xfId="7427" xr:uid="{00000000-0005-0000-0000-00009C1B0000}"/>
    <cellStyle name="Comma 4 4 2 4 2" xfId="7428" xr:uid="{00000000-0005-0000-0000-00009D1B0000}"/>
    <cellStyle name="Comma 4 4 2 5" xfId="7429" xr:uid="{00000000-0005-0000-0000-00009E1B0000}"/>
    <cellStyle name="Comma 4 4 2 5 2" xfId="7430" xr:uid="{00000000-0005-0000-0000-00009F1B0000}"/>
    <cellStyle name="Comma 4 4 2 6" xfId="7431" xr:uid="{00000000-0005-0000-0000-0000A01B0000}"/>
    <cellStyle name="Comma 4 4 3" xfId="7432" xr:uid="{00000000-0005-0000-0000-0000A11B0000}"/>
    <cellStyle name="Comma 4 4 3 2" xfId="7433" xr:uid="{00000000-0005-0000-0000-0000A21B0000}"/>
    <cellStyle name="Comma 4 4 3 2 2" xfId="7434" xr:uid="{00000000-0005-0000-0000-0000A31B0000}"/>
    <cellStyle name="Comma 4 4 3 2 2 2" xfId="7435" xr:uid="{00000000-0005-0000-0000-0000A41B0000}"/>
    <cellStyle name="Comma 4 4 3 2 3" xfId="7436" xr:uid="{00000000-0005-0000-0000-0000A51B0000}"/>
    <cellStyle name="Comma 4 4 3 2 3 2" xfId="7437" xr:uid="{00000000-0005-0000-0000-0000A61B0000}"/>
    <cellStyle name="Comma 4 4 3 2 4" xfId="7438" xr:uid="{00000000-0005-0000-0000-0000A71B0000}"/>
    <cellStyle name="Comma 4 4 3 3" xfId="7439" xr:uid="{00000000-0005-0000-0000-0000A81B0000}"/>
    <cellStyle name="Comma 4 4 3 3 2" xfId="7440" xr:uid="{00000000-0005-0000-0000-0000A91B0000}"/>
    <cellStyle name="Comma 4 4 3 4" xfId="7441" xr:uid="{00000000-0005-0000-0000-0000AA1B0000}"/>
    <cellStyle name="Comma 4 4 3 4 2" xfId="7442" xr:uid="{00000000-0005-0000-0000-0000AB1B0000}"/>
    <cellStyle name="Comma 4 4 3 5" xfId="7443" xr:uid="{00000000-0005-0000-0000-0000AC1B0000}"/>
    <cellStyle name="Comma 4 4 4" xfId="7444" xr:uid="{00000000-0005-0000-0000-0000AD1B0000}"/>
    <cellStyle name="Comma 4 4 4 2" xfId="7445" xr:uid="{00000000-0005-0000-0000-0000AE1B0000}"/>
    <cellStyle name="Comma 4 4 4 2 2" xfId="7446" xr:uid="{00000000-0005-0000-0000-0000AF1B0000}"/>
    <cellStyle name="Comma 4 4 4 3" xfId="7447" xr:uid="{00000000-0005-0000-0000-0000B01B0000}"/>
    <cellStyle name="Comma 4 4 4 3 2" xfId="7448" xr:uid="{00000000-0005-0000-0000-0000B11B0000}"/>
    <cellStyle name="Comma 4 4 4 4" xfId="7449" xr:uid="{00000000-0005-0000-0000-0000B21B0000}"/>
    <cellStyle name="Comma 4 4 5" xfId="7450" xr:uid="{00000000-0005-0000-0000-0000B31B0000}"/>
    <cellStyle name="Comma 4 4 5 2" xfId="7451" xr:uid="{00000000-0005-0000-0000-0000B41B0000}"/>
    <cellStyle name="Comma 4 4 5 2 2" xfId="7452" xr:uid="{00000000-0005-0000-0000-0000B51B0000}"/>
    <cellStyle name="Comma 4 4 5 3" xfId="7453" xr:uid="{00000000-0005-0000-0000-0000B61B0000}"/>
    <cellStyle name="Comma 4 4 5 3 2" xfId="7454" xr:uid="{00000000-0005-0000-0000-0000B71B0000}"/>
    <cellStyle name="Comma 4 4 5 4" xfId="7455" xr:uid="{00000000-0005-0000-0000-0000B81B0000}"/>
    <cellStyle name="Comma 4 4 6" xfId="7456" xr:uid="{00000000-0005-0000-0000-0000B91B0000}"/>
    <cellStyle name="Comma 4 4 6 2" xfId="7457" xr:uid="{00000000-0005-0000-0000-0000BA1B0000}"/>
    <cellStyle name="Comma 4 4 6 2 2" xfId="7458" xr:uid="{00000000-0005-0000-0000-0000BB1B0000}"/>
    <cellStyle name="Comma 4 4 6 3" xfId="7459" xr:uid="{00000000-0005-0000-0000-0000BC1B0000}"/>
    <cellStyle name="Comma 4 4 6 3 2" xfId="7460" xr:uid="{00000000-0005-0000-0000-0000BD1B0000}"/>
    <cellStyle name="Comma 4 4 6 4" xfId="7461" xr:uid="{00000000-0005-0000-0000-0000BE1B0000}"/>
    <cellStyle name="Comma 4 4 7" xfId="7462" xr:uid="{00000000-0005-0000-0000-0000BF1B0000}"/>
    <cellStyle name="Comma 4 4 7 2" xfId="7463" xr:uid="{00000000-0005-0000-0000-0000C01B0000}"/>
    <cellStyle name="Comma 4 4 8" xfId="7464" xr:uid="{00000000-0005-0000-0000-0000C11B0000}"/>
    <cellStyle name="Comma 4 4 8 2" xfId="7465" xr:uid="{00000000-0005-0000-0000-0000C21B0000}"/>
    <cellStyle name="Comma 4 4 9" xfId="7466" xr:uid="{00000000-0005-0000-0000-0000C31B0000}"/>
    <cellStyle name="Comma 4 4 9 2" xfId="7467" xr:uid="{00000000-0005-0000-0000-0000C41B0000}"/>
    <cellStyle name="Comma 4 5" xfId="7468" xr:uid="{00000000-0005-0000-0000-0000C51B0000}"/>
    <cellStyle name="Comma 4 5 2" xfId="7469" xr:uid="{00000000-0005-0000-0000-0000C61B0000}"/>
    <cellStyle name="Comma 4 5 2 2" xfId="7470" xr:uid="{00000000-0005-0000-0000-0000C71B0000}"/>
    <cellStyle name="Comma 4 5 2 2 2" xfId="7471" xr:uid="{00000000-0005-0000-0000-0000C81B0000}"/>
    <cellStyle name="Comma 4 5 2 2 2 2" xfId="7472" xr:uid="{00000000-0005-0000-0000-0000C91B0000}"/>
    <cellStyle name="Comma 4 5 2 2 3" xfId="7473" xr:uid="{00000000-0005-0000-0000-0000CA1B0000}"/>
    <cellStyle name="Comma 4 5 2 2 3 2" xfId="7474" xr:uid="{00000000-0005-0000-0000-0000CB1B0000}"/>
    <cellStyle name="Comma 4 5 2 2 4" xfId="7475" xr:uid="{00000000-0005-0000-0000-0000CC1B0000}"/>
    <cellStyle name="Comma 4 5 2 3" xfId="7476" xr:uid="{00000000-0005-0000-0000-0000CD1B0000}"/>
    <cellStyle name="Comma 4 5 2 3 2" xfId="7477" xr:uid="{00000000-0005-0000-0000-0000CE1B0000}"/>
    <cellStyle name="Comma 4 5 2 4" xfId="7478" xr:uid="{00000000-0005-0000-0000-0000CF1B0000}"/>
    <cellStyle name="Comma 4 5 2 4 2" xfId="7479" xr:uid="{00000000-0005-0000-0000-0000D01B0000}"/>
    <cellStyle name="Comma 4 5 2 5" xfId="7480" xr:uid="{00000000-0005-0000-0000-0000D11B0000}"/>
    <cellStyle name="Comma 4 5 3" xfId="7481" xr:uid="{00000000-0005-0000-0000-0000D21B0000}"/>
    <cellStyle name="Comma 4 5 3 2" xfId="7482" xr:uid="{00000000-0005-0000-0000-0000D31B0000}"/>
    <cellStyle name="Comma 4 5 3 2 2" xfId="7483" xr:uid="{00000000-0005-0000-0000-0000D41B0000}"/>
    <cellStyle name="Comma 4 5 3 3" xfId="7484" xr:uid="{00000000-0005-0000-0000-0000D51B0000}"/>
    <cellStyle name="Comma 4 5 3 3 2" xfId="7485" xr:uid="{00000000-0005-0000-0000-0000D61B0000}"/>
    <cellStyle name="Comma 4 5 3 4" xfId="7486" xr:uid="{00000000-0005-0000-0000-0000D71B0000}"/>
    <cellStyle name="Comma 4 5 4" xfId="7487" xr:uid="{00000000-0005-0000-0000-0000D81B0000}"/>
    <cellStyle name="Comma 4 5 4 2" xfId="7488" xr:uid="{00000000-0005-0000-0000-0000D91B0000}"/>
    <cellStyle name="Comma 4 5 4 2 2" xfId="7489" xr:uid="{00000000-0005-0000-0000-0000DA1B0000}"/>
    <cellStyle name="Comma 4 5 4 3" xfId="7490" xr:uid="{00000000-0005-0000-0000-0000DB1B0000}"/>
    <cellStyle name="Comma 4 5 4 3 2" xfId="7491" xr:uid="{00000000-0005-0000-0000-0000DC1B0000}"/>
    <cellStyle name="Comma 4 5 4 4" xfId="7492" xr:uid="{00000000-0005-0000-0000-0000DD1B0000}"/>
    <cellStyle name="Comma 4 5 5" xfId="7493" xr:uid="{00000000-0005-0000-0000-0000DE1B0000}"/>
    <cellStyle name="Comma 4 5 5 2" xfId="7494" xr:uid="{00000000-0005-0000-0000-0000DF1B0000}"/>
    <cellStyle name="Comma 4 5 5 2 2" xfId="7495" xr:uid="{00000000-0005-0000-0000-0000E01B0000}"/>
    <cellStyle name="Comma 4 5 5 3" xfId="7496" xr:uid="{00000000-0005-0000-0000-0000E11B0000}"/>
    <cellStyle name="Comma 4 5 5 3 2" xfId="7497" xr:uid="{00000000-0005-0000-0000-0000E21B0000}"/>
    <cellStyle name="Comma 4 5 5 4" xfId="7498" xr:uid="{00000000-0005-0000-0000-0000E31B0000}"/>
    <cellStyle name="Comma 4 5 6" xfId="7499" xr:uid="{00000000-0005-0000-0000-0000E41B0000}"/>
    <cellStyle name="Comma 4 5 6 2" xfId="7500" xr:uid="{00000000-0005-0000-0000-0000E51B0000}"/>
    <cellStyle name="Comma 4 5 7" xfId="7501" xr:uid="{00000000-0005-0000-0000-0000E61B0000}"/>
    <cellStyle name="Comma 4 5 7 2" xfId="7502" xr:uid="{00000000-0005-0000-0000-0000E71B0000}"/>
    <cellStyle name="Comma 4 5 8" xfId="7503" xr:uid="{00000000-0005-0000-0000-0000E81B0000}"/>
    <cellStyle name="Comma 4 6" xfId="7504" xr:uid="{00000000-0005-0000-0000-0000E91B0000}"/>
    <cellStyle name="Comma 4 6 2" xfId="7505" xr:uid="{00000000-0005-0000-0000-0000EA1B0000}"/>
    <cellStyle name="Comma 4 6 2 2" xfId="7506" xr:uid="{00000000-0005-0000-0000-0000EB1B0000}"/>
    <cellStyle name="Comma 4 6 3" xfId="7507" xr:uid="{00000000-0005-0000-0000-0000EC1B0000}"/>
    <cellStyle name="Comma 4 6 3 2" xfId="7508" xr:uid="{00000000-0005-0000-0000-0000ED1B0000}"/>
    <cellStyle name="Comma 4 6 4" xfId="7509" xr:uid="{00000000-0005-0000-0000-0000EE1B0000}"/>
    <cellStyle name="Comma 4 7" xfId="7510" xr:uid="{00000000-0005-0000-0000-0000EF1B0000}"/>
    <cellStyle name="Comma 4 8" xfId="7511" xr:uid="{00000000-0005-0000-0000-0000F01B0000}"/>
    <cellStyle name="Comma 4 9" xfId="7512" xr:uid="{00000000-0005-0000-0000-0000F11B0000}"/>
    <cellStyle name="Comma 4_Deferred Income Taxes" xfId="7513" xr:uid="{00000000-0005-0000-0000-0000F21B0000}"/>
    <cellStyle name="Comma 40" xfId="7514" xr:uid="{00000000-0005-0000-0000-0000F31B0000}"/>
    <cellStyle name="Comma 41" xfId="7515" xr:uid="{00000000-0005-0000-0000-0000F41B0000}"/>
    <cellStyle name="Comma 42" xfId="7516" xr:uid="{00000000-0005-0000-0000-0000F51B0000}"/>
    <cellStyle name="Comma 43" xfId="7517" xr:uid="{00000000-0005-0000-0000-0000F61B0000}"/>
    <cellStyle name="Comma 44" xfId="7518" xr:uid="{00000000-0005-0000-0000-0000F71B0000}"/>
    <cellStyle name="Comma 45" xfId="7519" xr:uid="{00000000-0005-0000-0000-0000F81B0000}"/>
    <cellStyle name="Comma 46" xfId="7520" xr:uid="{00000000-0005-0000-0000-0000F91B0000}"/>
    <cellStyle name="Comma 47" xfId="7521" xr:uid="{00000000-0005-0000-0000-0000FA1B0000}"/>
    <cellStyle name="Comma 48" xfId="7522" xr:uid="{00000000-0005-0000-0000-0000FB1B0000}"/>
    <cellStyle name="Comma 49" xfId="7523" xr:uid="{00000000-0005-0000-0000-0000FC1B0000}"/>
    <cellStyle name="Comma 5" xfId="68" xr:uid="{00000000-0005-0000-0000-0000FD1B0000}"/>
    <cellStyle name="Comma 5 10" xfId="7524" xr:uid="{00000000-0005-0000-0000-0000FE1B0000}"/>
    <cellStyle name="Comma 5 10 2" xfId="7525" xr:uid="{00000000-0005-0000-0000-0000FF1B0000}"/>
    <cellStyle name="Comma 5 11" xfId="7526" xr:uid="{00000000-0005-0000-0000-0000001C0000}"/>
    <cellStyle name="Comma 5 11 2" xfId="7527" xr:uid="{00000000-0005-0000-0000-0000011C0000}"/>
    <cellStyle name="Comma 5 12" xfId="7528" xr:uid="{00000000-0005-0000-0000-0000021C0000}"/>
    <cellStyle name="Comma 5 12 2" xfId="7529" xr:uid="{00000000-0005-0000-0000-0000031C0000}"/>
    <cellStyle name="Comma 5 13" xfId="7530" xr:uid="{00000000-0005-0000-0000-0000041C0000}"/>
    <cellStyle name="Comma 5 15" xfId="15535" xr:uid="{00000000-0005-0000-0000-0000051C0000}"/>
    <cellStyle name="Comma 5 2" xfId="7531" xr:uid="{00000000-0005-0000-0000-0000061C0000}"/>
    <cellStyle name="Comma 5 2 2" xfId="7532" xr:uid="{00000000-0005-0000-0000-0000071C0000}"/>
    <cellStyle name="Comma 5 2 2 2" xfId="7533" xr:uid="{00000000-0005-0000-0000-0000081C0000}"/>
    <cellStyle name="Comma 5 2 2 2 2" xfId="7534" xr:uid="{00000000-0005-0000-0000-0000091C0000}"/>
    <cellStyle name="Comma 5 2 2 2 2 2" xfId="7535" xr:uid="{00000000-0005-0000-0000-00000A1C0000}"/>
    <cellStyle name="Comma 5 2 2 2 3" xfId="7536" xr:uid="{00000000-0005-0000-0000-00000B1C0000}"/>
    <cellStyle name="Comma 5 2 2 2 3 2" xfId="7537" xr:uid="{00000000-0005-0000-0000-00000C1C0000}"/>
    <cellStyle name="Comma 5 2 2 2 4" xfId="7538" xr:uid="{00000000-0005-0000-0000-00000D1C0000}"/>
    <cellStyle name="Comma 5 2 2 3" xfId="7539" xr:uid="{00000000-0005-0000-0000-00000E1C0000}"/>
    <cellStyle name="Comma 5 2 2 3 2" xfId="7540" xr:uid="{00000000-0005-0000-0000-00000F1C0000}"/>
    <cellStyle name="Comma 5 2 2 3 2 2" xfId="7541" xr:uid="{00000000-0005-0000-0000-0000101C0000}"/>
    <cellStyle name="Comma 5 2 2 3 3" xfId="7542" xr:uid="{00000000-0005-0000-0000-0000111C0000}"/>
    <cellStyle name="Comma 5 2 2 3 3 2" xfId="7543" xr:uid="{00000000-0005-0000-0000-0000121C0000}"/>
    <cellStyle name="Comma 5 2 2 3 4" xfId="7544" xr:uid="{00000000-0005-0000-0000-0000131C0000}"/>
    <cellStyle name="Comma 5 2 2 4" xfId="7545" xr:uid="{00000000-0005-0000-0000-0000141C0000}"/>
    <cellStyle name="Comma 5 2 2 4 2" xfId="7546" xr:uid="{00000000-0005-0000-0000-0000151C0000}"/>
    <cellStyle name="Comma 5 2 2 5" xfId="7547" xr:uid="{00000000-0005-0000-0000-0000161C0000}"/>
    <cellStyle name="Comma 5 2 2 5 2" xfId="7548" xr:uid="{00000000-0005-0000-0000-0000171C0000}"/>
    <cellStyle name="Comma 5 2 2 6" xfId="7549" xr:uid="{00000000-0005-0000-0000-0000181C0000}"/>
    <cellStyle name="Comma 5 2 3" xfId="7550" xr:uid="{00000000-0005-0000-0000-0000191C0000}"/>
    <cellStyle name="Comma 5 2 3 2" xfId="7551" xr:uid="{00000000-0005-0000-0000-00001A1C0000}"/>
    <cellStyle name="Comma 5 2 3 2 2" xfId="7552" xr:uid="{00000000-0005-0000-0000-00001B1C0000}"/>
    <cellStyle name="Comma 5 2 3 2 2 2" xfId="7553" xr:uid="{00000000-0005-0000-0000-00001C1C0000}"/>
    <cellStyle name="Comma 5 2 3 2 3" xfId="7554" xr:uid="{00000000-0005-0000-0000-00001D1C0000}"/>
    <cellStyle name="Comma 5 2 3 2 3 2" xfId="7555" xr:uid="{00000000-0005-0000-0000-00001E1C0000}"/>
    <cellStyle name="Comma 5 2 3 2 4" xfId="7556" xr:uid="{00000000-0005-0000-0000-00001F1C0000}"/>
    <cellStyle name="Comma 5 2 3 3" xfId="7557" xr:uid="{00000000-0005-0000-0000-0000201C0000}"/>
    <cellStyle name="Comma 5 2 3 3 2" xfId="7558" xr:uid="{00000000-0005-0000-0000-0000211C0000}"/>
    <cellStyle name="Comma 5 2 3 4" xfId="7559" xr:uid="{00000000-0005-0000-0000-0000221C0000}"/>
    <cellStyle name="Comma 5 2 3 4 2" xfId="7560" xr:uid="{00000000-0005-0000-0000-0000231C0000}"/>
    <cellStyle name="Comma 5 2 3 5" xfId="7561" xr:uid="{00000000-0005-0000-0000-0000241C0000}"/>
    <cellStyle name="Comma 5 2 4" xfId="7562" xr:uid="{00000000-0005-0000-0000-0000251C0000}"/>
    <cellStyle name="Comma 5 2 4 2" xfId="7563" xr:uid="{00000000-0005-0000-0000-0000261C0000}"/>
    <cellStyle name="Comma 5 2 4 2 2" xfId="7564" xr:uid="{00000000-0005-0000-0000-0000271C0000}"/>
    <cellStyle name="Comma 5 2 4 3" xfId="7565" xr:uid="{00000000-0005-0000-0000-0000281C0000}"/>
    <cellStyle name="Comma 5 2 4 3 2" xfId="7566" xr:uid="{00000000-0005-0000-0000-0000291C0000}"/>
    <cellStyle name="Comma 5 2 4 4" xfId="7567" xr:uid="{00000000-0005-0000-0000-00002A1C0000}"/>
    <cellStyle name="Comma 5 2 5" xfId="7568" xr:uid="{00000000-0005-0000-0000-00002B1C0000}"/>
    <cellStyle name="Comma 5 2 5 2" xfId="7569" xr:uid="{00000000-0005-0000-0000-00002C1C0000}"/>
    <cellStyle name="Comma 5 2 5 2 2" xfId="7570" xr:uid="{00000000-0005-0000-0000-00002D1C0000}"/>
    <cellStyle name="Comma 5 2 5 3" xfId="7571" xr:uid="{00000000-0005-0000-0000-00002E1C0000}"/>
    <cellStyle name="Comma 5 2 5 3 2" xfId="7572" xr:uid="{00000000-0005-0000-0000-00002F1C0000}"/>
    <cellStyle name="Comma 5 2 5 4" xfId="7573" xr:uid="{00000000-0005-0000-0000-0000301C0000}"/>
    <cellStyle name="Comma 5 2 6" xfId="7574" xr:uid="{00000000-0005-0000-0000-0000311C0000}"/>
    <cellStyle name="Comma 5 2 6 2" xfId="7575" xr:uid="{00000000-0005-0000-0000-0000321C0000}"/>
    <cellStyle name="Comma 5 2 6 2 2" xfId="7576" xr:uid="{00000000-0005-0000-0000-0000331C0000}"/>
    <cellStyle name="Comma 5 2 6 3" xfId="7577" xr:uid="{00000000-0005-0000-0000-0000341C0000}"/>
    <cellStyle name="Comma 5 2 6 3 2" xfId="7578" xr:uid="{00000000-0005-0000-0000-0000351C0000}"/>
    <cellStyle name="Comma 5 2 6 4" xfId="7579" xr:uid="{00000000-0005-0000-0000-0000361C0000}"/>
    <cellStyle name="Comma 5 2 7" xfId="7580" xr:uid="{00000000-0005-0000-0000-0000371C0000}"/>
    <cellStyle name="Comma 5 2 7 2" xfId="7581" xr:uid="{00000000-0005-0000-0000-0000381C0000}"/>
    <cellStyle name="Comma 5 2 7 2 2" xfId="7582" xr:uid="{00000000-0005-0000-0000-0000391C0000}"/>
    <cellStyle name="Comma 5 2 7 3" xfId="7583" xr:uid="{00000000-0005-0000-0000-00003A1C0000}"/>
    <cellStyle name="Comma 5 2 7 3 2" xfId="7584" xr:uid="{00000000-0005-0000-0000-00003B1C0000}"/>
    <cellStyle name="Comma 5 2 7 4" xfId="7585" xr:uid="{00000000-0005-0000-0000-00003C1C0000}"/>
    <cellStyle name="Comma 5 3" xfId="7586" xr:uid="{00000000-0005-0000-0000-00003D1C0000}"/>
    <cellStyle name="Comma 5 3 2" xfId="7587" xr:uid="{00000000-0005-0000-0000-00003E1C0000}"/>
    <cellStyle name="Comma 5 3 2 2" xfId="7588" xr:uid="{00000000-0005-0000-0000-00003F1C0000}"/>
    <cellStyle name="Comma 5 3 2 2 2" xfId="7589" xr:uid="{00000000-0005-0000-0000-0000401C0000}"/>
    <cellStyle name="Comma 5 3 2 3" xfId="7590" xr:uid="{00000000-0005-0000-0000-0000411C0000}"/>
    <cellStyle name="Comma 5 3 2 3 2" xfId="7591" xr:uid="{00000000-0005-0000-0000-0000421C0000}"/>
    <cellStyle name="Comma 5 3 2 4" xfId="7592" xr:uid="{00000000-0005-0000-0000-0000431C0000}"/>
    <cellStyle name="Comma 5 3 3" xfId="7593" xr:uid="{00000000-0005-0000-0000-0000441C0000}"/>
    <cellStyle name="Comma 5 3 4" xfId="7594" xr:uid="{00000000-0005-0000-0000-0000451C0000}"/>
    <cellStyle name="Comma 5 4" xfId="7595" xr:uid="{00000000-0005-0000-0000-0000461C0000}"/>
    <cellStyle name="Comma 5 4 2" xfId="7596" xr:uid="{00000000-0005-0000-0000-0000471C0000}"/>
    <cellStyle name="Comma 5 4 2 2" xfId="7597" xr:uid="{00000000-0005-0000-0000-0000481C0000}"/>
    <cellStyle name="Comma 5 4 2 2 2" xfId="7598" xr:uid="{00000000-0005-0000-0000-0000491C0000}"/>
    <cellStyle name="Comma 5 4 2 2 2 2" xfId="7599" xr:uid="{00000000-0005-0000-0000-00004A1C0000}"/>
    <cellStyle name="Comma 5 4 2 2 3" xfId="7600" xr:uid="{00000000-0005-0000-0000-00004B1C0000}"/>
    <cellStyle name="Comma 5 4 2 2 3 2" xfId="7601" xr:uid="{00000000-0005-0000-0000-00004C1C0000}"/>
    <cellStyle name="Comma 5 4 2 2 4" xfId="7602" xr:uid="{00000000-0005-0000-0000-00004D1C0000}"/>
    <cellStyle name="Comma 5 4 2 3" xfId="7603" xr:uid="{00000000-0005-0000-0000-00004E1C0000}"/>
    <cellStyle name="Comma 5 4 2 3 2" xfId="7604" xr:uid="{00000000-0005-0000-0000-00004F1C0000}"/>
    <cellStyle name="Comma 5 4 2 3 2 2" xfId="7605" xr:uid="{00000000-0005-0000-0000-0000501C0000}"/>
    <cellStyle name="Comma 5 4 2 3 3" xfId="7606" xr:uid="{00000000-0005-0000-0000-0000511C0000}"/>
    <cellStyle name="Comma 5 4 2 3 3 2" xfId="7607" xr:uid="{00000000-0005-0000-0000-0000521C0000}"/>
    <cellStyle name="Comma 5 4 2 3 4" xfId="7608" xr:uid="{00000000-0005-0000-0000-0000531C0000}"/>
    <cellStyle name="Comma 5 4 2 4" xfId="7609" xr:uid="{00000000-0005-0000-0000-0000541C0000}"/>
    <cellStyle name="Comma 5 4 2 4 2" xfId="7610" xr:uid="{00000000-0005-0000-0000-0000551C0000}"/>
    <cellStyle name="Comma 5 4 2 5" xfId="7611" xr:uid="{00000000-0005-0000-0000-0000561C0000}"/>
    <cellStyle name="Comma 5 4 2 5 2" xfId="7612" xr:uid="{00000000-0005-0000-0000-0000571C0000}"/>
    <cellStyle name="Comma 5 4 2 6" xfId="7613" xr:uid="{00000000-0005-0000-0000-0000581C0000}"/>
    <cellStyle name="Comma 5 4 3" xfId="7614" xr:uid="{00000000-0005-0000-0000-0000591C0000}"/>
    <cellStyle name="Comma 5 4 3 2" xfId="7615" xr:uid="{00000000-0005-0000-0000-00005A1C0000}"/>
    <cellStyle name="Comma 5 4 3 2 2" xfId="7616" xr:uid="{00000000-0005-0000-0000-00005B1C0000}"/>
    <cellStyle name="Comma 5 4 3 2 2 2" xfId="7617" xr:uid="{00000000-0005-0000-0000-00005C1C0000}"/>
    <cellStyle name="Comma 5 4 3 2 3" xfId="7618" xr:uid="{00000000-0005-0000-0000-00005D1C0000}"/>
    <cellStyle name="Comma 5 4 3 2 3 2" xfId="7619" xr:uid="{00000000-0005-0000-0000-00005E1C0000}"/>
    <cellStyle name="Comma 5 4 3 2 4" xfId="7620" xr:uid="{00000000-0005-0000-0000-00005F1C0000}"/>
    <cellStyle name="Comma 5 4 3 3" xfId="7621" xr:uid="{00000000-0005-0000-0000-0000601C0000}"/>
    <cellStyle name="Comma 5 4 3 3 2" xfId="7622" xr:uid="{00000000-0005-0000-0000-0000611C0000}"/>
    <cellStyle name="Comma 5 4 3 4" xfId="7623" xr:uid="{00000000-0005-0000-0000-0000621C0000}"/>
    <cellStyle name="Comma 5 4 3 4 2" xfId="7624" xr:uid="{00000000-0005-0000-0000-0000631C0000}"/>
    <cellStyle name="Comma 5 4 3 5" xfId="7625" xr:uid="{00000000-0005-0000-0000-0000641C0000}"/>
    <cellStyle name="Comma 5 4 4" xfId="7626" xr:uid="{00000000-0005-0000-0000-0000651C0000}"/>
    <cellStyle name="Comma 5 4 4 2" xfId="7627" xr:uid="{00000000-0005-0000-0000-0000661C0000}"/>
    <cellStyle name="Comma 5 4 4 2 2" xfId="7628" xr:uid="{00000000-0005-0000-0000-0000671C0000}"/>
    <cellStyle name="Comma 5 4 4 3" xfId="7629" xr:uid="{00000000-0005-0000-0000-0000681C0000}"/>
    <cellStyle name="Comma 5 4 4 3 2" xfId="7630" xr:uid="{00000000-0005-0000-0000-0000691C0000}"/>
    <cellStyle name="Comma 5 4 4 4" xfId="7631" xr:uid="{00000000-0005-0000-0000-00006A1C0000}"/>
    <cellStyle name="Comma 5 4 5" xfId="7632" xr:uid="{00000000-0005-0000-0000-00006B1C0000}"/>
    <cellStyle name="Comma 5 4 5 2" xfId="7633" xr:uid="{00000000-0005-0000-0000-00006C1C0000}"/>
    <cellStyle name="Comma 5 4 5 2 2" xfId="7634" xr:uid="{00000000-0005-0000-0000-00006D1C0000}"/>
    <cellStyle name="Comma 5 4 5 3" xfId="7635" xr:uid="{00000000-0005-0000-0000-00006E1C0000}"/>
    <cellStyle name="Comma 5 4 5 3 2" xfId="7636" xr:uid="{00000000-0005-0000-0000-00006F1C0000}"/>
    <cellStyle name="Comma 5 4 5 4" xfId="7637" xr:uid="{00000000-0005-0000-0000-0000701C0000}"/>
    <cellStyle name="Comma 5 4 6" xfId="7638" xr:uid="{00000000-0005-0000-0000-0000711C0000}"/>
    <cellStyle name="Comma 5 4 6 2" xfId="7639" xr:uid="{00000000-0005-0000-0000-0000721C0000}"/>
    <cellStyle name="Comma 5 4 6 2 2" xfId="7640" xr:uid="{00000000-0005-0000-0000-0000731C0000}"/>
    <cellStyle name="Comma 5 4 6 3" xfId="7641" xr:uid="{00000000-0005-0000-0000-0000741C0000}"/>
    <cellStyle name="Comma 5 4 6 3 2" xfId="7642" xr:uid="{00000000-0005-0000-0000-0000751C0000}"/>
    <cellStyle name="Comma 5 4 6 4" xfId="7643" xr:uid="{00000000-0005-0000-0000-0000761C0000}"/>
    <cellStyle name="Comma 5 4 7" xfId="7644" xr:uid="{00000000-0005-0000-0000-0000771C0000}"/>
    <cellStyle name="Comma 5 4 7 2" xfId="7645" xr:uid="{00000000-0005-0000-0000-0000781C0000}"/>
    <cellStyle name="Comma 5 4 8" xfId="7646" xr:uid="{00000000-0005-0000-0000-0000791C0000}"/>
    <cellStyle name="Comma 5 4 8 2" xfId="7647" xr:uid="{00000000-0005-0000-0000-00007A1C0000}"/>
    <cellStyle name="Comma 5 4 9" xfId="7648" xr:uid="{00000000-0005-0000-0000-00007B1C0000}"/>
    <cellStyle name="Comma 5 5" xfId="7649" xr:uid="{00000000-0005-0000-0000-00007C1C0000}"/>
    <cellStyle name="Comma 5 5 2" xfId="7650" xr:uid="{00000000-0005-0000-0000-00007D1C0000}"/>
    <cellStyle name="Comma 5 5 2 2" xfId="7651" xr:uid="{00000000-0005-0000-0000-00007E1C0000}"/>
    <cellStyle name="Comma 5 5 2 2 2" xfId="7652" xr:uid="{00000000-0005-0000-0000-00007F1C0000}"/>
    <cellStyle name="Comma 5 5 2 2 2 2" xfId="7653" xr:uid="{00000000-0005-0000-0000-0000801C0000}"/>
    <cellStyle name="Comma 5 5 2 2 3" xfId="7654" xr:uid="{00000000-0005-0000-0000-0000811C0000}"/>
    <cellStyle name="Comma 5 5 2 2 3 2" xfId="7655" xr:uid="{00000000-0005-0000-0000-0000821C0000}"/>
    <cellStyle name="Comma 5 5 2 2 4" xfId="7656" xr:uid="{00000000-0005-0000-0000-0000831C0000}"/>
    <cellStyle name="Comma 5 5 2 3" xfId="7657" xr:uid="{00000000-0005-0000-0000-0000841C0000}"/>
    <cellStyle name="Comma 5 5 2 3 2" xfId="7658" xr:uid="{00000000-0005-0000-0000-0000851C0000}"/>
    <cellStyle name="Comma 5 5 2 4" xfId="7659" xr:uid="{00000000-0005-0000-0000-0000861C0000}"/>
    <cellStyle name="Comma 5 5 2 4 2" xfId="7660" xr:uid="{00000000-0005-0000-0000-0000871C0000}"/>
    <cellStyle name="Comma 5 5 2 5" xfId="7661" xr:uid="{00000000-0005-0000-0000-0000881C0000}"/>
    <cellStyle name="Comma 5 5 3" xfId="7662" xr:uid="{00000000-0005-0000-0000-0000891C0000}"/>
    <cellStyle name="Comma 5 5 3 2" xfId="7663" xr:uid="{00000000-0005-0000-0000-00008A1C0000}"/>
    <cellStyle name="Comma 5 5 3 2 2" xfId="7664" xr:uid="{00000000-0005-0000-0000-00008B1C0000}"/>
    <cellStyle name="Comma 5 5 3 3" xfId="7665" xr:uid="{00000000-0005-0000-0000-00008C1C0000}"/>
    <cellStyle name="Comma 5 5 3 3 2" xfId="7666" xr:uid="{00000000-0005-0000-0000-00008D1C0000}"/>
    <cellStyle name="Comma 5 5 3 4" xfId="7667" xr:uid="{00000000-0005-0000-0000-00008E1C0000}"/>
    <cellStyle name="Comma 5 5 4" xfId="7668" xr:uid="{00000000-0005-0000-0000-00008F1C0000}"/>
    <cellStyle name="Comma 5 5 4 2" xfId="7669" xr:uid="{00000000-0005-0000-0000-0000901C0000}"/>
    <cellStyle name="Comma 5 5 4 2 2" xfId="7670" xr:uid="{00000000-0005-0000-0000-0000911C0000}"/>
    <cellStyle name="Comma 5 5 4 3" xfId="7671" xr:uid="{00000000-0005-0000-0000-0000921C0000}"/>
    <cellStyle name="Comma 5 5 4 3 2" xfId="7672" xr:uid="{00000000-0005-0000-0000-0000931C0000}"/>
    <cellStyle name="Comma 5 5 4 4" xfId="7673" xr:uid="{00000000-0005-0000-0000-0000941C0000}"/>
    <cellStyle name="Comma 5 5 5" xfId="7674" xr:uid="{00000000-0005-0000-0000-0000951C0000}"/>
    <cellStyle name="Comma 5 5 5 2" xfId="7675" xr:uid="{00000000-0005-0000-0000-0000961C0000}"/>
    <cellStyle name="Comma 5 5 5 2 2" xfId="7676" xr:uid="{00000000-0005-0000-0000-0000971C0000}"/>
    <cellStyle name="Comma 5 5 5 3" xfId="7677" xr:uid="{00000000-0005-0000-0000-0000981C0000}"/>
    <cellStyle name="Comma 5 5 5 3 2" xfId="7678" xr:uid="{00000000-0005-0000-0000-0000991C0000}"/>
    <cellStyle name="Comma 5 5 5 4" xfId="7679" xr:uid="{00000000-0005-0000-0000-00009A1C0000}"/>
    <cellStyle name="Comma 5 5 6" xfId="7680" xr:uid="{00000000-0005-0000-0000-00009B1C0000}"/>
    <cellStyle name="Comma 5 5 6 2" xfId="7681" xr:uid="{00000000-0005-0000-0000-00009C1C0000}"/>
    <cellStyle name="Comma 5 5 7" xfId="7682" xr:uid="{00000000-0005-0000-0000-00009D1C0000}"/>
    <cellStyle name="Comma 5 5 7 2" xfId="7683" xr:uid="{00000000-0005-0000-0000-00009E1C0000}"/>
    <cellStyle name="Comma 5 5 8" xfId="7684" xr:uid="{00000000-0005-0000-0000-00009F1C0000}"/>
    <cellStyle name="Comma 5 6" xfId="7685" xr:uid="{00000000-0005-0000-0000-0000A01C0000}"/>
    <cellStyle name="Comma 5 7" xfId="7686" xr:uid="{00000000-0005-0000-0000-0000A11C0000}"/>
    <cellStyle name="Comma 5 8" xfId="7687" xr:uid="{00000000-0005-0000-0000-0000A21C0000}"/>
    <cellStyle name="Comma 5 8 2" xfId="7688" xr:uid="{00000000-0005-0000-0000-0000A31C0000}"/>
    <cellStyle name="Comma 5 8 2 2" xfId="7689" xr:uid="{00000000-0005-0000-0000-0000A41C0000}"/>
    <cellStyle name="Comma 5 8 3" xfId="7690" xr:uid="{00000000-0005-0000-0000-0000A51C0000}"/>
    <cellStyle name="Comma 5 8 3 2" xfId="7691" xr:uid="{00000000-0005-0000-0000-0000A61C0000}"/>
    <cellStyle name="Comma 5 8 4" xfId="7692" xr:uid="{00000000-0005-0000-0000-0000A71C0000}"/>
    <cellStyle name="Comma 5 9" xfId="7693" xr:uid="{00000000-0005-0000-0000-0000A81C0000}"/>
    <cellStyle name="Comma 5_Deferred Income Taxes" xfId="7694" xr:uid="{00000000-0005-0000-0000-0000A91C0000}"/>
    <cellStyle name="Comma 50" xfId="7695" xr:uid="{00000000-0005-0000-0000-0000AA1C0000}"/>
    <cellStyle name="Comma 51" xfId="7696" xr:uid="{00000000-0005-0000-0000-0000AB1C0000}"/>
    <cellStyle name="Comma 52" xfId="7697" xr:uid="{00000000-0005-0000-0000-0000AC1C0000}"/>
    <cellStyle name="Comma 53" xfId="7698" xr:uid="{00000000-0005-0000-0000-0000AD1C0000}"/>
    <cellStyle name="Comma 54" xfId="7699" xr:uid="{00000000-0005-0000-0000-0000AE1C0000}"/>
    <cellStyle name="Comma 55" xfId="7700" xr:uid="{00000000-0005-0000-0000-0000AF1C0000}"/>
    <cellStyle name="Comma 56" xfId="7701" xr:uid="{00000000-0005-0000-0000-0000B01C0000}"/>
    <cellStyle name="Comma 57" xfId="7702" xr:uid="{00000000-0005-0000-0000-0000B11C0000}"/>
    <cellStyle name="Comma 57 2" xfId="7703" xr:uid="{00000000-0005-0000-0000-0000B21C0000}"/>
    <cellStyle name="Comma 57 2 2" xfId="7704" xr:uid="{00000000-0005-0000-0000-0000B31C0000}"/>
    <cellStyle name="Comma 57 2 2 2" xfId="7705" xr:uid="{00000000-0005-0000-0000-0000B41C0000}"/>
    <cellStyle name="Comma 57 2 3" xfId="7706" xr:uid="{00000000-0005-0000-0000-0000B51C0000}"/>
    <cellStyle name="Comma 57 2 3 2" xfId="7707" xr:uid="{00000000-0005-0000-0000-0000B61C0000}"/>
    <cellStyle name="Comma 57 2 4" xfId="7708" xr:uid="{00000000-0005-0000-0000-0000B71C0000}"/>
    <cellStyle name="Comma 57 3" xfId="7709" xr:uid="{00000000-0005-0000-0000-0000B81C0000}"/>
    <cellStyle name="Comma 57 3 2" xfId="7710" xr:uid="{00000000-0005-0000-0000-0000B91C0000}"/>
    <cellStyle name="Comma 57 4" xfId="7711" xr:uid="{00000000-0005-0000-0000-0000BA1C0000}"/>
    <cellStyle name="Comma 57 4 2" xfId="7712" xr:uid="{00000000-0005-0000-0000-0000BB1C0000}"/>
    <cellStyle name="Comma 57 5" xfId="7713" xr:uid="{00000000-0005-0000-0000-0000BC1C0000}"/>
    <cellStyle name="Comma 58" xfId="7714" xr:uid="{00000000-0005-0000-0000-0000BD1C0000}"/>
    <cellStyle name="Comma 59" xfId="7715" xr:uid="{00000000-0005-0000-0000-0000BE1C0000}"/>
    <cellStyle name="Comma 6" xfId="69" xr:uid="{00000000-0005-0000-0000-0000BF1C0000}"/>
    <cellStyle name="Comma 6 2" xfId="70" xr:uid="{00000000-0005-0000-0000-0000C01C0000}"/>
    <cellStyle name="Comma 6 2 2" xfId="71" xr:uid="{00000000-0005-0000-0000-0000C11C0000}"/>
    <cellStyle name="Comma 6 2 2 2" xfId="15530" xr:uid="{00000000-0005-0000-0000-0000C21C0000}"/>
    <cellStyle name="Comma 6 2 3" xfId="72" xr:uid="{00000000-0005-0000-0000-0000C31C0000}"/>
    <cellStyle name="Comma 6 2 3 2" xfId="7716" xr:uid="{00000000-0005-0000-0000-0000C41C0000}"/>
    <cellStyle name="Comma 6 2 4" xfId="7717" xr:uid="{00000000-0005-0000-0000-0000C51C0000}"/>
    <cellStyle name="Comma 6 2 4 2" xfId="7718" xr:uid="{00000000-0005-0000-0000-0000C61C0000}"/>
    <cellStyle name="Comma 6 2 5" xfId="7719" xr:uid="{00000000-0005-0000-0000-0000C71C0000}"/>
    <cellStyle name="Comma 6 2 5 2" xfId="7720" xr:uid="{00000000-0005-0000-0000-0000C81C0000}"/>
    <cellStyle name="Comma 6 2 6" xfId="7721" xr:uid="{00000000-0005-0000-0000-0000C91C0000}"/>
    <cellStyle name="Comma 6 3" xfId="73" xr:uid="{00000000-0005-0000-0000-0000CA1C0000}"/>
    <cellStyle name="Comma 6 3 2" xfId="7722" xr:uid="{00000000-0005-0000-0000-0000CB1C0000}"/>
    <cellStyle name="Comma 6 4" xfId="74" xr:uid="{00000000-0005-0000-0000-0000CC1C0000}"/>
    <cellStyle name="Comma 6 4 2" xfId="7723" xr:uid="{00000000-0005-0000-0000-0000CD1C0000}"/>
    <cellStyle name="Comma 6 4 2 2" xfId="7724" xr:uid="{00000000-0005-0000-0000-0000CE1C0000}"/>
    <cellStyle name="Comma 6 4 3" xfId="7725" xr:uid="{00000000-0005-0000-0000-0000CF1C0000}"/>
    <cellStyle name="Comma 6 4 3 2" xfId="7726" xr:uid="{00000000-0005-0000-0000-0000D01C0000}"/>
    <cellStyle name="Comma 6 4 4" xfId="7727" xr:uid="{00000000-0005-0000-0000-0000D11C0000}"/>
    <cellStyle name="Comma 6 5" xfId="7728" xr:uid="{00000000-0005-0000-0000-0000D21C0000}"/>
    <cellStyle name="Comma 6 5 2" xfId="7729" xr:uid="{00000000-0005-0000-0000-0000D31C0000}"/>
    <cellStyle name="Comma 6 6" xfId="7730" xr:uid="{00000000-0005-0000-0000-0000D41C0000}"/>
    <cellStyle name="Comma 6 6 2" xfId="7731" xr:uid="{00000000-0005-0000-0000-0000D51C0000}"/>
    <cellStyle name="Comma 6 7" xfId="7732" xr:uid="{00000000-0005-0000-0000-0000D61C0000}"/>
    <cellStyle name="Comma 6 7 2" xfId="7733" xr:uid="{00000000-0005-0000-0000-0000D71C0000}"/>
    <cellStyle name="Comma 6 8" xfId="7734" xr:uid="{00000000-0005-0000-0000-0000D81C0000}"/>
    <cellStyle name="Comma 60" xfId="7735" xr:uid="{00000000-0005-0000-0000-0000D91C0000}"/>
    <cellStyle name="Comma 61" xfId="7736" xr:uid="{00000000-0005-0000-0000-0000DA1C0000}"/>
    <cellStyle name="Comma 62" xfId="7737" xr:uid="{00000000-0005-0000-0000-0000DB1C0000}"/>
    <cellStyle name="Comma 63" xfId="7738" xr:uid="{00000000-0005-0000-0000-0000DC1C0000}"/>
    <cellStyle name="Comma 64" xfId="7739" xr:uid="{00000000-0005-0000-0000-0000DD1C0000}"/>
    <cellStyle name="Comma 65" xfId="7740" xr:uid="{00000000-0005-0000-0000-0000DE1C0000}"/>
    <cellStyle name="Comma 66" xfId="7741" xr:uid="{00000000-0005-0000-0000-0000DF1C0000}"/>
    <cellStyle name="Comma 67" xfId="7742" xr:uid="{00000000-0005-0000-0000-0000E01C0000}"/>
    <cellStyle name="Comma 67 2" xfId="7743" xr:uid="{00000000-0005-0000-0000-0000E11C0000}"/>
    <cellStyle name="Comma 68" xfId="7744" xr:uid="{00000000-0005-0000-0000-0000E21C0000}"/>
    <cellStyle name="Comma 68 2" xfId="7745" xr:uid="{00000000-0005-0000-0000-0000E31C0000}"/>
    <cellStyle name="Comma 69" xfId="7746" xr:uid="{00000000-0005-0000-0000-0000E41C0000}"/>
    <cellStyle name="Comma 7" xfId="75" xr:uid="{00000000-0005-0000-0000-0000E51C0000}"/>
    <cellStyle name="Comma 7 2" xfId="76" xr:uid="{00000000-0005-0000-0000-0000E61C0000}"/>
    <cellStyle name="Comma 7 2 2" xfId="7747" xr:uid="{00000000-0005-0000-0000-0000E71C0000}"/>
    <cellStyle name="Comma 7 2 2 2" xfId="7748" xr:uid="{00000000-0005-0000-0000-0000E81C0000}"/>
    <cellStyle name="Comma 7 2 2 2 2" xfId="7749" xr:uid="{00000000-0005-0000-0000-0000E91C0000}"/>
    <cellStyle name="Comma 7 2 2 2 2 2" xfId="7750" xr:uid="{00000000-0005-0000-0000-0000EA1C0000}"/>
    <cellStyle name="Comma 7 2 2 2 2 2 2" xfId="7751" xr:uid="{00000000-0005-0000-0000-0000EB1C0000}"/>
    <cellStyle name="Comma 7 2 2 2 2 2 2 2" xfId="7752" xr:uid="{00000000-0005-0000-0000-0000EC1C0000}"/>
    <cellStyle name="Comma 7 2 2 2 2 2_Deferred Income Taxes" xfId="7753" xr:uid="{00000000-0005-0000-0000-0000ED1C0000}"/>
    <cellStyle name="Comma 7 2 2 2 2 3" xfId="7754" xr:uid="{00000000-0005-0000-0000-0000EE1C0000}"/>
    <cellStyle name="Comma 7 2 2 2 2 3 2" xfId="7755" xr:uid="{00000000-0005-0000-0000-0000EF1C0000}"/>
    <cellStyle name="Comma 7 2 2 2 2_Deferred Income Taxes" xfId="7756" xr:uid="{00000000-0005-0000-0000-0000F01C0000}"/>
    <cellStyle name="Comma 7 2 2 2 3" xfId="7757" xr:uid="{00000000-0005-0000-0000-0000F11C0000}"/>
    <cellStyle name="Comma 7 2 2 2 3 2" xfId="7758" xr:uid="{00000000-0005-0000-0000-0000F21C0000}"/>
    <cellStyle name="Comma 7 2 2 2 3 2 2" xfId="7759" xr:uid="{00000000-0005-0000-0000-0000F31C0000}"/>
    <cellStyle name="Comma 7 2 2 2 3 2 2 2" xfId="7760" xr:uid="{00000000-0005-0000-0000-0000F41C0000}"/>
    <cellStyle name="Comma 7 2 2 2 3 2_Deferred Income Taxes" xfId="7761" xr:uid="{00000000-0005-0000-0000-0000F51C0000}"/>
    <cellStyle name="Comma 7 2 2 2 3 3" xfId="7762" xr:uid="{00000000-0005-0000-0000-0000F61C0000}"/>
    <cellStyle name="Comma 7 2 2 2 3 3 2" xfId="7763" xr:uid="{00000000-0005-0000-0000-0000F71C0000}"/>
    <cellStyle name="Comma 7 2 2 2 3_Deferred Income Taxes" xfId="7764" xr:uid="{00000000-0005-0000-0000-0000F81C0000}"/>
    <cellStyle name="Comma 7 2 2 2 4" xfId="7765" xr:uid="{00000000-0005-0000-0000-0000F91C0000}"/>
    <cellStyle name="Comma 7 2 2 2 4 2" xfId="7766" xr:uid="{00000000-0005-0000-0000-0000FA1C0000}"/>
    <cellStyle name="Comma 7 2 2 2 4 2 2" xfId="7767" xr:uid="{00000000-0005-0000-0000-0000FB1C0000}"/>
    <cellStyle name="Comma 7 2 2 2 4_Deferred Income Taxes" xfId="7768" xr:uid="{00000000-0005-0000-0000-0000FC1C0000}"/>
    <cellStyle name="Comma 7 2 2 2 5" xfId="7769" xr:uid="{00000000-0005-0000-0000-0000FD1C0000}"/>
    <cellStyle name="Comma 7 2 2 2 5 2" xfId="7770" xr:uid="{00000000-0005-0000-0000-0000FE1C0000}"/>
    <cellStyle name="Comma 7 2 2 2_Deferred Income Taxes" xfId="7771" xr:uid="{00000000-0005-0000-0000-0000FF1C0000}"/>
    <cellStyle name="Comma 7 2 2 3" xfId="7772" xr:uid="{00000000-0005-0000-0000-0000001D0000}"/>
    <cellStyle name="Comma 7 2 2 3 2" xfId="7773" xr:uid="{00000000-0005-0000-0000-0000011D0000}"/>
    <cellStyle name="Comma 7 2 2 3 2 2" xfId="7774" xr:uid="{00000000-0005-0000-0000-0000021D0000}"/>
    <cellStyle name="Comma 7 2 2 3 2 2 2" xfId="7775" xr:uid="{00000000-0005-0000-0000-0000031D0000}"/>
    <cellStyle name="Comma 7 2 2 3 2_Deferred Income Taxes" xfId="7776" xr:uid="{00000000-0005-0000-0000-0000041D0000}"/>
    <cellStyle name="Comma 7 2 2 3 3" xfId="7777" xr:uid="{00000000-0005-0000-0000-0000051D0000}"/>
    <cellStyle name="Comma 7 2 2 3 3 2" xfId="7778" xr:uid="{00000000-0005-0000-0000-0000061D0000}"/>
    <cellStyle name="Comma 7 2 2 3_Deferred Income Taxes" xfId="7779" xr:uid="{00000000-0005-0000-0000-0000071D0000}"/>
    <cellStyle name="Comma 7 2 2 4" xfId="7780" xr:uid="{00000000-0005-0000-0000-0000081D0000}"/>
    <cellStyle name="Comma 7 2 2 4 2" xfId="7781" xr:uid="{00000000-0005-0000-0000-0000091D0000}"/>
    <cellStyle name="Comma 7 2 2 4 2 2" xfId="7782" xr:uid="{00000000-0005-0000-0000-00000A1D0000}"/>
    <cellStyle name="Comma 7 2 2 4 2 2 2" xfId="7783" xr:uid="{00000000-0005-0000-0000-00000B1D0000}"/>
    <cellStyle name="Comma 7 2 2 4 2_Deferred Income Taxes" xfId="7784" xr:uid="{00000000-0005-0000-0000-00000C1D0000}"/>
    <cellStyle name="Comma 7 2 2 4 3" xfId="7785" xr:uid="{00000000-0005-0000-0000-00000D1D0000}"/>
    <cellStyle name="Comma 7 2 2 4 3 2" xfId="7786" xr:uid="{00000000-0005-0000-0000-00000E1D0000}"/>
    <cellStyle name="Comma 7 2 2 4_Deferred Income Taxes" xfId="7787" xr:uid="{00000000-0005-0000-0000-00000F1D0000}"/>
    <cellStyle name="Comma 7 2 2 5" xfId="7788" xr:uid="{00000000-0005-0000-0000-0000101D0000}"/>
    <cellStyle name="Comma 7 2 2 5 2" xfId="7789" xr:uid="{00000000-0005-0000-0000-0000111D0000}"/>
    <cellStyle name="Comma 7 2 2 5 2 2" xfId="7790" xr:uid="{00000000-0005-0000-0000-0000121D0000}"/>
    <cellStyle name="Comma 7 2 2 5_Deferred Income Taxes" xfId="7791" xr:uid="{00000000-0005-0000-0000-0000131D0000}"/>
    <cellStyle name="Comma 7 2 2 6" xfId="7792" xr:uid="{00000000-0005-0000-0000-0000141D0000}"/>
    <cellStyle name="Comma 7 2 2 6 2" xfId="7793" xr:uid="{00000000-0005-0000-0000-0000151D0000}"/>
    <cellStyle name="Comma 7 2 2_Deferred Income Taxes" xfId="7794" xr:uid="{00000000-0005-0000-0000-0000161D0000}"/>
    <cellStyle name="Comma 7 2 3" xfId="7795" xr:uid="{00000000-0005-0000-0000-0000171D0000}"/>
    <cellStyle name="Comma 7 2 3 2" xfId="7796" xr:uid="{00000000-0005-0000-0000-0000181D0000}"/>
    <cellStyle name="Comma 7 2 3 2 2" xfId="7797" xr:uid="{00000000-0005-0000-0000-0000191D0000}"/>
    <cellStyle name="Comma 7 2 3 2 2 2" xfId="7798" xr:uid="{00000000-0005-0000-0000-00001A1D0000}"/>
    <cellStyle name="Comma 7 2 3 2 2 2 2" xfId="7799" xr:uid="{00000000-0005-0000-0000-00001B1D0000}"/>
    <cellStyle name="Comma 7 2 3 2 2_Deferred Income Taxes" xfId="7800" xr:uid="{00000000-0005-0000-0000-00001C1D0000}"/>
    <cellStyle name="Comma 7 2 3 2 3" xfId="7801" xr:uid="{00000000-0005-0000-0000-00001D1D0000}"/>
    <cellStyle name="Comma 7 2 3 2 3 2" xfId="7802" xr:uid="{00000000-0005-0000-0000-00001E1D0000}"/>
    <cellStyle name="Comma 7 2 3 2_Deferred Income Taxes" xfId="7803" xr:uid="{00000000-0005-0000-0000-00001F1D0000}"/>
    <cellStyle name="Comma 7 2 3 3" xfId="7804" xr:uid="{00000000-0005-0000-0000-0000201D0000}"/>
    <cellStyle name="Comma 7 2 3 3 2" xfId="7805" xr:uid="{00000000-0005-0000-0000-0000211D0000}"/>
    <cellStyle name="Comma 7 2 3 3 2 2" xfId="7806" xr:uid="{00000000-0005-0000-0000-0000221D0000}"/>
    <cellStyle name="Comma 7 2 3 3 2 2 2" xfId="7807" xr:uid="{00000000-0005-0000-0000-0000231D0000}"/>
    <cellStyle name="Comma 7 2 3 3 2_Deferred Income Taxes" xfId="7808" xr:uid="{00000000-0005-0000-0000-0000241D0000}"/>
    <cellStyle name="Comma 7 2 3 3 3" xfId="7809" xr:uid="{00000000-0005-0000-0000-0000251D0000}"/>
    <cellStyle name="Comma 7 2 3 3 3 2" xfId="7810" xr:uid="{00000000-0005-0000-0000-0000261D0000}"/>
    <cellStyle name="Comma 7 2 3 3_Deferred Income Taxes" xfId="7811" xr:uid="{00000000-0005-0000-0000-0000271D0000}"/>
    <cellStyle name="Comma 7 2 3 4" xfId="7812" xr:uid="{00000000-0005-0000-0000-0000281D0000}"/>
    <cellStyle name="Comma 7 2 3 4 2" xfId="7813" xr:uid="{00000000-0005-0000-0000-0000291D0000}"/>
    <cellStyle name="Comma 7 2 3 4 2 2" xfId="7814" xr:uid="{00000000-0005-0000-0000-00002A1D0000}"/>
    <cellStyle name="Comma 7 2 3 4_Deferred Income Taxes" xfId="7815" xr:uid="{00000000-0005-0000-0000-00002B1D0000}"/>
    <cellStyle name="Comma 7 2 3 5" xfId="7816" xr:uid="{00000000-0005-0000-0000-00002C1D0000}"/>
    <cellStyle name="Comma 7 2 3 5 2" xfId="7817" xr:uid="{00000000-0005-0000-0000-00002D1D0000}"/>
    <cellStyle name="Comma 7 2 3_Deferred Income Taxes" xfId="7818" xr:uid="{00000000-0005-0000-0000-00002E1D0000}"/>
    <cellStyle name="Comma 7 2 4" xfId="7819" xr:uid="{00000000-0005-0000-0000-00002F1D0000}"/>
    <cellStyle name="Comma 7 2 4 2" xfId="7820" xr:uid="{00000000-0005-0000-0000-0000301D0000}"/>
    <cellStyle name="Comma 7 2 4 2 2" xfId="7821" xr:uid="{00000000-0005-0000-0000-0000311D0000}"/>
    <cellStyle name="Comma 7 2 4 2 2 2" xfId="7822" xr:uid="{00000000-0005-0000-0000-0000321D0000}"/>
    <cellStyle name="Comma 7 2 4 2_Deferred Income Taxes" xfId="7823" xr:uid="{00000000-0005-0000-0000-0000331D0000}"/>
    <cellStyle name="Comma 7 2 4 3" xfId="7824" xr:uid="{00000000-0005-0000-0000-0000341D0000}"/>
    <cellStyle name="Comma 7 2 4 3 2" xfId="7825" xr:uid="{00000000-0005-0000-0000-0000351D0000}"/>
    <cellStyle name="Comma 7 2 4_Deferred Income Taxes" xfId="7826" xr:uid="{00000000-0005-0000-0000-0000361D0000}"/>
    <cellStyle name="Comma 7 2 5" xfId="7827" xr:uid="{00000000-0005-0000-0000-0000371D0000}"/>
    <cellStyle name="Comma 7 2 5 2" xfId="7828" xr:uid="{00000000-0005-0000-0000-0000381D0000}"/>
    <cellStyle name="Comma 7 2 5 2 2" xfId="7829" xr:uid="{00000000-0005-0000-0000-0000391D0000}"/>
    <cellStyle name="Comma 7 2 5 2 2 2" xfId="7830" xr:uid="{00000000-0005-0000-0000-00003A1D0000}"/>
    <cellStyle name="Comma 7 2 5 2_Deferred Income Taxes" xfId="7831" xr:uid="{00000000-0005-0000-0000-00003B1D0000}"/>
    <cellStyle name="Comma 7 2 5 3" xfId="7832" xr:uid="{00000000-0005-0000-0000-00003C1D0000}"/>
    <cellStyle name="Comma 7 2 5 3 2" xfId="7833" xr:uid="{00000000-0005-0000-0000-00003D1D0000}"/>
    <cellStyle name="Comma 7 2 5_Deferred Income Taxes" xfId="7834" xr:uid="{00000000-0005-0000-0000-00003E1D0000}"/>
    <cellStyle name="Comma 7 2 6" xfId="7835" xr:uid="{00000000-0005-0000-0000-00003F1D0000}"/>
    <cellStyle name="Comma 7 2 6 2" xfId="7836" xr:uid="{00000000-0005-0000-0000-0000401D0000}"/>
    <cellStyle name="Comma 7 2 6 2 2" xfId="7837" xr:uid="{00000000-0005-0000-0000-0000411D0000}"/>
    <cellStyle name="Comma 7 2 6_Deferred Income Taxes" xfId="7838" xr:uid="{00000000-0005-0000-0000-0000421D0000}"/>
    <cellStyle name="Comma 7 2 7" xfId="7839" xr:uid="{00000000-0005-0000-0000-0000431D0000}"/>
    <cellStyle name="Comma 7 2 7 2" xfId="7840" xr:uid="{00000000-0005-0000-0000-0000441D0000}"/>
    <cellStyle name="Comma 7 2_Deferred Income Taxes" xfId="7841" xr:uid="{00000000-0005-0000-0000-0000451D0000}"/>
    <cellStyle name="Comma 7 3" xfId="77" xr:uid="{00000000-0005-0000-0000-0000461D0000}"/>
    <cellStyle name="Comma 7 3 2" xfId="7842" xr:uid="{00000000-0005-0000-0000-0000471D0000}"/>
    <cellStyle name="Comma 7 3 2 2" xfId="7843" xr:uid="{00000000-0005-0000-0000-0000481D0000}"/>
    <cellStyle name="Comma 7 3 2 2 2" xfId="7844" xr:uid="{00000000-0005-0000-0000-0000491D0000}"/>
    <cellStyle name="Comma 7 3 2 2 2 2" xfId="7845" xr:uid="{00000000-0005-0000-0000-00004A1D0000}"/>
    <cellStyle name="Comma 7 3 2 2 2 2 2" xfId="7846" xr:uid="{00000000-0005-0000-0000-00004B1D0000}"/>
    <cellStyle name="Comma 7 3 2 2 2_Deferred Income Taxes" xfId="7847" xr:uid="{00000000-0005-0000-0000-00004C1D0000}"/>
    <cellStyle name="Comma 7 3 2 2 3" xfId="7848" xr:uid="{00000000-0005-0000-0000-00004D1D0000}"/>
    <cellStyle name="Comma 7 3 2 2 3 2" xfId="7849" xr:uid="{00000000-0005-0000-0000-00004E1D0000}"/>
    <cellStyle name="Comma 7 3 2 2_Deferred Income Taxes" xfId="7850" xr:uid="{00000000-0005-0000-0000-00004F1D0000}"/>
    <cellStyle name="Comma 7 3 2 3" xfId="7851" xr:uid="{00000000-0005-0000-0000-0000501D0000}"/>
    <cellStyle name="Comma 7 3 2 3 2" xfId="7852" xr:uid="{00000000-0005-0000-0000-0000511D0000}"/>
    <cellStyle name="Comma 7 3 2 3 2 2" xfId="7853" xr:uid="{00000000-0005-0000-0000-0000521D0000}"/>
    <cellStyle name="Comma 7 3 2 3 2 2 2" xfId="7854" xr:uid="{00000000-0005-0000-0000-0000531D0000}"/>
    <cellStyle name="Comma 7 3 2 3 2_Deferred Income Taxes" xfId="7855" xr:uid="{00000000-0005-0000-0000-0000541D0000}"/>
    <cellStyle name="Comma 7 3 2 3 3" xfId="7856" xr:uid="{00000000-0005-0000-0000-0000551D0000}"/>
    <cellStyle name="Comma 7 3 2 3 3 2" xfId="7857" xr:uid="{00000000-0005-0000-0000-0000561D0000}"/>
    <cellStyle name="Comma 7 3 2 3_Deferred Income Taxes" xfId="7858" xr:uid="{00000000-0005-0000-0000-0000571D0000}"/>
    <cellStyle name="Comma 7 3 2 4" xfId="7859" xr:uid="{00000000-0005-0000-0000-0000581D0000}"/>
    <cellStyle name="Comma 7 3 2 4 2" xfId="7860" xr:uid="{00000000-0005-0000-0000-0000591D0000}"/>
    <cellStyle name="Comma 7 3 2 4 2 2" xfId="7861" xr:uid="{00000000-0005-0000-0000-00005A1D0000}"/>
    <cellStyle name="Comma 7 3 2 4_Deferred Income Taxes" xfId="7862" xr:uid="{00000000-0005-0000-0000-00005B1D0000}"/>
    <cellStyle name="Comma 7 3 2 5" xfId="7863" xr:uid="{00000000-0005-0000-0000-00005C1D0000}"/>
    <cellStyle name="Comma 7 3 2 5 2" xfId="7864" xr:uid="{00000000-0005-0000-0000-00005D1D0000}"/>
    <cellStyle name="Comma 7 3 2_Deferred Income Taxes" xfId="7865" xr:uid="{00000000-0005-0000-0000-00005E1D0000}"/>
    <cellStyle name="Comma 7 3 3" xfId="7866" xr:uid="{00000000-0005-0000-0000-00005F1D0000}"/>
    <cellStyle name="Comma 7 3 3 2" xfId="7867" xr:uid="{00000000-0005-0000-0000-0000601D0000}"/>
    <cellStyle name="Comma 7 3 3 2 2" xfId="7868" xr:uid="{00000000-0005-0000-0000-0000611D0000}"/>
    <cellStyle name="Comma 7 3 3 2 2 2" xfId="7869" xr:uid="{00000000-0005-0000-0000-0000621D0000}"/>
    <cellStyle name="Comma 7 3 3 2_Deferred Income Taxes" xfId="7870" xr:uid="{00000000-0005-0000-0000-0000631D0000}"/>
    <cellStyle name="Comma 7 3 3 3" xfId="7871" xr:uid="{00000000-0005-0000-0000-0000641D0000}"/>
    <cellStyle name="Comma 7 3 3 3 2" xfId="7872" xr:uid="{00000000-0005-0000-0000-0000651D0000}"/>
    <cellStyle name="Comma 7 3 3_Deferred Income Taxes" xfId="7873" xr:uid="{00000000-0005-0000-0000-0000661D0000}"/>
    <cellStyle name="Comma 7 3 4" xfId="7874" xr:uid="{00000000-0005-0000-0000-0000671D0000}"/>
    <cellStyle name="Comma 7 3 4 2" xfId="7875" xr:uid="{00000000-0005-0000-0000-0000681D0000}"/>
    <cellStyle name="Comma 7 3 4 2 2" xfId="7876" xr:uid="{00000000-0005-0000-0000-0000691D0000}"/>
    <cellStyle name="Comma 7 3 4 2 2 2" xfId="7877" xr:uid="{00000000-0005-0000-0000-00006A1D0000}"/>
    <cellStyle name="Comma 7 3 4 2_Deferred Income Taxes" xfId="7878" xr:uid="{00000000-0005-0000-0000-00006B1D0000}"/>
    <cellStyle name="Comma 7 3 4 3" xfId="7879" xr:uid="{00000000-0005-0000-0000-00006C1D0000}"/>
    <cellStyle name="Comma 7 3 4 3 2" xfId="7880" xr:uid="{00000000-0005-0000-0000-00006D1D0000}"/>
    <cellStyle name="Comma 7 3 4_Deferred Income Taxes" xfId="7881" xr:uid="{00000000-0005-0000-0000-00006E1D0000}"/>
    <cellStyle name="Comma 7 3 5" xfId="7882" xr:uid="{00000000-0005-0000-0000-00006F1D0000}"/>
    <cellStyle name="Comma 7 3 5 2" xfId="7883" xr:uid="{00000000-0005-0000-0000-0000701D0000}"/>
    <cellStyle name="Comma 7 3 5 2 2" xfId="7884" xr:uid="{00000000-0005-0000-0000-0000711D0000}"/>
    <cellStyle name="Comma 7 3 5_Deferred Income Taxes" xfId="7885" xr:uid="{00000000-0005-0000-0000-0000721D0000}"/>
    <cellStyle name="Comma 7 3 6" xfId="7886" xr:uid="{00000000-0005-0000-0000-0000731D0000}"/>
    <cellStyle name="Comma 7 3 6 2" xfId="7887" xr:uid="{00000000-0005-0000-0000-0000741D0000}"/>
    <cellStyle name="Comma 7 3_Deferred Income Taxes" xfId="7888" xr:uid="{00000000-0005-0000-0000-0000751D0000}"/>
    <cellStyle name="Comma 7 4" xfId="7889" xr:uid="{00000000-0005-0000-0000-0000761D0000}"/>
    <cellStyle name="Comma 7 4 2" xfId="7890" xr:uid="{00000000-0005-0000-0000-0000771D0000}"/>
    <cellStyle name="Comma 7 4 2 2" xfId="7891" xr:uid="{00000000-0005-0000-0000-0000781D0000}"/>
    <cellStyle name="Comma 7 4 2 2 2" xfId="7892" xr:uid="{00000000-0005-0000-0000-0000791D0000}"/>
    <cellStyle name="Comma 7 4 2 2 2 2" xfId="7893" xr:uid="{00000000-0005-0000-0000-00007A1D0000}"/>
    <cellStyle name="Comma 7 4 2 2_Deferred Income Taxes" xfId="7894" xr:uid="{00000000-0005-0000-0000-00007B1D0000}"/>
    <cellStyle name="Comma 7 4 2 3" xfId="7895" xr:uid="{00000000-0005-0000-0000-00007C1D0000}"/>
    <cellStyle name="Comma 7 4 2 3 2" xfId="7896" xr:uid="{00000000-0005-0000-0000-00007D1D0000}"/>
    <cellStyle name="Comma 7 4 2_Deferred Income Taxes" xfId="7897" xr:uid="{00000000-0005-0000-0000-00007E1D0000}"/>
    <cellStyle name="Comma 7 4 3" xfId="7898" xr:uid="{00000000-0005-0000-0000-00007F1D0000}"/>
    <cellStyle name="Comma 7 4 3 2" xfId="7899" xr:uid="{00000000-0005-0000-0000-0000801D0000}"/>
    <cellStyle name="Comma 7 4 3 2 2" xfId="7900" xr:uid="{00000000-0005-0000-0000-0000811D0000}"/>
    <cellStyle name="Comma 7 4 3 2 2 2" xfId="7901" xr:uid="{00000000-0005-0000-0000-0000821D0000}"/>
    <cellStyle name="Comma 7 4 3 2_Deferred Income Taxes" xfId="7902" xr:uid="{00000000-0005-0000-0000-0000831D0000}"/>
    <cellStyle name="Comma 7 4 3 3" xfId="7903" xr:uid="{00000000-0005-0000-0000-0000841D0000}"/>
    <cellStyle name="Comma 7 4 3 3 2" xfId="7904" xr:uid="{00000000-0005-0000-0000-0000851D0000}"/>
    <cellStyle name="Comma 7 4 3_Deferred Income Taxes" xfId="7905" xr:uid="{00000000-0005-0000-0000-0000861D0000}"/>
    <cellStyle name="Comma 7 4 4" xfId="7906" xr:uid="{00000000-0005-0000-0000-0000871D0000}"/>
    <cellStyle name="Comma 7 4 4 2" xfId="7907" xr:uid="{00000000-0005-0000-0000-0000881D0000}"/>
    <cellStyle name="Comma 7 4 4 2 2" xfId="7908" xr:uid="{00000000-0005-0000-0000-0000891D0000}"/>
    <cellStyle name="Comma 7 4 4_Deferred Income Taxes" xfId="7909" xr:uid="{00000000-0005-0000-0000-00008A1D0000}"/>
    <cellStyle name="Comma 7 4 5" xfId="7910" xr:uid="{00000000-0005-0000-0000-00008B1D0000}"/>
    <cellStyle name="Comma 7 4 5 2" xfId="7911" xr:uid="{00000000-0005-0000-0000-00008C1D0000}"/>
    <cellStyle name="Comma 7 4_Deferred Income Taxes" xfId="7912" xr:uid="{00000000-0005-0000-0000-00008D1D0000}"/>
    <cellStyle name="Comma 7 5" xfId="7913" xr:uid="{00000000-0005-0000-0000-00008E1D0000}"/>
    <cellStyle name="Comma 7 5 2" xfId="7914" xr:uid="{00000000-0005-0000-0000-00008F1D0000}"/>
    <cellStyle name="Comma 7 5 2 2" xfId="7915" xr:uid="{00000000-0005-0000-0000-0000901D0000}"/>
    <cellStyle name="Comma 7 5 2 2 2" xfId="7916" xr:uid="{00000000-0005-0000-0000-0000911D0000}"/>
    <cellStyle name="Comma 7 5 2_Deferred Income Taxes" xfId="7917" xr:uid="{00000000-0005-0000-0000-0000921D0000}"/>
    <cellStyle name="Comma 7 5 3" xfId="7918" xr:uid="{00000000-0005-0000-0000-0000931D0000}"/>
    <cellStyle name="Comma 7 5 3 2" xfId="7919" xr:uid="{00000000-0005-0000-0000-0000941D0000}"/>
    <cellStyle name="Comma 7 5_Deferred Income Taxes" xfId="7920" xr:uid="{00000000-0005-0000-0000-0000951D0000}"/>
    <cellStyle name="Comma 7 6" xfId="7921" xr:uid="{00000000-0005-0000-0000-0000961D0000}"/>
    <cellStyle name="Comma 7 6 2" xfId="7922" xr:uid="{00000000-0005-0000-0000-0000971D0000}"/>
    <cellStyle name="Comma 7 6 2 2" xfId="7923" xr:uid="{00000000-0005-0000-0000-0000981D0000}"/>
    <cellStyle name="Comma 7 6 2 2 2" xfId="7924" xr:uid="{00000000-0005-0000-0000-0000991D0000}"/>
    <cellStyle name="Comma 7 6 2_Deferred Income Taxes" xfId="7925" xr:uid="{00000000-0005-0000-0000-00009A1D0000}"/>
    <cellStyle name="Comma 7 6 3" xfId="7926" xr:uid="{00000000-0005-0000-0000-00009B1D0000}"/>
    <cellStyle name="Comma 7 6 3 2" xfId="7927" xr:uid="{00000000-0005-0000-0000-00009C1D0000}"/>
    <cellStyle name="Comma 7 6_Deferred Income Taxes" xfId="7928" xr:uid="{00000000-0005-0000-0000-00009D1D0000}"/>
    <cellStyle name="Comma 7 7" xfId="7929" xr:uid="{00000000-0005-0000-0000-00009E1D0000}"/>
    <cellStyle name="Comma 7 7 2" xfId="7930" xr:uid="{00000000-0005-0000-0000-00009F1D0000}"/>
    <cellStyle name="Comma 7 7 2 2" xfId="7931" xr:uid="{00000000-0005-0000-0000-0000A01D0000}"/>
    <cellStyle name="Comma 7 7_Deferred Income Taxes" xfId="7932" xr:uid="{00000000-0005-0000-0000-0000A11D0000}"/>
    <cellStyle name="Comma 7 8" xfId="7933" xr:uid="{00000000-0005-0000-0000-0000A21D0000}"/>
    <cellStyle name="Comma 7 9" xfId="7934" xr:uid="{00000000-0005-0000-0000-0000A31D0000}"/>
    <cellStyle name="Comma 7 9 2" xfId="7935" xr:uid="{00000000-0005-0000-0000-0000A41D0000}"/>
    <cellStyle name="Comma 7_Deferred Income Taxes" xfId="7936" xr:uid="{00000000-0005-0000-0000-0000A51D0000}"/>
    <cellStyle name="Comma 70" xfId="7937" xr:uid="{00000000-0005-0000-0000-0000A61D0000}"/>
    <cellStyle name="Comma 71" xfId="7938" xr:uid="{00000000-0005-0000-0000-0000A71D0000}"/>
    <cellStyle name="Comma 72" xfId="7939" xr:uid="{00000000-0005-0000-0000-0000A81D0000}"/>
    <cellStyle name="Comma 73" xfId="7940" xr:uid="{00000000-0005-0000-0000-0000A91D0000}"/>
    <cellStyle name="Comma 74" xfId="7941" xr:uid="{00000000-0005-0000-0000-0000AA1D0000}"/>
    <cellStyle name="Comma 75" xfId="7942" xr:uid="{00000000-0005-0000-0000-0000AB1D0000}"/>
    <cellStyle name="Comma 76" xfId="7943" xr:uid="{00000000-0005-0000-0000-0000AC1D0000}"/>
    <cellStyle name="Comma 77" xfId="7944" xr:uid="{00000000-0005-0000-0000-0000AD1D0000}"/>
    <cellStyle name="Comma 78" xfId="7945" xr:uid="{00000000-0005-0000-0000-0000AE1D0000}"/>
    <cellStyle name="Comma 79" xfId="7946" xr:uid="{00000000-0005-0000-0000-0000AF1D0000}"/>
    <cellStyle name="Comma 8" xfId="78" xr:uid="{00000000-0005-0000-0000-0000B01D0000}"/>
    <cellStyle name="Comma 8 2" xfId="7947" xr:uid="{00000000-0005-0000-0000-0000B11D0000}"/>
    <cellStyle name="Comma 8 2 2" xfId="7948" xr:uid="{00000000-0005-0000-0000-0000B21D0000}"/>
    <cellStyle name="Comma 8 2 3" xfId="7949" xr:uid="{00000000-0005-0000-0000-0000B31D0000}"/>
    <cellStyle name="Comma 8 3" xfId="7950" xr:uid="{00000000-0005-0000-0000-0000B41D0000}"/>
    <cellStyle name="Comma 8 3 2" xfId="7951" xr:uid="{00000000-0005-0000-0000-0000B51D0000}"/>
    <cellStyle name="Comma 8 4" xfId="7952" xr:uid="{00000000-0005-0000-0000-0000B61D0000}"/>
    <cellStyle name="Comma 8 4 2" xfId="7953" xr:uid="{00000000-0005-0000-0000-0000B71D0000}"/>
    <cellStyle name="Comma 8 4 2 2" xfId="7954" xr:uid="{00000000-0005-0000-0000-0000B81D0000}"/>
    <cellStyle name="Comma 8 4 3" xfId="7955" xr:uid="{00000000-0005-0000-0000-0000B91D0000}"/>
    <cellStyle name="Comma 8 4 3 2" xfId="7956" xr:uid="{00000000-0005-0000-0000-0000BA1D0000}"/>
    <cellStyle name="Comma 8 4 4" xfId="7957" xr:uid="{00000000-0005-0000-0000-0000BB1D0000}"/>
    <cellStyle name="Comma 8 5" xfId="7958" xr:uid="{00000000-0005-0000-0000-0000BC1D0000}"/>
    <cellStyle name="Comma 8 5 2" xfId="7959" xr:uid="{00000000-0005-0000-0000-0000BD1D0000}"/>
    <cellStyle name="Comma 8 6" xfId="7960" xr:uid="{00000000-0005-0000-0000-0000BE1D0000}"/>
    <cellStyle name="Comma 8 6 2" xfId="7961" xr:uid="{00000000-0005-0000-0000-0000BF1D0000}"/>
    <cellStyle name="Comma 8 7" xfId="7962" xr:uid="{00000000-0005-0000-0000-0000C01D0000}"/>
    <cellStyle name="Comma 8 7 2" xfId="7963" xr:uid="{00000000-0005-0000-0000-0000C11D0000}"/>
    <cellStyle name="Comma 8 8" xfId="7964" xr:uid="{00000000-0005-0000-0000-0000C21D0000}"/>
    <cellStyle name="Comma 8_Deferred Income Taxes" xfId="7965" xr:uid="{00000000-0005-0000-0000-0000C31D0000}"/>
    <cellStyle name="Comma 80" xfId="7966" xr:uid="{00000000-0005-0000-0000-0000C41D0000}"/>
    <cellStyle name="Comma 81" xfId="7967" xr:uid="{00000000-0005-0000-0000-0000C51D0000}"/>
    <cellStyle name="Comma 82" xfId="7968" xr:uid="{00000000-0005-0000-0000-0000C61D0000}"/>
    <cellStyle name="Comma 83" xfId="7969" xr:uid="{00000000-0005-0000-0000-0000C71D0000}"/>
    <cellStyle name="Comma 84" xfId="7970" xr:uid="{00000000-0005-0000-0000-0000C81D0000}"/>
    <cellStyle name="Comma 85" xfId="7971" xr:uid="{00000000-0005-0000-0000-0000C91D0000}"/>
    <cellStyle name="Comma 86" xfId="7972" xr:uid="{00000000-0005-0000-0000-0000CA1D0000}"/>
    <cellStyle name="Comma 87" xfId="7973" xr:uid="{00000000-0005-0000-0000-0000CB1D0000}"/>
    <cellStyle name="Comma 88" xfId="7974" xr:uid="{00000000-0005-0000-0000-0000CC1D0000}"/>
    <cellStyle name="Comma 89" xfId="7975" xr:uid="{00000000-0005-0000-0000-0000CD1D0000}"/>
    <cellStyle name="Comma 9" xfId="79" xr:uid="{00000000-0005-0000-0000-0000CE1D0000}"/>
    <cellStyle name="Comma 9 2" xfId="7976" xr:uid="{00000000-0005-0000-0000-0000CF1D0000}"/>
    <cellStyle name="Comma 9 2 2" xfId="7977" xr:uid="{00000000-0005-0000-0000-0000D01D0000}"/>
    <cellStyle name="Comma 9 2 3" xfId="7978" xr:uid="{00000000-0005-0000-0000-0000D11D0000}"/>
    <cellStyle name="Comma 9 3" xfId="7979" xr:uid="{00000000-0005-0000-0000-0000D21D0000}"/>
    <cellStyle name="Comma 9 3 2" xfId="7980" xr:uid="{00000000-0005-0000-0000-0000D31D0000}"/>
    <cellStyle name="Comma 9 4" xfId="7981" xr:uid="{00000000-0005-0000-0000-0000D41D0000}"/>
    <cellStyle name="Comma 9 4 2" xfId="7982" xr:uid="{00000000-0005-0000-0000-0000D51D0000}"/>
    <cellStyle name="Comma 9 5" xfId="7983" xr:uid="{00000000-0005-0000-0000-0000D61D0000}"/>
    <cellStyle name="Comma 9 5 2" xfId="7984" xr:uid="{00000000-0005-0000-0000-0000D71D0000}"/>
    <cellStyle name="Comma 9 6" xfId="7985" xr:uid="{00000000-0005-0000-0000-0000D81D0000}"/>
    <cellStyle name="Comma 9 6 2" xfId="7986" xr:uid="{00000000-0005-0000-0000-0000D91D0000}"/>
    <cellStyle name="Comma 9 7" xfId="7987" xr:uid="{00000000-0005-0000-0000-0000DA1D0000}"/>
    <cellStyle name="Comma 9_Deferred Income Taxes" xfId="7988" xr:uid="{00000000-0005-0000-0000-0000DB1D0000}"/>
    <cellStyle name="Comma 90" xfId="7989" xr:uid="{00000000-0005-0000-0000-0000DC1D0000}"/>
    <cellStyle name="Comma 91" xfId="7990" xr:uid="{00000000-0005-0000-0000-0000DD1D0000}"/>
    <cellStyle name="Comma 92" xfId="7991" xr:uid="{00000000-0005-0000-0000-0000DE1D0000}"/>
    <cellStyle name="Comma 93" xfId="7992" xr:uid="{00000000-0005-0000-0000-0000DF1D0000}"/>
    <cellStyle name="Comma 94" xfId="7993" xr:uid="{00000000-0005-0000-0000-0000E01D0000}"/>
    <cellStyle name="Comma 95" xfId="7994" xr:uid="{00000000-0005-0000-0000-0000E11D0000}"/>
    <cellStyle name="Comma 96" xfId="7995" xr:uid="{00000000-0005-0000-0000-0000E21D0000}"/>
    <cellStyle name="Comma 97" xfId="7996" xr:uid="{00000000-0005-0000-0000-0000E31D0000}"/>
    <cellStyle name="Comma 98" xfId="7997" xr:uid="{00000000-0005-0000-0000-0000E41D0000}"/>
    <cellStyle name="Comma 99" xfId="7998" xr:uid="{00000000-0005-0000-0000-0000E51D0000}"/>
    <cellStyle name="Comma_Preliminary Actual NPC Mapping - Nov08_2009 02 12 - FERC Codes, test" xfId="7999" xr:uid="{00000000-0005-0000-0000-0000E61D0000}"/>
    <cellStyle name="Comma0" xfId="80" xr:uid="{00000000-0005-0000-0000-0000E71D0000}"/>
    <cellStyle name="Comma0 - Style1" xfId="354" xr:uid="{00000000-0005-0000-0000-0000E81D0000}"/>
    <cellStyle name="Comma0 - Style2" xfId="355" xr:uid="{00000000-0005-0000-0000-0000E91D0000}"/>
    <cellStyle name="Comma0 - Style3" xfId="356" xr:uid="{00000000-0005-0000-0000-0000EA1D0000}"/>
    <cellStyle name="Comma0 - Style4" xfId="357" xr:uid="{00000000-0005-0000-0000-0000EB1D0000}"/>
    <cellStyle name="Comma0 10" xfId="8000" xr:uid="{00000000-0005-0000-0000-0000EC1D0000}"/>
    <cellStyle name="Comma0 11" xfId="8001" xr:uid="{00000000-0005-0000-0000-0000ED1D0000}"/>
    <cellStyle name="Comma0 12" xfId="8002" xr:uid="{00000000-0005-0000-0000-0000EE1D0000}"/>
    <cellStyle name="Comma0 13" xfId="8003" xr:uid="{00000000-0005-0000-0000-0000EF1D0000}"/>
    <cellStyle name="Comma0 14" xfId="8004" xr:uid="{00000000-0005-0000-0000-0000F01D0000}"/>
    <cellStyle name="Comma0 15" xfId="8005" xr:uid="{00000000-0005-0000-0000-0000F11D0000}"/>
    <cellStyle name="Comma0 16" xfId="8006" xr:uid="{00000000-0005-0000-0000-0000F21D0000}"/>
    <cellStyle name="Comma0 17" xfId="8007" xr:uid="{00000000-0005-0000-0000-0000F31D0000}"/>
    <cellStyle name="Comma0 18" xfId="8008" xr:uid="{00000000-0005-0000-0000-0000F41D0000}"/>
    <cellStyle name="Comma0 19" xfId="8009" xr:uid="{00000000-0005-0000-0000-0000F51D0000}"/>
    <cellStyle name="Comma0 2" xfId="8010" xr:uid="{00000000-0005-0000-0000-0000F61D0000}"/>
    <cellStyle name="Comma0 2 16 2" xfId="8011" xr:uid="{00000000-0005-0000-0000-0000F71D0000}"/>
    <cellStyle name="Comma0 2 2" xfId="8012" xr:uid="{00000000-0005-0000-0000-0000F81D0000}"/>
    <cellStyle name="Comma0 2 2 2" xfId="8013" xr:uid="{00000000-0005-0000-0000-0000F91D0000}"/>
    <cellStyle name="Comma0 20" xfId="8014" xr:uid="{00000000-0005-0000-0000-0000FA1D0000}"/>
    <cellStyle name="Comma0 21" xfId="8015" xr:uid="{00000000-0005-0000-0000-0000FB1D0000}"/>
    <cellStyle name="Comma0 22" xfId="8016" xr:uid="{00000000-0005-0000-0000-0000FC1D0000}"/>
    <cellStyle name="Comma0 23" xfId="8017" xr:uid="{00000000-0005-0000-0000-0000FD1D0000}"/>
    <cellStyle name="Comma0 24" xfId="8018" xr:uid="{00000000-0005-0000-0000-0000FE1D0000}"/>
    <cellStyle name="Comma0 25" xfId="8019" xr:uid="{00000000-0005-0000-0000-0000FF1D0000}"/>
    <cellStyle name="Comma0 26" xfId="8020" xr:uid="{00000000-0005-0000-0000-0000001E0000}"/>
    <cellStyle name="Comma0 27" xfId="8021" xr:uid="{00000000-0005-0000-0000-0000011E0000}"/>
    <cellStyle name="Comma0 28" xfId="8022" xr:uid="{00000000-0005-0000-0000-0000021E0000}"/>
    <cellStyle name="Comma0 29" xfId="8023" xr:uid="{00000000-0005-0000-0000-0000031E0000}"/>
    <cellStyle name="Comma0 3" xfId="8024" xr:uid="{00000000-0005-0000-0000-0000041E0000}"/>
    <cellStyle name="Comma0 30" xfId="8025" xr:uid="{00000000-0005-0000-0000-0000051E0000}"/>
    <cellStyle name="Comma0 31" xfId="8026" xr:uid="{00000000-0005-0000-0000-0000061E0000}"/>
    <cellStyle name="Comma0 32" xfId="8027" xr:uid="{00000000-0005-0000-0000-0000071E0000}"/>
    <cellStyle name="Comma0 33" xfId="8028" xr:uid="{00000000-0005-0000-0000-0000081E0000}"/>
    <cellStyle name="Comma0 34" xfId="8029" xr:uid="{00000000-0005-0000-0000-0000091E0000}"/>
    <cellStyle name="Comma0 4" xfId="8030" xr:uid="{00000000-0005-0000-0000-00000A1E0000}"/>
    <cellStyle name="Comma0 5" xfId="8031" xr:uid="{00000000-0005-0000-0000-00000B1E0000}"/>
    <cellStyle name="Comma0 6" xfId="8032" xr:uid="{00000000-0005-0000-0000-00000C1E0000}"/>
    <cellStyle name="Comma0 7" xfId="8033" xr:uid="{00000000-0005-0000-0000-00000D1E0000}"/>
    <cellStyle name="Comma0 8" xfId="8034" xr:uid="{00000000-0005-0000-0000-00000E1E0000}"/>
    <cellStyle name="Comma0 9" xfId="8035" xr:uid="{00000000-0005-0000-0000-00000F1E0000}"/>
    <cellStyle name="Comma0_108 2 MEHC Request 108 Reconcilation of Capex" xfId="8036" xr:uid="{00000000-0005-0000-0000-0000101E0000}"/>
    <cellStyle name="Comma1 - Style1" xfId="358" xr:uid="{00000000-0005-0000-0000-0000111E0000}"/>
    <cellStyle name="Copied" xfId="8037" xr:uid="{00000000-0005-0000-0000-0000121E0000}"/>
    <cellStyle name="Curren - Style2" xfId="359" xr:uid="{00000000-0005-0000-0000-0000131E0000}"/>
    <cellStyle name="Curren - Style3" xfId="360" xr:uid="{00000000-0005-0000-0000-0000141E0000}"/>
    <cellStyle name="Currency" xfId="2" builtinId="4"/>
    <cellStyle name="Currency [0] 2" xfId="8038" xr:uid="{00000000-0005-0000-0000-0000161E0000}"/>
    <cellStyle name="Currency [0] 2 10" xfId="8039" xr:uid="{00000000-0005-0000-0000-0000171E0000}"/>
    <cellStyle name="Currency [0] 2 10 2" xfId="8040" xr:uid="{00000000-0005-0000-0000-0000181E0000}"/>
    <cellStyle name="Currency [0] 2 2" xfId="8041" xr:uid="{00000000-0005-0000-0000-0000191E0000}"/>
    <cellStyle name="Currency [0] 2 2 2" xfId="8042" xr:uid="{00000000-0005-0000-0000-00001A1E0000}"/>
    <cellStyle name="Currency [0] 2 2 2 2" xfId="8043" xr:uid="{00000000-0005-0000-0000-00001B1E0000}"/>
    <cellStyle name="Currency [0] 2 2 2 2 2" xfId="8044" xr:uid="{00000000-0005-0000-0000-00001C1E0000}"/>
    <cellStyle name="Currency [0] 2 2 2 2 2 2" xfId="8045" xr:uid="{00000000-0005-0000-0000-00001D1E0000}"/>
    <cellStyle name="Currency [0] 2 2 2 2 2 2 2" xfId="8046" xr:uid="{00000000-0005-0000-0000-00001E1E0000}"/>
    <cellStyle name="Currency [0] 2 2 2 2 2 2 2 2" xfId="8047" xr:uid="{00000000-0005-0000-0000-00001F1E0000}"/>
    <cellStyle name="Currency [0] 2 2 2 2 2 2 2 2 2" xfId="8048" xr:uid="{00000000-0005-0000-0000-0000201E0000}"/>
    <cellStyle name="Currency [0] 2 2 2 2 2 2 2_Deferred Income Taxes" xfId="8049" xr:uid="{00000000-0005-0000-0000-0000211E0000}"/>
    <cellStyle name="Currency [0] 2 2 2 2 2 2 3" xfId="8050" xr:uid="{00000000-0005-0000-0000-0000221E0000}"/>
    <cellStyle name="Currency [0] 2 2 2 2 2 2 3 2" xfId="8051" xr:uid="{00000000-0005-0000-0000-0000231E0000}"/>
    <cellStyle name="Currency [0] 2 2 2 2 2 2_Deferred Income Taxes" xfId="8052" xr:uid="{00000000-0005-0000-0000-0000241E0000}"/>
    <cellStyle name="Currency [0] 2 2 2 2 2 3" xfId="8053" xr:uid="{00000000-0005-0000-0000-0000251E0000}"/>
    <cellStyle name="Currency [0] 2 2 2 2 2 3 2" xfId="8054" xr:uid="{00000000-0005-0000-0000-0000261E0000}"/>
    <cellStyle name="Currency [0] 2 2 2 2 2 3 2 2" xfId="8055" xr:uid="{00000000-0005-0000-0000-0000271E0000}"/>
    <cellStyle name="Currency [0] 2 2 2 2 2 3 2 2 2" xfId="8056" xr:uid="{00000000-0005-0000-0000-0000281E0000}"/>
    <cellStyle name="Currency [0] 2 2 2 2 2 3 2_Deferred Income Taxes" xfId="8057" xr:uid="{00000000-0005-0000-0000-0000291E0000}"/>
    <cellStyle name="Currency [0] 2 2 2 2 2 3 3" xfId="8058" xr:uid="{00000000-0005-0000-0000-00002A1E0000}"/>
    <cellStyle name="Currency [0] 2 2 2 2 2 3 3 2" xfId="8059" xr:uid="{00000000-0005-0000-0000-00002B1E0000}"/>
    <cellStyle name="Currency [0] 2 2 2 2 2 3_Deferred Income Taxes" xfId="8060" xr:uid="{00000000-0005-0000-0000-00002C1E0000}"/>
    <cellStyle name="Currency [0] 2 2 2 2 2 4" xfId="8061" xr:uid="{00000000-0005-0000-0000-00002D1E0000}"/>
    <cellStyle name="Currency [0] 2 2 2 2 2 4 2" xfId="8062" xr:uid="{00000000-0005-0000-0000-00002E1E0000}"/>
    <cellStyle name="Currency [0] 2 2 2 2 2 4 2 2" xfId="8063" xr:uid="{00000000-0005-0000-0000-00002F1E0000}"/>
    <cellStyle name="Currency [0] 2 2 2 2 2 4_Deferred Income Taxes" xfId="8064" xr:uid="{00000000-0005-0000-0000-0000301E0000}"/>
    <cellStyle name="Currency [0] 2 2 2 2 2 5" xfId="8065" xr:uid="{00000000-0005-0000-0000-0000311E0000}"/>
    <cellStyle name="Currency [0] 2 2 2 2 2 5 2" xfId="8066" xr:uid="{00000000-0005-0000-0000-0000321E0000}"/>
    <cellStyle name="Currency [0] 2 2 2 2 2_Deferred Income Taxes" xfId="8067" xr:uid="{00000000-0005-0000-0000-0000331E0000}"/>
    <cellStyle name="Currency [0] 2 2 2 2 3" xfId="8068" xr:uid="{00000000-0005-0000-0000-0000341E0000}"/>
    <cellStyle name="Currency [0] 2 2 2 2 3 2" xfId="8069" xr:uid="{00000000-0005-0000-0000-0000351E0000}"/>
    <cellStyle name="Currency [0] 2 2 2 2 3 2 2" xfId="8070" xr:uid="{00000000-0005-0000-0000-0000361E0000}"/>
    <cellStyle name="Currency [0] 2 2 2 2 3 2 2 2" xfId="8071" xr:uid="{00000000-0005-0000-0000-0000371E0000}"/>
    <cellStyle name="Currency [0] 2 2 2 2 3 2_Deferred Income Taxes" xfId="8072" xr:uid="{00000000-0005-0000-0000-0000381E0000}"/>
    <cellStyle name="Currency [0] 2 2 2 2 3 3" xfId="8073" xr:uid="{00000000-0005-0000-0000-0000391E0000}"/>
    <cellStyle name="Currency [0] 2 2 2 2 3 3 2" xfId="8074" xr:uid="{00000000-0005-0000-0000-00003A1E0000}"/>
    <cellStyle name="Currency [0] 2 2 2 2 3_Deferred Income Taxes" xfId="8075" xr:uid="{00000000-0005-0000-0000-00003B1E0000}"/>
    <cellStyle name="Currency [0] 2 2 2 2 4" xfId="8076" xr:uid="{00000000-0005-0000-0000-00003C1E0000}"/>
    <cellStyle name="Currency [0] 2 2 2 2 4 2" xfId="8077" xr:uid="{00000000-0005-0000-0000-00003D1E0000}"/>
    <cellStyle name="Currency [0] 2 2 2 2 4 2 2" xfId="8078" xr:uid="{00000000-0005-0000-0000-00003E1E0000}"/>
    <cellStyle name="Currency [0] 2 2 2 2 4 2 2 2" xfId="8079" xr:uid="{00000000-0005-0000-0000-00003F1E0000}"/>
    <cellStyle name="Currency [0] 2 2 2 2 4 2_Deferred Income Taxes" xfId="8080" xr:uid="{00000000-0005-0000-0000-0000401E0000}"/>
    <cellStyle name="Currency [0] 2 2 2 2 4 3" xfId="8081" xr:uid="{00000000-0005-0000-0000-0000411E0000}"/>
    <cellStyle name="Currency [0] 2 2 2 2 4 3 2" xfId="8082" xr:uid="{00000000-0005-0000-0000-0000421E0000}"/>
    <cellStyle name="Currency [0] 2 2 2 2 4_Deferred Income Taxes" xfId="8083" xr:uid="{00000000-0005-0000-0000-0000431E0000}"/>
    <cellStyle name="Currency [0] 2 2 2 2 5" xfId="8084" xr:uid="{00000000-0005-0000-0000-0000441E0000}"/>
    <cellStyle name="Currency [0] 2 2 2 2 5 2" xfId="8085" xr:uid="{00000000-0005-0000-0000-0000451E0000}"/>
    <cellStyle name="Currency [0] 2 2 2 2 5 2 2" xfId="8086" xr:uid="{00000000-0005-0000-0000-0000461E0000}"/>
    <cellStyle name="Currency [0] 2 2 2 2 5_Deferred Income Taxes" xfId="8087" xr:uid="{00000000-0005-0000-0000-0000471E0000}"/>
    <cellStyle name="Currency [0] 2 2 2 2 6" xfId="8088" xr:uid="{00000000-0005-0000-0000-0000481E0000}"/>
    <cellStyle name="Currency [0] 2 2 2 2 6 2" xfId="8089" xr:uid="{00000000-0005-0000-0000-0000491E0000}"/>
    <cellStyle name="Currency [0] 2 2 2 2 6 2 2" xfId="8090" xr:uid="{00000000-0005-0000-0000-00004A1E0000}"/>
    <cellStyle name="Currency [0] 2 2 2 2 6_Deferred Income Taxes" xfId="8091" xr:uid="{00000000-0005-0000-0000-00004B1E0000}"/>
    <cellStyle name="Currency [0] 2 2 2 2 7" xfId="8092" xr:uid="{00000000-0005-0000-0000-00004C1E0000}"/>
    <cellStyle name="Currency [0] 2 2 2 2 7 2" xfId="8093" xr:uid="{00000000-0005-0000-0000-00004D1E0000}"/>
    <cellStyle name="Currency [0] 2 2 2 2_Deferred Income Taxes" xfId="8094" xr:uid="{00000000-0005-0000-0000-00004E1E0000}"/>
    <cellStyle name="Currency [0] 2 2 2 3" xfId="8095" xr:uid="{00000000-0005-0000-0000-00004F1E0000}"/>
    <cellStyle name="Currency [0] 2 2 2 3 2" xfId="8096" xr:uid="{00000000-0005-0000-0000-0000501E0000}"/>
    <cellStyle name="Currency [0] 2 2 2 3 2 2" xfId="8097" xr:uid="{00000000-0005-0000-0000-0000511E0000}"/>
    <cellStyle name="Currency [0] 2 2 2 3 2 2 2" xfId="8098" xr:uid="{00000000-0005-0000-0000-0000521E0000}"/>
    <cellStyle name="Currency [0] 2 2 2 3 2 2 2 2" xfId="8099" xr:uid="{00000000-0005-0000-0000-0000531E0000}"/>
    <cellStyle name="Currency [0] 2 2 2 3 2 2_Deferred Income Taxes" xfId="8100" xr:uid="{00000000-0005-0000-0000-0000541E0000}"/>
    <cellStyle name="Currency [0] 2 2 2 3 2 3" xfId="8101" xr:uid="{00000000-0005-0000-0000-0000551E0000}"/>
    <cellStyle name="Currency [0] 2 2 2 3 2 3 2" xfId="8102" xr:uid="{00000000-0005-0000-0000-0000561E0000}"/>
    <cellStyle name="Currency [0] 2 2 2 3 2_Deferred Income Taxes" xfId="8103" xr:uid="{00000000-0005-0000-0000-0000571E0000}"/>
    <cellStyle name="Currency [0] 2 2 2 3 3" xfId="8104" xr:uid="{00000000-0005-0000-0000-0000581E0000}"/>
    <cellStyle name="Currency [0] 2 2 2 3 3 2" xfId="8105" xr:uid="{00000000-0005-0000-0000-0000591E0000}"/>
    <cellStyle name="Currency [0] 2 2 2 3 3 2 2" xfId="8106" xr:uid="{00000000-0005-0000-0000-00005A1E0000}"/>
    <cellStyle name="Currency [0] 2 2 2 3 3 2 2 2" xfId="8107" xr:uid="{00000000-0005-0000-0000-00005B1E0000}"/>
    <cellStyle name="Currency [0] 2 2 2 3 3 2_Deferred Income Taxes" xfId="8108" xr:uid="{00000000-0005-0000-0000-00005C1E0000}"/>
    <cellStyle name="Currency [0] 2 2 2 3 3 3" xfId="8109" xr:uid="{00000000-0005-0000-0000-00005D1E0000}"/>
    <cellStyle name="Currency [0] 2 2 2 3 3 3 2" xfId="8110" xr:uid="{00000000-0005-0000-0000-00005E1E0000}"/>
    <cellStyle name="Currency [0] 2 2 2 3 3_Deferred Income Taxes" xfId="8111" xr:uid="{00000000-0005-0000-0000-00005F1E0000}"/>
    <cellStyle name="Currency [0] 2 2 2 3 4" xfId="8112" xr:uid="{00000000-0005-0000-0000-0000601E0000}"/>
    <cellStyle name="Currency [0] 2 2 2 3 4 2" xfId="8113" xr:uid="{00000000-0005-0000-0000-0000611E0000}"/>
    <cellStyle name="Currency [0] 2 2 2 3 4 2 2" xfId="8114" xr:uid="{00000000-0005-0000-0000-0000621E0000}"/>
    <cellStyle name="Currency [0] 2 2 2 3 4_Deferred Income Taxes" xfId="8115" xr:uid="{00000000-0005-0000-0000-0000631E0000}"/>
    <cellStyle name="Currency [0] 2 2 2 3 5" xfId="8116" xr:uid="{00000000-0005-0000-0000-0000641E0000}"/>
    <cellStyle name="Currency [0] 2 2 2 3 5 2" xfId="8117" xr:uid="{00000000-0005-0000-0000-0000651E0000}"/>
    <cellStyle name="Currency [0] 2 2 2 3_Deferred Income Taxes" xfId="8118" xr:uid="{00000000-0005-0000-0000-0000661E0000}"/>
    <cellStyle name="Currency [0] 2 2 2 4" xfId="8119" xr:uid="{00000000-0005-0000-0000-0000671E0000}"/>
    <cellStyle name="Currency [0] 2 2 2 4 2" xfId="8120" xr:uid="{00000000-0005-0000-0000-0000681E0000}"/>
    <cellStyle name="Currency [0] 2 2 2 4 2 2" xfId="8121" xr:uid="{00000000-0005-0000-0000-0000691E0000}"/>
    <cellStyle name="Currency [0] 2 2 2 4 2 2 2" xfId="8122" xr:uid="{00000000-0005-0000-0000-00006A1E0000}"/>
    <cellStyle name="Currency [0] 2 2 2 4 2_Deferred Income Taxes" xfId="8123" xr:uid="{00000000-0005-0000-0000-00006B1E0000}"/>
    <cellStyle name="Currency [0] 2 2 2 4 3" xfId="8124" xr:uid="{00000000-0005-0000-0000-00006C1E0000}"/>
    <cellStyle name="Currency [0] 2 2 2 4 3 2" xfId="8125" xr:uid="{00000000-0005-0000-0000-00006D1E0000}"/>
    <cellStyle name="Currency [0] 2 2 2 4_Deferred Income Taxes" xfId="8126" xr:uid="{00000000-0005-0000-0000-00006E1E0000}"/>
    <cellStyle name="Currency [0] 2 2 2 5" xfId="8127" xr:uid="{00000000-0005-0000-0000-00006F1E0000}"/>
    <cellStyle name="Currency [0] 2 2 2 5 2" xfId="8128" xr:uid="{00000000-0005-0000-0000-0000701E0000}"/>
    <cellStyle name="Currency [0] 2 2 2 5 2 2" xfId="8129" xr:uid="{00000000-0005-0000-0000-0000711E0000}"/>
    <cellStyle name="Currency [0] 2 2 2 5 2 2 2" xfId="8130" xr:uid="{00000000-0005-0000-0000-0000721E0000}"/>
    <cellStyle name="Currency [0] 2 2 2 5 2_Deferred Income Taxes" xfId="8131" xr:uid="{00000000-0005-0000-0000-0000731E0000}"/>
    <cellStyle name="Currency [0] 2 2 2 5 3" xfId="8132" xr:uid="{00000000-0005-0000-0000-0000741E0000}"/>
    <cellStyle name="Currency [0] 2 2 2 5 3 2" xfId="8133" xr:uid="{00000000-0005-0000-0000-0000751E0000}"/>
    <cellStyle name="Currency [0] 2 2 2 5_Deferred Income Taxes" xfId="8134" xr:uid="{00000000-0005-0000-0000-0000761E0000}"/>
    <cellStyle name="Currency [0] 2 2 2 6" xfId="8135" xr:uid="{00000000-0005-0000-0000-0000771E0000}"/>
    <cellStyle name="Currency [0] 2 2 2 6 2" xfId="8136" xr:uid="{00000000-0005-0000-0000-0000781E0000}"/>
    <cellStyle name="Currency [0] 2 2 2 6 2 2" xfId="8137" xr:uid="{00000000-0005-0000-0000-0000791E0000}"/>
    <cellStyle name="Currency [0] 2 2 2 6_Deferred Income Taxes" xfId="8138" xr:uid="{00000000-0005-0000-0000-00007A1E0000}"/>
    <cellStyle name="Currency [0] 2 2 2 7" xfId="8139" xr:uid="{00000000-0005-0000-0000-00007B1E0000}"/>
    <cellStyle name="Currency [0] 2 2 2 7 2" xfId="8140" xr:uid="{00000000-0005-0000-0000-00007C1E0000}"/>
    <cellStyle name="Currency [0] 2 2 2 7 2 2" xfId="8141" xr:uid="{00000000-0005-0000-0000-00007D1E0000}"/>
    <cellStyle name="Currency [0] 2 2 2 7_Deferred Income Taxes" xfId="8142" xr:uid="{00000000-0005-0000-0000-00007E1E0000}"/>
    <cellStyle name="Currency [0] 2 2 2 8" xfId="8143" xr:uid="{00000000-0005-0000-0000-00007F1E0000}"/>
    <cellStyle name="Currency [0] 2 2 2 8 2" xfId="8144" xr:uid="{00000000-0005-0000-0000-0000801E0000}"/>
    <cellStyle name="Currency [0] 2 2 2_Deferred Income Taxes" xfId="8145" xr:uid="{00000000-0005-0000-0000-0000811E0000}"/>
    <cellStyle name="Currency [0] 2 2 3" xfId="8146" xr:uid="{00000000-0005-0000-0000-0000821E0000}"/>
    <cellStyle name="Currency [0] 2 2 3 2" xfId="8147" xr:uid="{00000000-0005-0000-0000-0000831E0000}"/>
    <cellStyle name="Currency [0] 2 2 3 2 2" xfId="8148" xr:uid="{00000000-0005-0000-0000-0000841E0000}"/>
    <cellStyle name="Currency [0] 2 2 3 2 2 2" xfId="8149" xr:uid="{00000000-0005-0000-0000-0000851E0000}"/>
    <cellStyle name="Currency [0] 2 2 3 2 2 2 2" xfId="8150" xr:uid="{00000000-0005-0000-0000-0000861E0000}"/>
    <cellStyle name="Currency [0] 2 2 3 2 2 2 2 2" xfId="8151" xr:uid="{00000000-0005-0000-0000-0000871E0000}"/>
    <cellStyle name="Currency [0] 2 2 3 2 2 2_Deferred Income Taxes" xfId="8152" xr:uid="{00000000-0005-0000-0000-0000881E0000}"/>
    <cellStyle name="Currency [0] 2 2 3 2 2 3" xfId="8153" xr:uid="{00000000-0005-0000-0000-0000891E0000}"/>
    <cellStyle name="Currency [0] 2 2 3 2 2 3 2" xfId="8154" xr:uid="{00000000-0005-0000-0000-00008A1E0000}"/>
    <cellStyle name="Currency [0] 2 2 3 2 2_Deferred Income Taxes" xfId="8155" xr:uid="{00000000-0005-0000-0000-00008B1E0000}"/>
    <cellStyle name="Currency [0] 2 2 3 2 3" xfId="8156" xr:uid="{00000000-0005-0000-0000-00008C1E0000}"/>
    <cellStyle name="Currency [0] 2 2 3 2 3 2" xfId="8157" xr:uid="{00000000-0005-0000-0000-00008D1E0000}"/>
    <cellStyle name="Currency [0] 2 2 3 2 3 2 2" xfId="8158" xr:uid="{00000000-0005-0000-0000-00008E1E0000}"/>
    <cellStyle name="Currency [0] 2 2 3 2 3 2 2 2" xfId="8159" xr:uid="{00000000-0005-0000-0000-00008F1E0000}"/>
    <cellStyle name="Currency [0] 2 2 3 2 3 2_Deferred Income Taxes" xfId="8160" xr:uid="{00000000-0005-0000-0000-0000901E0000}"/>
    <cellStyle name="Currency [0] 2 2 3 2 3 3" xfId="8161" xr:uid="{00000000-0005-0000-0000-0000911E0000}"/>
    <cellStyle name="Currency [0] 2 2 3 2 3 3 2" xfId="8162" xr:uid="{00000000-0005-0000-0000-0000921E0000}"/>
    <cellStyle name="Currency [0] 2 2 3 2 3_Deferred Income Taxes" xfId="8163" xr:uid="{00000000-0005-0000-0000-0000931E0000}"/>
    <cellStyle name="Currency [0] 2 2 3 2 4" xfId="8164" xr:uid="{00000000-0005-0000-0000-0000941E0000}"/>
    <cellStyle name="Currency [0] 2 2 3 2 4 2" xfId="8165" xr:uid="{00000000-0005-0000-0000-0000951E0000}"/>
    <cellStyle name="Currency [0] 2 2 3 2 4 2 2" xfId="8166" xr:uid="{00000000-0005-0000-0000-0000961E0000}"/>
    <cellStyle name="Currency [0] 2 2 3 2 4_Deferred Income Taxes" xfId="8167" xr:uid="{00000000-0005-0000-0000-0000971E0000}"/>
    <cellStyle name="Currency [0] 2 2 3 2 5" xfId="8168" xr:uid="{00000000-0005-0000-0000-0000981E0000}"/>
    <cellStyle name="Currency [0] 2 2 3 2 5 2" xfId="8169" xr:uid="{00000000-0005-0000-0000-0000991E0000}"/>
    <cellStyle name="Currency [0] 2 2 3 2 5 2 2" xfId="8170" xr:uid="{00000000-0005-0000-0000-00009A1E0000}"/>
    <cellStyle name="Currency [0] 2 2 3 2 5_Deferred Income Taxes" xfId="8171" xr:uid="{00000000-0005-0000-0000-00009B1E0000}"/>
    <cellStyle name="Currency [0] 2 2 3 2 6" xfId="8172" xr:uid="{00000000-0005-0000-0000-00009C1E0000}"/>
    <cellStyle name="Currency [0] 2 2 3 2 6 2" xfId="8173" xr:uid="{00000000-0005-0000-0000-00009D1E0000}"/>
    <cellStyle name="Currency [0] 2 2 3 2_Deferred Income Taxes" xfId="8174" xr:uid="{00000000-0005-0000-0000-00009E1E0000}"/>
    <cellStyle name="Currency [0] 2 2 3 3" xfId="8175" xr:uid="{00000000-0005-0000-0000-00009F1E0000}"/>
    <cellStyle name="Currency [0] 2 2 3 3 2" xfId="8176" xr:uid="{00000000-0005-0000-0000-0000A01E0000}"/>
    <cellStyle name="Currency [0] 2 2 3 3 2 2" xfId="8177" xr:uid="{00000000-0005-0000-0000-0000A11E0000}"/>
    <cellStyle name="Currency [0] 2 2 3 3 2 2 2" xfId="8178" xr:uid="{00000000-0005-0000-0000-0000A21E0000}"/>
    <cellStyle name="Currency [0] 2 2 3 3 2_Deferred Income Taxes" xfId="8179" xr:uid="{00000000-0005-0000-0000-0000A31E0000}"/>
    <cellStyle name="Currency [0] 2 2 3 3 3" xfId="8180" xr:uid="{00000000-0005-0000-0000-0000A41E0000}"/>
    <cellStyle name="Currency [0] 2 2 3 3 3 2" xfId="8181" xr:uid="{00000000-0005-0000-0000-0000A51E0000}"/>
    <cellStyle name="Currency [0] 2 2 3 3_Deferred Income Taxes" xfId="8182" xr:uid="{00000000-0005-0000-0000-0000A61E0000}"/>
    <cellStyle name="Currency [0] 2 2 3 4" xfId="8183" xr:uid="{00000000-0005-0000-0000-0000A71E0000}"/>
    <cellStyle name="Currency [0] 2 2 3 4 2" xfId="8184" xr:uid="{00000000-0005-0000-0000-0000A81E0000}"/>
    <cellStyle name="Currency [0] 2 2 3 4 2 2" xfId="8185" xr:uid="{00000000-0005-0000-0000-0000A91E0000}"/>
    <cellStyle name="Currency [0] 2 2 3 4 2 2 2" xfId="8186" xr:uid="{00000000-0005-0000-0000-0000AA1E0000}"/>
    <cellStyle name="Currency [0] 2 2 3 4 2_Deferred Income Taxes" xfId="8187" xr:uid="{00000000-0005-0000-0000-0000AB1E0000}"/>
    <cellStyle name="Currency [0] 2 2 3 4 3" xfId="8188" xr:uid="{00000000-0005-0000-0000-0000AC1E0000}"/>
    <cellStyle name="Currency [0] 2 2 3 4 3 2" xfId="8189" xr:uid="{00000000-0005-0000-0000-0000AD1E0000}"/>
    <cellStyle name="Currency [0] 2 2 3 4_Deferred Income Taxes" xfId="8190" xr:uid="{00000000-0005-0000-0000-0000AE1E0000}"/>
    <cellStyle name="Currency [0] 2 2 3 5" xfId="8191" xr:uid="{00000000-0005-0000-0000-0000AF1E0000}"/>
    <cellStyle name="Currency [0] 2 2 3 5 2" xfId="8192" xr:uid="{00000000-0005-0000-0000-0000B01E0000}"/>
    <cellStyle name="Currency [0] 2 2 3 5 2 2" xfId="8193" xr:uid="{00000000-0005-0000-0000-0000B11E0000}"/>
    <cellStyle name="Currency [0] 2 2 3 5_Deferred Income Taxes" xfId="8194" xr:uid="{00000000-0005-0000-0000-0000B21E0000}"/>
    <cellStyle name="Currency [0] 2 2 3 6" xfId="8195" xr:uid="{00000000-0005-0000-0000-0000B31E0000}"/>
    <cellStyle name="Currency [0] 2 2 3 6 2" xfId="8196" xr:uid="{00000000-0005-0000-0000-0000B41E0000}"/>
    <cellStyle name="Currency [0] 2 2 3 6 2 2" xfId="8197" xr:uid="{00000000-0005-0000-0000-0000B51E0000}"/>
    <cellStyle name="Currency [0] 2 2 3 6_Deferred Income Taxes" xfId="8198" xr:uid="{00000000-0005-0000-0000-0000B61E0000}"/>
    <cellStyle name="Currency [0] 2 2 3 7" xfId="8199" xr:uid="{00000000-0005-0000-0000-0000B71E0000}"/>
    <cellStyle name="Currency [0] 2 2 3 7 2" xfId="8200" xr:uid="{00000000-0005-0000-0000-0000B81E0000}"/>
    <cellStyle name="Currency [0] 2 2 3_Deferred Income Taxes" xfId="8201" xr:uid="{00000000-0005-0000-0000-0000B91E0000}"/>
    <cellStyle name="Currency [0] 2 2 4" xfId="8202" xr:uid="{00000000-0005-0000-0000-0000BA1E0000}"/>
    <cellStyle name="Currency [0] 2 2 4 2" xfId="8203" xr:uid="{00000000-0005-0000-0000-0000BB1E0000}"/>
    <cellStyle name="Currency [0] 2 2 4 2 2" xfId="8204" xr:uid="{00000000-0005-0000-0000-0000BC1E0000}"/>
    <cellStyle name="Currency [0] 2 2 4 2 2 2" xfId="8205" xr:uid="{00000000-0005-0000-0000-0000BD1E0000}"/>
    <cellStyle name="Currency [0] 2 2 4 2 2 2 2" xfId="8206" xr:uid="{00000000-0005-0000-0000-0000BE1E0000}"/>
    <cellStyle name="Currency [0] 2 2 4 2 2_Deferred Income Taxes" xfId="8207" xr:uid="{00000000-0005-0000-0000-0000BF1E0000}"/>
    <cellStyle name="Currency [0] 2 2 4 2 3" xfId="8208" xr:uid="{00000000-0005-0000-0000-0000C01E0000}"/>
    <cellStyle name="Currency [0] 2 2 4 2 3 2" xfId="8209" xr:uid="{00000000-0005-0000-0000-0000C11E0000}"/>
    <cellStyle name="Currency [0] 2 2 4 2 3 2 2" xfId="8210" xr:uid="{00000000-0005-0000-0000-0000C21E0000}"/>
    <cellStyle name="Currency [0] 2 2 4 2 3_Deferred Income Taxes" xfId="8211" xr:uid="{00000000-0005-0000-0000-0000C31E0000}"/>
    <cellStyle name="Currency [0] 2 2 4 2 4" xfId="8212" xr:uid="{00000000-0005-0000-0000-0000C41E0000}"/>
    <cellStyle name="Currency [0] 2 2 4 2 4 2" xfId="8213" xr:uid="{00000000-0005-0000-0000-0000C51E0000}"/>
    <cellStyle name="Currency [0] 2 2 4 2_Deferred Income Taxes" xfId="8214" xr:uid="{00000000-0005-0000-0000-0000C61E0000}"/>
    <cellStyle name="Currency [0] 2 2 4 3" xfId="8215" xr:uid="{00000000-0005-0000-0000-0000C71E0000}"/>
    <cellStyle name="Currency [0] 2 2 4 3 2" xfId="8216" xr:uid="{00000000-0005-0000-0000-0000C81E0000}"/>
    <cellStyle name="Currency [0] 2 2 4 3 2 2" xfId="8217" xr:uid="{00000000-0005-0000-0000-0000C91E0000}"/>
    <cellStyle name="Currency [0] 2 2 4 3 2 2 2" xfId="8218" xr:uid="{00000000-0005-0000-0000-0000CA1E0000}"/>
    <cellStyle name="Currency [0] 2 2 4 3 2_Deferred Income Taxes" xfId="8219" xr:uid="{00000000-0005-0000-0000-0000CB1E0000}"/>
    <cellStyle name="Currency [0] 2 2 4 3 3" xfId="8220" xr:uid="{00000000-0005-0000-0000-0000CC1E0000}"/>
    <cellStyle name="Currency [0] 2 2 4 3 3 2" xfId="8221" xr:uid="{00000000-0005-0000-0000-0000CD1E0000}"/>
    <cellStyle name="Currency [0] 2 2 4 3_Deferred Income Taxes" xfId="8222" xr:uid="{00000000-0005-0000-0000-0000CE1E0000}"/>
    <cellStyle name="Currency [0] 2 2 4 4" xfId="8223" xr:uid="{00000000-0005-0000-0000-0000CF1E0000}"/>
    <cellStyle name="Currency [0] 2 2 4 4 2" xfId="8224" xr:uid="{00000000-0005-0000-0000-0000D01E0000}"/>
    <cellStyle name="Currency [0] 2 2 4 4 2 2" xfId="8225" xr:uid="{00000000-0005-0000-0000-0000D11E0000}"/>
    <cellStyle name="Currency [0] 2 2 4 4_Deferred Income Taxes" xfId="8226" xr:uid="{00000000-0005-0000-0000-0000D21E0000}"/>
    <cellStyle name="Currency [0] 2 2 4 5" xfId="8227" xr:uid="{00000000-0005-0000-0000-0000D31E0000}"/>
    <cellStyle name="Currency [0] 2 2 4 5 2" xfId="8228" xr:uid="{00000000-0005-0000-0000-0000D41E0000}"/>
    <cellStyle name="Currency [0] 2 2 4 5 2 2" xfId="8229" xr:uid="{00000000-0005-0000-0000-0000D51E0000}"/>
    <cellStyle name="Currency [0] 2 2 4 5_Deferred Income Taxes" xfId="8230" xr:uid="{00000000-0005-0000-0000-0000D61E0000}"/>
    <cellStyle name="Currency [0] 2 2 4 6" xfId="8231" xr:uid="{00000000-0005-0000-0000-0000D71E0000}"/>
    <cellStyle name="Currency [0] 2 2 4 6 2" xfId="8232" xr:uid="{00000000-0005-0000-0000-0000D81E0000}"/>
    <cellStyle name="Currency [0] 2 2 4_Deferred Income Taxes" xfId="8233" xr:uid="{00000000-0005-0000-0000-0000D91E0000}"/>
    <cellStyle name="Currency [0] 2 2 5" xfId="8234" xr:uid="{00000000-0005-0000-0000-0000DA1E0000}"/>
    <cellStyle name="Currency [0] 2 2 5 2" xfId="8235" xr:uid="{00000000-0005-0000-0000-0000DB1E0000}"/>
    <cellStyle name="Currency [0] 2 2 5 2 2" xfId="8236" xr:uid="{00000000-0005-0000-0000-0000DC1E0000}"/>
    <cellStyle name="Currency [0] 2 2 5 2 2 2" xfId="8237" xr:uid="{00000000-0005-0000-0000-0000DD1E0000}"/>
    <cellStyle name="Currency [0] 2 2 5 2_Deferred Income Taxes" xfId="8238" xr:uid="{00000000-0005-0000-0000-0000DE1E0000}"/>
    <cellStyle name="Currency [0] 2 2 5 3" xfId="8239" xr:uid="{00000000-0005-0000-0000-0000DF1E0000}"/>
    <cellStyle name="Currency [0] 2 2 5 3 2" xfId="8240" xr:uid="{00000000-0005-0000-0000-0000E01E0000}"/>
    <cellStyle name="Currency [0] 2 2 5 3 2 2" xfId="8241" xr:uid="{00000000-0005-0000-0000-0000E11E0000}"/>
    <cellStyle name="Currency [0] 2 2 5 3_Deferred Income Taxes" xfId="8242" xr:uid="{00000000-0005-0000-0000-0000E21E0000}"/>
    <cellStyle name="Currency [0] 2 2 5 4" xfId="8243" xr:uid="{00000000-0005-0000-0000-0000E31E0000}"/>
    <cellStyle name="Currency [0] 2 2 5 4 2" xfId="8244" xr:uid="{00000000-0005-0000-0000-0000E41E0000}"/>
    <cellStyle name="Currency [0] 2 2 5_Deferred Income Taxes" xfId="8245" xr:uid="{00000000-0005-0000-0000-0000E51E0000}"/>
    <cellStyle name="Currency [0] 2 2 6" xfId="8246" xr:uid="{00000000-0005-0000-0000-0000E61E0000}"/>
    <cellStyle name="Currency [0] 2 2 6 2" xfId="8247" xr:uid="{00000000-0005-0000-0000-0000E71E0000}"/>
    <cellStyle name="Currency [0] 2 2 6 2 2" xfId="8248" xr:uid="{00000000-0005-0000-0000-0000E81E0000}"/>
    <cellStyle name="Currency [0] 2 2 6 2 2 2" xfId="8249" xr:uid="{00000000-0005-0000-0000-0000E91E0000}"/>
    <cellStyle name="Currency [0] 2 2 6 2_Deferred Income Taxes" xfId="8250" xr:uid="{00000000-0005-0000-0000-0000EA1E0000}"/>
    <cellStyle name="Currency [0] 2 2 6 3" xfId="8251" xr:uid="{00000000-0005-0000-0000-0000EB1E0000}"/>
    <cellStyle name="Currency [0] 2 2 6 3 2" xfId="8252" xr:uid="{00000000-0005-0000-0000-0000EC1E0000}"/>
    <cellStyle name="Currency [0] 2 2 6_Deferred Income Taxes" xfId="8253" xr:uid="{00000000-0005-0000-0000-0000ED1E0000}"/>
    <cellStyle name="Currency [0] 2 2 7" xfId="8254" xr:uid="{00000000-0005-0000-0000-0000EE1E0000}"/>
    <cellStyle name="Currency [0] 2 2 7 2" xfId="8255" xr:uid="{00000000-0005-0000-0000-0000EF1E0000}"/>
    <cellStyle name="Currency [0] 2 2 7 2 2" xfId="8256" xr:uid="{00000000-0005-0000-0000-0000F01E0000}"/>
    <cellStyle name="Currency [0] 2 2 7_Deferred Income Taxes" xfId="8257" xr:uid="{00000000-0005-0000-0000-0000F11E0000}"/>
    <cellStyle name="Currency [0] 2 2 8" xfId="8258" xr:uid="{00000000-0005-0000-0000-0000F21E0000}"/>
    <cellStyle name="Currency [0] 2 2 8 2" xfId="8259" xr:uid="{00000000-0005-0000-0000-0000F31E0000}"/>
    <cellStyle name="Currency [0] 2 2 8 2 2" xfId="8260" xr:uid="{00000000-0005-0000-0000-0000F41E0000}"/>
    <cellStyle name="Currency [0] 2 2 8_Deferred Income Taxes" xfId="8261" xr:uid="{00000000-0005-0000-0000-0000F51E0000}"/>
    <cellStyle name="Currency [0] 2 2 9" xfId="8262" xr:uid="{00000000-0005-0000-0000-0000F61E0000}"/>
    <cellStyle name="Currency [0] 2 2 9 2" xfId="8263" xr:uid="{00000000-0005-0000-0000-0000F71E0000}"/>
    <cellStyle name="Currency [0] 2 2_Deferred Income Taxes" xfId="8264" xr:uid="{00000000-0005-0000-0000-0000F81E0000}"/>
    <cellStyle name="Currency [0] 2 3" xfId="8265" xr:uid="{00000000-0005-0000-0000-0000F91E0000}"/>
    <cellStyle name="Currency [0] 2 3 2" xfId="8266" xr:uid="{00000000-0005-0000-0000-0000FA1E0000}"/>
    <cellStyle name="Currency [0] 2 3 2 2" xfId="8267" xr:uid="{00000000-0005-0000-0000-0000FB1E0000}"/>
    <cellStyle name="Currency [0] 2 3 2 2 2" xfId="8268" xr:uid="{00000000-0005-0000-0000-0000FC1E0000}"/>
    <cellStyle name="Currency [0] 2 3 2 2 2 2" xfId="8269" xr:uid="{00000000-0005-0000-0000-0000FD1E0000}"/>
    <cellStyle name="Currency [0] 2 3 2 2 2 2 2" xfId="8270" xr:uid="{00000000-0005-0000-0000-0000FE1E0000}"/>
    <cellStyle name="Currency [0] 2 3 2 2 2 2 2 2" xfId="8271" xr:uid="{00000000-0005-0000-0000-0000FF1E0000}"/>
    <cellStyle name="Currency [0] 2 3 2 2 2 2_Deferred Income Taxes" xfId="8272" xr:uid="{00000000-0005-0000-0000-0000001F0000}"/>
    <cellStyle name="Currency [0] 2 3 2 2 2 3" xfId="8273" xr:uid="{00000000-0005-0000-0000-0000011F0000}"/>
    <cellStyle name="Currency [0] 2 3 2 2 2 3 2" xfId="8274" xr:uid="{00000000-0005-0000-0000-0000021F0000}"/>
    <cellStyle name="Currency [0] 2 3 2 2 2_Deferred Income Taxes" xfId="8275" xr:uid="{00000000-0005-0000-0000-0000031F0000}"/>
    <cellStyle name="Currency [0] 2 3 2 2 3" xfId="8276" xr:uid="{00000000-0005-0000-0000-0000041F0000}"/>
    <cellStyle name="Currency [0] 2 3 2 2 3 2" xfId="8277" xr:uid="{00000000-0005-0000-0000-0000051F0000}"/>
    <cellStyle name="Currency [0] 2 3 2 2 3 2 2" xfId="8278" xr:uid="{00000000-0005-0000-0000-0000061F0000}"/>
    <cellStyle name="Currency [0] 2 3 2 2 3 2 2 2" xfId="8279" xr:uid="{00000000-0005-0000-0000-0000071F0000}"/>
    <cellStyle name="Currency [0] 2 3 2 2 3 2_Deferred Income Taxes" xfId="8280" xr:uid="{00000000-0005-0000-0000-0000081F0000}"/>
    <cellStyle name="Currency [0] 2 3 2 2 3 3" xfId="8281" xr:uid="{00000000-0005-0000-0000-0000091F0000}"/>
    <cellStyle name="Currency [0] 2 3 2 2 3 3 2" xfId="8282" xr:uid="{00000000-0005-0000-0000-00000A1F0000}"/>
    <cellStyle name="Currency [0] 2 3 2 2 3_Deferred Income Taxes" xfId="8283" xr:uid="{00000000-0005-0000-0000-00000B1F0000}"/>
    <cellStyle name="Currency [0] 2 3 2 2 4" xfId="8284" xr:uid="{00000000-0005-0000-0000-00000C1F0000}"/>
    <cellStyle name="Currency [0] 2 3 2 2 4 2" xfId="8285" xr:uid="{00000000-0005-0000-0000-00000D1F0000}"/>
    <cellStyle name="Currency [0] 2 3 2 2 4 2 2" xfId="8286" xr:uid="{00000000-0005-0000-0000-00000E1F0000}"/>
    <cellStyle name="Currency [0] 2 3 2 2 4_Deferred Income Taxes" xfId="8287" xr:uid="{00000000-0005-0000-0000-00000F1F0000}"/>
    <cellStyle name="Currency [0] 2 3 2 2 5" xfId="8288" xr:uid="{00000000-0005-0000-0000-0000101F0000}"/>
    <cellStyle name="Currency [0] 2 3 2 2 5 2" xfId="8289" xr:uid="{00000000-0005-0000-0000-0000111F0000}"/>
    <cellStyle name="Currency [0] 2 3 2 2_Deferred Income Taxes" xfId="8290" xr:uid="{00000000-0005-0000-0000-0000121F0000}"/>
    <cellStyle name="Currency [0] 2 3 2 3" xfId="8291" xr:uid="{00000000-0005-0000-0000-0000131F0000}"/>
    <cellStyle name="Currency [0] 2 3 2 3 2" xfId="8292" xr:uid="{00000000-0005-0000-0000-0000141F0000}"/>
    <cellStyle name="Currency [0] 2 3 2 3 2 2" xfId="8293" xr:uid="{00000000-0005-0000-0000-0000151F0000}"/>
    <cellStyle name="Currency [0] 2 3 2 3 2 2 2" xfId="8294" xr:uid="{00000000-0005-0000-0000-0000161F0000}"/>
    <cellStyle name="Currency [0] 2 3 2 3 2_Deferred Income Taxes" xfId="8295" xr:uid="{00000000-0005-0000-0000-0000171F0000}"/>
    <cellStyle name="Currency [0] 2 3 2 3 3" xfId="8296" xr:uid="{00000000-0005-0000-0000-0000181F0000}"/>
    <cellStyle name="Currency [0] 2 3 2 3 3 2" xfId="8297" xr:uid="{00000000-0005-0000-0000-0000191F0000}"/>
    <cellStyle name="Currency [0] 2 3 2 3_Deferred Income Taxes" xfId="8298" xr:uid="{00000000-0005-0000-0000-00001A1F0000}"/>
    <cellStyle name="Currency [0] 2 3 2 4" xfId="8299" xr:uid="{00000000-0005-0000-0000-00001B1F0000}"/>
    <cellStyle name="Currency [0] 2 3 2 4 2" xfId="8300" xr:uid="{00000000-0005-0000-0000-00001C1F0000}"/>
    <cellStyle name="Currency [0] 2 3 2 4 2 2" xfId="8301" xr:uid="{00000000-0005-0000-0000-00001D1F0000}"/>
    <cellStyle name="Currency [0] 2 3 2 4 2 2 2" xfId="8302" xr:uid="{00000000-0005-0000-0000-00001E1F0000}"/>
    <cellStyle name="Currency [0] 2 3 2 4 2_Deferred Income Taxes" xfId="8303" xr:uid="{00000000-0005-0000-0000-00001F1F0000}"/>
    <cellStyle name="Currency [0] 2 3 2 4 3" xfId="8304" xr:uid="{00000000-0005-0000-0000-0000201F0000}"/>
    <cellStyle name="Currency [0] 2 3 2 4 3 2" xfId="8305" xr:uid="{00000000-0005-0000-0000-0000211F0000}"/>
    <cellStyle name="Currency [0] 2 3 2 4_Deferred Income Taxes" xfId="8306" xr:uid="{00000000-0005-0000-0000-0000221F0000}"/>
    <cellStyle name="Currency [0] 2 3 2 5" xfId="8307" xr:uid="{00000000-0005-0000-0000-0000231F0000}"/>
    <cellStyle name="Currency [0] 2 3 2 5 2" xfId="8308" xr:uid="{00000000-0005-0000-0000-0000241F0000}"/>
    <cellStyle name="Currency [0] 2 3 2 5 2 2" xfId="8309" xr:uid="{00000000-0005-0000-0000-0000251F0000}"/>
    <cellStyle name="Currency [0] 2 3 2 5_Deferred Income Taxes" xfId="8310" xr:uid="{00000000-0005-0000-0000-0000261F0000}"/>
    <cellStyle name="Currency [0] 2 3 2 6" xfId="8311" xr:uid="{00000000-0005-0000-0000-0000271F0000}"/>
    <cellStyle name="Currency [0] 2 3 2 6 2" xfId="8312" xr:uid="{00000000-0005-0000-0000-0000281F0000}"/>
    <cellStyle name="Currency [0] 2 3 2 6 2 2" xfId="8313" xr:uid="{00000000-0005-0000-0000-0000291F0000}"/>
    <cellStyle name="Currency [0] 2 3 2 6_Deferred Income Taxes" xfId="8314" xr:uid="{00000000-0005-0000-0000-00002A1F0000}"/>
    <cellStyle name="Currency [0] 2 3 2 7" xfId="8315" xr:uid="{00000000-0005-0000-0000-00002B1F0000}"/>
    <cellStyle name="Currency [0] 2 3 2 7 2" xfId="8316" xr:uid="{00000000-0005-0000-0000-00002C1F0000}"/>
    <cellStyle name="Currency [0] 2 3 2_Deferred Income Taxes" xfId="8317" xr:uid="{00000000-0005-0000-0000-00002D1F0000}"/>
    <cellStyle name="Currency [0] 2 3 3" xfId="8318" xr:uid="{00000000-0005-0000-0000-00002E1F0000}"/>
    <cellStyle name="Currency [0] 2 3 3 2" xfId="8319" xr:uid="{00000000-0005-0000-0000-00002F1F0000}"/>
    <cellStyle name="Currency [0] 2 3 3 2 2" xfId="8320" xr:uid="{00000000-0005-0000-0000-0000301F0000}"/>
    <cellStyle name="Currency [0] 2 3 3 2 2 2" xfId="8321" xr:uid="{00000000-0005-0000-0000-0000311F0000}"/>
    <cellStyle name="Currency [0] 2 3 3 2 2 2 2" xfId="8322" xr:uid="{00000000-0005-0000-0000-0000321F0000}"/>
    <cellStyle name="Currency [0] 2 3 3 2 2_Deferred Income Taxes" xfId="8323" xr:uid="{00000000-0005-0000-0000-0000331F0000}"/>
    <cellStyle name="Currency [0] 2 3 3 2 3" xfId="8324" xr:uid="{00000000-0005-0000-0000-0000341F0000}"/>
    <cellStyle name="Currency [0] 2 3 3 2 3 2" xfId="8325" xr:uid="{00000000-0005-0000-0000-0000351F0000}"/>
    <cellStyle name="Currency [0] 2 3 3 2_Deferred Income Taxes" xfId="8326" xr:uid="{00000000-0005-0000-0000-0000361F0000}"/>
    <cellStyle name="Currency [0] 2 3 3 3" xfId="8327" xr:uid="{00000000-0005-0000-0000-0000371F0000}"/>
    <cellStyle name="Currency [0] 2 3 3 3 2" xfId="8328" xr:uid="{00000000-0005-0000-0000-0000381F0000}"/>
    <cellStyle name="Currency [0] 2 3 3 3 2 2" xfId="8329" xr:uid="{00000000-0005-0000-0000-0000391F0000}"/>
    <cellStyle name="Currency [0] 2 3 3 3 2 2 2" xfId="8330" xr:uid="{00000000-0005-0000-0000-00003A1F0000}"/>
    <cellStyle name="Currency [0] 2 3 3 3 2_Deferred Income Taxes" xfId="8331" xr:uid="{00000000-0005-0000-0000-00003B1F0000}"/>
    <cellStyle name="Currency [0] 2 3 3 3 3" xfId="8332" xr:uid="{00000000-0005-0000-0000-00003C1F0000}"/>
    <cellStyle name="Currency [0] 2 3 3 3 3 2" xfId="8333" xr:uid="{00000000-0005-0000-0000-00003D1F0000}"/>
    <cellStyle name="Currency [0] 2 3 3 3_Deferred Income Taxes" xfId="8334" xr:uid="{00000000-0005-0000-0000-00003E1F0000}"/>
    <cellStyle name="Currency [0] 2 3 3 4" xfId="8335" xr:uid="{00000000-0005-0000-0000-00003F1F0000}"/>
    <cellStyle name="Currency [0] 2 3 3 4 2" xfId="8336" xr:uid="{00000000-0005-0000-0000-0000401F0000}"/>
    <cellStyle name="Currency [0] 2 3 3 4 2 2" xfId="8337" xr:uid="{00000000-0005-0000-0000-0000411F0000}"/>
    <cellStyle name="Currency [0] 2 3 3 4_Deferred Income Taxes" xfId="8338" xr:uid="{00000000-0005-0000-0000-0000421F0000}"/>
    <cellStyle name="Currency [0] 2 3 3 5" xfId="8339" xr:uid="{00000000-0005-0000-0000-0000431F0000}"/>
    <cellStyle name="Currency [0] 2 3 3 5 2" xfId="8340" xr:uid="{00000000-0005-0000-0000-0000441F0000}"/>
    <cellStyle name="Currency [0] 2 3 3_Deferred Income Taxes" xfId="8341" xr:uid="{00000000-0005-0000-0000-0000451F0000}"/>
    <cellStyle name="Currency [0] 2 3 4" xfId="8342" xr:uid="{00000000-0005-0000-0000-0000461F0000}"/>
    <cellStyle name="Currency [0] 2 3 4 2" xfId="8343" xr:uid="{00000000-0005-0000-0000-0000471F0000}"/>
    <cellStyle name="Currency [0] 2 3 4 2 2" xfId="8344" xr:uid="{00000000-0005-0000-0000-0000481F0000}"/>
    <cellStyle name="Currency [0] 2 3 4 2 2 2" xfId="8345" xr:uid="{00000000-0005-0000-0000-0000491F0000}"/>
    <cellStyle name="Currency [0] 2 3 4 2_Deferred Income Taxes" xfId="8346" xr:uid="{00000000-0005-0000-0000-00004A1F0000}"/>
    <cellStyle name="Currency [0] 2 3 4 3" xfId="8347" xr:uid="{00000000-0005-0000-0000-00004B1F0000}"/>
    <cellStyle name="Currency [0] 2 3 4 3 2" xfId="8348" xr:uid="{00000000-0005-0000-0000-00004C1F0000}"/>
    <cellStyle name="Currency [0] 2 3 4_Deferred Income Taxes" xfId="8349" xr:uid="{00000000-0005-0000-0000-00004D1F0000}"/>
    <cellStyle name="Currency [0] 2 3 5" xfId="8350" xr:uid="{00000000-0005-0000-0000-00004E1F0000}"/>
    <cellStyle name="Currency [0] 2 3 5 2" xfId="8351" xr:uid="{00000000-0005-0000-0000-00004F1F0000}"/>
    <cellStyle name="Currency [0] 2 3 5 2 2" xfId="8352" xr:uid="{00000000-0005-0000-0000-0000501F0000}"/>
    <cellStyle name="Currency [0] 2 3 5 2 2 2" xfId="8353" xr:uid="{00000000-0005-0000-0000-0000511F0000}"/>
    <cellStyle name="Currency [0] 2 3 5 2_Deferred Income Taxes" xfId="8354" xr:uid="{00000000-0005-0000-0000-0000521F0000}"/>
    <cellStyle name="Currency [0] 2 3 5 3" xfId="8355" xr:uid="{00000000-0005-0000-0000-0000531F0000}"/>
    <cellStyle name="Currency [0] 2 3 5 3 2" xfId="8356" xr:uid="{00000000-0005-0000-0000-0000541F0000}"/>
    <cellStyle name="Currency [0] 2 3 5_Deferred Income Taxes" xfId="8357" xr:uid="{00000000-0005-0000-0000-0000551F0000}"/>
    <cellStyle name="Currency [0] 2 3 6" xfId="8358" xr:uid="{00000000-0005-0000-0000-0000561F0000}"/>
    <cellStyle name="Currency [0] 2 3 6 2" xfId="8359" xr:uid="{00000000-0005-0000-0000-0000571F0000}"/>
    <cellStyle name="Currency [0] 2 3 6 2 2" xfId="8360" xr:uid="{00000000-0005-0000-0000-0000581F0000}"/>
    <cellStyle name="Currency [0] 2 3 6_Deferred Income Taxes" xfId="8361" xr:uid="{00000000-0005-0000-0000-0000591F0000}"/>
    <cellStyle name="Currency [0] 2 3 7" xfId="8362" xr:uid="{00000000-0005-0000-0000-00005A1F0000}"/>
    <cellStyle name="Currency [0] 2 3 7 2" xfId="8363" xr:uid="{00000000-0005-0000-0000-00005B1F0000}"/>
    <cellStyle name="Currency [0] 2 3 7 2 2" xfId="8364" xr:uid="{00000000-0005-0000-0000-00005C1F0000}"/>
    <cellStyle name="Currency [0] 2 3 7_Deferred Income Taxes" xfId="8365" xr:uid="{00000000-0005-0000-0000-00005D1F0000}"/>
    <cellStyle name="Currency [0] 2 3 8" xfId="8366" xr:uid="{00000000-0005-0000-0000-00005E1F0000}"/>
    <cellStyle name="Currency [0] 2 3 8 2" xfId="8367" xr:uid="{00000000-0005-0000-0000-00005F1F0000}"/>
    <cellStyle name="Currency [0] 2 3_Deferred Income Taxes" xfId="8368" xr:uid="{00000000-0005-0000-0000-0000601F0000}"/>
    <cellStyle name="Currency [0] 2 4" xfId="8369" xr:uid="{00000000-0005-0000-0000-0000611F0000}"/>
    <cellStyle name="Currency [0] 2 4 2" xfId="8370" xr:uid="{00000000-0005-0000-0000-0000621F0000}"/>
    <cellStyle name="Currency [0] 2 4 2 2" xfId="8371" xr:uid="{00000000-0005-0000-0000-0000631F0000}"/>
    <cellStyle name="Currency [0] 2 4 2 2 2" xfId="8372" xr:uid="{00000000-0005-0000-0000-0000641F0000}"/>
    <cellStyle name="Currency [0] 2 4 2 2 2 2" xfId="8373" xr:uid="{00000000-0005-0000-0000-0000651F0000}"/>
    <cellStyle name="Currency [0] 2 4 2 2 2 2 2" xfId="8374" xr:uid="{00000000-0005-0000-0000-0000661F0000}"/>
    <cellStyle name="Currency [0] 2 4 2 2 2_Deferred Income Taxes" xfId="8375" xr:uid="{00000000-0005-0000-0000-0000671F0000}"/>
    <cellStyle name="Currency [0] 2 4 2 2 3" xfId="8376" xr:uid="{00000000-0005-0000-0000-0000681F0000}"/>
    <cellStyle name="Currency [0] 2 4 2 2 3 2" xfId="8377" xr:uid="{00000000-0005-0000-0000-0000691F0000}"/>
    <cellStyle name="Currency [0] 2 4 2 2_Deferred Income Taxes" xfId="8378" xr:uid="{00000000-0005-0000-0000-00006A1F0000}"/>
    <cellStyle name="Currency [0] 2 4 2 3" xfId="8379" xr:uid="{00000000-0005-0000-0000-00006B1F0000}"/>
    <cellStyle name="Currency [0] 2 4 2 3 2" xfId="8380" xr:uid="{00000000-0005-0000-0000-00006C1F0000}"/>
    <cellStyle name="Currency [0] 2 4 2 3 2 2" xfId="8381" xr:uid="{00000000-0005-0000-0000-00006D1F0000}"/>
    <cellStyle name="Currency [0] 2 4 2 3 2 2 2" xfId="8382" xr:uid="{00000000-0005-0000-0000-00006E1F0000}"/>
    <cellStyle name="Currency [0] 2 4 2 3 2_Deferred Income Taxes" xfId="8383" xr:uid="{00000000-0005-0000-0000-00006F1F0000}"/>
    <cellStyle name="Currency [0] 2 4 2 3 3" xfId="8384" xr:uid="{00000000-0005-0000-0000-0000701F0000}"/>
    <cellStyle name="Currency [0] 2 4 2 3 3 2" xfId="8385" xr:uid="{00000000-0005-0000-0000-0000711F0000}"/>
    <cellStyle name="Currency [0] 2 4 2 3_Deferred Income Taxes" xfId="8386" xr:uid="{00000000-0005-0000-0000-0000721F0000}"/>
    <cellStyle name="Currency [0] 2 4 2 4" xfId="8387" xr:uid="{00000000-0005-0000-0000-0000731F0000}"/>
    <cellStyle name="Currency [0] 2 4 2 4 2" xfId="8388" xr:uid="{00000000-0005-0000-0000-0000741F0000}"/>
    <cellStyle name="Currency [0] 2 4 2 4 2 2" xfId="8389" xr:uid="{00000000-0005-0000-0000-0000751F0000}"/>
    <cellStyle name="Currency [0] 2 4 2 4_Deferred Income Taxes" xfId="8390" xr:uid="{00000000-0005-0000-0000-0000761F0000}"/>
    <cellStyle name="Currency [0] 2 4 2 5" xfId="8391" xr:uid="{00000000-0005-0000-0000-0000771F0000}"/>
    <cellStyle name="Currency [0] 2 4 2 5 2" xfId="8392" xr:uid="{00000000-0005-0000-0000-0000781F0000}"/>
    <cellStyle name="Currency [0] 2 4 2 5 2 2" xfId="8393" xr:uid="{00000000-0005-0000-0000-0000791F0000}"/>
    <cellStyle name="Currency [0] 2 4 2 5_Deferred Income Taxes" xfId="8394" xr:uid="{00000000-0005-0000-0000-00007A1F0000}"/>
    <cellStyle name="Currency [0] 2 4 2 6" xfId="8395" xr:uid="{00000000-0005-0000-0000-00007B1F0000}"/>
    <cellStyle name="Currency [0] 2 4 2 6 2" xfId="8396" xr:uid="{00000000-0005-0000-0000-00007C1F0000}"/>
    <cellStyle name="Currency [0] 2 4 2_Deferred Income Taxes" xfId="8397" xr:uid="{00000000-0005-0000-0000-00007D1F0000}"/>
    <cellStyle name="Currency [0] 2 4 3" xfId="8398" xr:uid="{00000000-0005-0000-0000-00007E1F0000}"/>
    <cellStyle name="Currency [0] 2 4 3 2" xfId="8399" xr:uid="{00000000-0005-0000-0000-00007F1F0000}"/>
    <cellStyle name="Currency [0] 2 4 3 2 2" xfId="8400" xr:uid="{00000000-0005-0000-0000-0000801F0000}"/>
    <cellStyle name="Currency [0] 2 4 3 2 2 2" xfId="8401" xr:uid="{00000000-0005-0000-0000-0000811F0000}"/>
    <cellStyle name="Currency [0] 2 4 3 2_Deferred Income Taxes" xfId="8402" xr:uid="{00000000-0005-0000-0000-0000821F0000}"/>
    <cellStyle name="Currency [0] 2 4 3 3" xfId="8403" xr:uid="{00000000-0005-0000-0000-0000831F0000}"/>
    <cellStyle name="Currency [0] 2 4 3 3 2" xfId="8404" xr:uid="{00000000-0005-0000-0000-0000841F0000}"/>
    <cellStyle name="Currency [0] 2 4 3_Deferred Income Taxes" xfId="8405" xr:uid="{00000000-0005-0000-0000-0000851F0000}"/>
    <cellStyle name="Currency [0] 2 4 4" xfId="8406" xr:uid="{00000000-0005-0000-0000-0000861F0000}"/>
    <cellStyle name="Currency [0] 2 4 4 2" xfId="8407" xr:uid="{00000000-0005-0000-0000-0000871F0000}"/>
    <cellStyle name="Currency [0] 2 4 4 2 2" xfId="8408" xr:uid="{00000000-0005-0000-0000-0000881F0000}"/>
    <cellStyle name="Currency [0] 2 4 4 2 2 2" xfId="8409" xr:uid="{00000000-0005-0000-0000-0000891F0000}"/>
    <cellStyle name="Currency [0] 2 4 4 2_Deferred Income Taxes" xfId="8410" xr:uid="{00000000-0005-0000-0000-00008A1F0000}"/>
    <cellStyle name="Currency [0] 2 4 4 3" xfId="8411" xr:uid="{00000000-0005-0000-0000-00008B1F0000}"/>
    <cellStyle name="Currency [0] 2 4 4 3 2" xfId="8412" xr:uid="{00000000-0005-0000-0000-00008C1F0000}"/>
    <cellStyle name="Currency [0] 2 4 4_Deferred Income Taxes" xfId="8413" xr:uid="{00000000-0005-0000-0000-00008D1F0000}"/>
    <cellStyle name="Currency [0] 2 4 5" xfId="8414" xr:uid="{00000000-0005-0000-0000-00008E1F0000}"/>
    <cellStyle name="Currency [0] 2 4 5 2" xfId="8415" xr:uid="{00000000-0005-0000-0000-00008F1F0000}"/>
    <cellStyle name="Currency [0] 2 4 5 2 2" xfId="8416" xr:uid="{00000000-0005-0000-0000-0000901F0000}"/>
    <cellStyle name="Currency [0] 2 4 5_Deferred Income Taxes" xfId="8417" xr:uid="{00000000-0005-0000-0000-0000911F0000}"/>
    <cellStyle name="Currency [0] 2 4 6" xfId="8418" xr:uid="{00000000-0005-0000-0000-0000921F0000}"/>
    <cellStyle name="Currency [0] 2 4 6 2" xfId="8419" xr:uid="{00000000-0005-0000-0000-0000931F0000}"/>
    <cellStyle name="Currency [0] 2 4 6 2 2" xfId="8420" xr:uid="{00000000-0005-0000-0000-0000941F0000}"/>
    <cellStyle name="Currency [0] 2 4 6_Deferred Income Taxes" xfId="8421" xr:uid="{00000000-0005-0000-0000-0000951F0000}"/>
    <cellStyle name="Currency [0] 2 4 7" xfId="8422" xr:uid="{00000000-0005-0000-0000-0000961F0000}"/>
    <cellStyle name="Currency [0] 2 4 7 2" xfId="8423" xr:uid="{00000000-0005-0000-0000-0000971F0000}"/>
    <cellStyle name="Currency [0] 2 4_Deferred Income Taxes" xfId="8424" xr:uid="{00000000-0005-0000-0000-0000981F0000}"/>
    <cellStyle name="Currency [0] 2 5" xfId="8425" xr:uid="{00000000-0005-0000-0000-0000991F0000}"/>
    <cellStyle name="Currency [0] 2 5 2" xfId="8426" xr:uid="{00000000-0005-0000-0000-00009A1F0000}"/>
    <cellStyle name="Currency [0] 2 5 2 2" xfId="8427" xr:uid="{00000000-0005-0000-0000-00009B1F0000}"/>
    <cellStyle name="Currency [0] 2 5 2 2 2" xfId="8428" xr:uid="{00000000-0005-0000-0000-00009C1F0000}"/>
    <cellStyle name="Currency [0] 2 5 2 2 2 2" xfId="8429" xr:uid="{00000000-0005-0000-0000-00009D1F0000}"/>
    <cellStyle name="Currency [0] 2 5 2 2_Deferred Income Taxes" xfId="8430" xr:uid="{00000000-0005-0000-0000-00009E1F0000}"/>
    <cellStyle name="Currency [0] 2 5 2 3" xfId="8431" xr:uid="{00000000-0005-0000-0000-00009F1F0000}"/>
    <cellStyle name="Currency [0] 2 5 2 3 2" xfId="8432" xr:uid="{00000000-0005-0000-0000-0000A01F0000}"/>
    <cellStyle name="Currency [0] 2 5 2 3 2 2" xfId="8433" xr:uid="{00000000-0005-0000-0000-0000A11F0000}"/>
    <cellStyle name="Currency [0] 2 5 2 3_Deferred Income Taxes" xfId="8434" xr:uid="{00000000-0005-0000-0000-0000A21F0000}"/>
    <cellStyle name="Currency [0] 2 5 2 4" xfId="8435" xr:uid="{00000000-0005-0000-0000-0000A31F0000}"/>
    <cellStyle name="Currency [0] 2 5 2 4 2" xfId="8436" xr:uid="{00000000-0005-0000-0000-0000A41F0000}"/>
    <cellStyle name="Currency [0] 2 5 2_Deferred Income Taxes" xfId="8437" xr:uid="{00000000-0005-0000-0000-0000A51F0000}"/>
    <cellStyle name="Currency [0] 2 5 3" xfId="8438" xr:uid="{00000000-0005-0000-0000-0000A61F0000}"/>
    <cellStyle name="Currency [0] 2 5 3 2" xfId="8439" xr:uid="{00000000-0005-0000-0000-0000A71F0000}"/>
    <cellStyle name="Currency [0] 2 5 3 2 2" xfId="8440" xr:uid="{00000000-0005-0000-0000-0000A81F0000}"/>
    <cellStyle name="Currency [0] 2 5 3 2 2 2" xfId="8441" xr:uid="{00000000-0005-0000-0000-0000A91F0000}"/>
    <cellStyle name="Currency [0] 2 5 3 2_Deferred Income Taxes" xfId="8442" xr:uid="{00000000-0005-0000-0000-0000AA1F0000}"/>
    <cellStyle name="Currency [0] 2 5 3 3" xfId="8443" xr:uid="{00000000-0005-0000-0000-0000AB1F0000}"/>
    <cellStyle name="Currency [0] 2 5 3 3 2" xfId="8444" xr:uid="{00000000-0005-0000-0000-0000AC1F0000}"/>
    <cellStyle name="Currency [0] 2 5 3_Deferred Income Taxes" xfId="8445" xr:uid="{00000000-0005-0000-0000-0000AD1F0000}"/>
    <cellStyle name="Currency [0] 2 5 4" xfId="8446" xr:uid="{00000000-0005-0000-0000-0000AE1F0000}"/>
    <cellStyle name="Currency [0] 2 5 4 2" xfId="8447" xr:uid="{00000000-0005-0000-0000-0000AF1F0000}"/>
    <cellStyle name="Currency [0] 2 5 4 2 2" xfId="8448" xr:uid="{00000000-0005-0000-0000-0000B01F0000}"/>
    <cellStyle name="Currency [0] 2 5 4_Deferred Income Taxes" xfId="8449" xr:uid="{00000000-0005-0000-0000-0000B11F0000}"/>
    <cellStyle name="Currency [0] 2 5 5" xfId="8450" xr:uid="{00000000-0005-0000-0000-0000B21F0000}"/>
    <cellStyle name="Currency [0] 2 5 5 2" xfId="8451" xr:uid="{00000000-0005-0000-0000-0000B31F0000}"/>
    <cellStyle name="Currency [0] 2 5 5 2 2" xfId="8452" xr:uid="{00000000-0005-0000-0000-0000B41F0000}"/>
    <cellStyle name="Currency [0] 2 5 5_Deferred Income Taxes" xfId="8453" xr:uid="{00000000-0005-0000-0000-0000B51F0000}"/>
    <cellStyle name="Currency [0] 2 5 6" xfId="8454" xr:uid="{00000000-0005-0000-0000-0000B61F0000}"/>
    <cellStyle name="Currency [0] 2 5 6 2" xfId="8455" xr:uid="{00000000-0005-0000-0000-0000B71F0000}"/>
    <cellStyle name="Currency [0] 2 5_Deferred Income Taxes" xfId="8456" xr:uid="{00000000-0005-0000-0000-0000B81F0000}"/>
    <cellStyle name="Currency [0] 2 6" xfId="8457" xr:uid="{00000000-0005-0000-0000-0000B91F0000}"/>
    <cellStyle name="Currency [0] 2 6 2" xfId="8458" xr:uid="{00000000-0005-0000-0000-0000BA1F0000}"/>
    <cellStyle name="Currency [0] 2 6 2 2" xfId="8459" xr:uid="{00000000-0005-0000-0000-0000BB1F0000}"/>
    <cellStyle name="Currency [0] 2 6 2 2 2" xfId="8460" xr:uid="{00000000-0005-0000-0000-0000BC1F0000}"/>
    <cellStyle name="Currency [0] 2 6 2_Deferred Income Taxes" xfId="8461" xr:uid="{00000000-0005-0000-0000-0000BD1F0000}"/>
    <cellStyle name="Currency [0] 2 6 3" xfId="8462" xr:uid="{00000000-0005-0000-0000-0000BE1F0000}"/>
    <cellStyle name="Currency [0] 2 6 3 2" xfId="8463" xr:uid="{00000000-0005-0000-0000-0000BF1F0000}"/>
    <cellStyle name="Currency [0] 2 6 3 2 2" xfId="8464" xr:uid="{00000000-0005-0000-0000-0000C01F0000}"/>
    <cellStyle name="Currency [0] 2 6 3_Deferred Income Taxes" xfId="8465" xr:uid="{00000000-0005-0000-0000-0000C11F0000}"/>
    <cellStyle name="Currency [0] 2 6 4" xfId="8466" xr:uid="{00000000-0005-0000-0000-0000C21F0000}"/>
    <cellStyle name="Currency [0] 2 6 4 2" xfId="8467" xr:uid="{00000000-0005-0000-0000-0000C31F0000}"/>
    <cellStyle name="Currency [0] 2 6_Deferred Income Taxes" xfId="8468" xr:uid="{00000000-0005-0000-0000-0000C41F0000}"/>
    <cellStyle name="Currency [0] 2 7" xfId="8469" xr:uid="{00000000-0005-0000-0000-0000C51F0000}"/>
    <cellStyle name="Currency [0] 2 7 2" xfId="8470" xr:uid="{00000000-0005-0000-0000-0000C61F0000}"/>
    <cellStyle name="Currency [0] 2 7 2 2" xfId="8471" xr:uid="{00000000-0005-0000-0000-0000C71F0000}"/>
    <cellStyle name="Currency [0] 2 7 2 2 2" xfId="8472" xr:uid="{00000000-0005-0000-0000-0000C81F0000}"/>
    <cellStyle name="Currency [0] 2 7 2_Deferred Income Taxes" xfId="8473" xr:uid="{00000000-0005-0000-0000-0000C91F0000}"/>
    <cellStyle name="Currency [0] 2 7 3" xfId="8474" xr:uid="{00000000-0005-0000-0000-0000CA1F0000}"/>
    <cellStyle name="Currency [0] 2 7 3 2" xfId="8475" xr:uid="{00000000-0005-0000-0000-0000CB1F0000}"/>
    <cellStyle name="Currency [0] 2 7_Deferred Income Taxes" xfId="8476" xr:uid="{00000000-0005-0000-0000-0000CC1F0000}"/>
    <cellStyle name="Currency [0] 2 8" xfId="8477" xr:uid="{00000000-0005-0000-0000-0000CD1F0000}"/>
    <cellStyle name="Currency [0] 2 8 2" xfId="8478" xr:uid="{00000000-0005-0000-0000-0000CE1F0000}"/>
    <cellStyle name="Currency [0] 2 8 2 2" xfId="8479" xr:uid="{00000000-0005-0000-0000-0000CF1F0000}"/>
    <cellStyle name="Currency [0] 2 8_Deferred Income Taxes" xfId="8480" xr:uid="{00000000-0005-0000-0000-0000D01F0000}"/>
    <cellStyle name="Currency [0] 2 9" xfId="8481" xr:uid="{00000000-0005-0000-0000-0000D11F0000}"/>
    <cellStyle name="Currency [0] 2 9 2" xfId="8482" xr:uid="{00000000-0005-0000-0000-0000D21F0000}"/>
    <cellStyle name="Currency [0] 2 9 2 2" xfId="8483" xr:uid="{00000000-0005-0000-0000-0000D31F0000}"/>
    <cellStyle name="Currency [0] 2 9_Deferred Income Taxes" xfId="8484" xr:uid="{00000000-0005-0000-0000-0000D41F0000}"/>
    <cellStyle name="Currency [0] 2_Deferred Income Taxes" xfId="8485" xr:uid="{00000000-0005-0000-0000-0000D51F0000}"/>
    <cellStyle name="Currency [1]" xfId="8486" xr:uid="{00000000-0005-0000-0000-0000D61F0000}"/>
    <cellStyle name="Currency [2]" xfId="8487" xr:uid="{00000000-0005-0000-0000-0000D71F0000}"/>
    <cellStyle name="Currency [3]" xfId="8488" xr:uid="{00000000-0005-0000-0000-0000D81F0000}"/>
    <cellStyle name="Currency 10" xfId="8489" xr:uid="{00000000-0005-0000-0000-0000D91F0000}"/>
    <cellStyle name="Currency 11" xfId="8490" xr:uid="{00000000-0005-0000-0000-0000DA1F0000}"/>
    <cellStyle name="Currency 12" xfId="8491" xr:uid="{00000000-0005-0000-0000-0000DB1F0000}"/>
    <cellStyle name="Currency 12 2" xfId="8492" xr:uid="{00000000-0005-0000-0000-0000DC1F0000}"/>
    <cellStyle name="Currency 13" xfId="8493" xr:uid="{00000000-0005-0000-0000-0000DD1F0000}"/>
    <cellStyle name="Currency 13 2" xfId="8494" xr:uid="{00000000-0005-0000-0000-0000DE1F0000}"/>
    <cellStyle name="Currency 14" xfId="15528" xr:uid="{00000000-0005-0000-0000-0000DF1F0000}"/>
    <cellStyle name="Currency 2" xfId="81" xr:uid="{00000000-0005-0000-0000-0000E01F0000}"/>
    <cellStyle name="Currency 2 10" xfId="8495" xr:uid="{00000000-0005-0000-0000-0000E11F0000}"/>
    <cellStyle name="Currency 2 10 2" xfId="8496" xr:uid="{00000000-0005-0000-0000-0000E21F0000}"/>
    <cellStyle name="Currency 2 10 2 2" xfId="8497" xr:uid="{00000000-0005-0000-0000-0000E31F0000}"/>
    <cellStyle name="Currency 2 10 3" xfId="8498" xr:uid="{00000000-0005-0000-0000-0000E41F0000}"/>
    <cellStyle name="Currency 2 10 3 2" xfId="8499" xr:uid="{00000000-0005-0000-0000-0000E51F0000}"/>
    <cellStyle name="Currency 2 10 4" xfId="8500" xr:uid="{00000000-0005-0000-0000-0000E61F0000}"/>
    <cellStyle name="Currency 2 11" xfId="8501" xr:uid="{00000000-0005-0000-0000-0000E71F0000}"/>
    <cellStyle name="Currency 2 11 2" xfId="8502" xr:uid="{00000000-0005-0000-0000-0000E81F0000}"/>
    <cellStyle name="Currency 2 12" xfId="8503" xr:uid="{00000000-0005-0000-0000-0000E91F0000}"/>
    <cellStyle name="Currency 2 12 2" xfId="8504" xr:uid="{00000000-0005-0000-0000-0000EA1F0000}"/>
    <cellStyle name="Currency 2 12 2 2" xfId="8505" xr:uid="{00000000-0005-0000-0000-0000EB1F0000}"/>
    <cellStyle name="Currency 2 12 3" xfId="8506" xr:uid="{00000000-0005-0000-0000-0000EC1F0000}"/>
    <cellStyle name="Currency 2 12 3 2" xfId="8507" xr:uid="{00000000-0005-0000-0000-0000ED1F0000}"/>
    <cellStyle name="Currency 2 12 4" xfId="8508" xr:uid="{00000000-0005-0000-0000-0000EE1F0000}"/>
    <cellStyle name="Currency 2 13" xfId="8509" xr:uid="{00000000-0005-0000-0000-0000EF1F0000}"/>
    <cellStyle name="Currency 2 14" xfId="8510" xr:uid="{00000000-0005-0000-0000-0000F01F0000}"/>
    <cellStyle name="Currency 2 15" xfId="8511" xr:uid="{00000000-0005-0000-0000-0000F11F0000}"/>
    <cellStyle name="Currency 2 16" xfId="8512" xr:uid="{00000000-0005-0000-0000-0000F21F0000}"/>
    <cellStyle name="Currency 2 17" xfId="8513" xr:uid="{00000000-0005-0000-0000-0000F31F0000}"/>
    <cellStyle name="Currency 2 18" xfId="8514" xr:uid="{00000000-0005-0000-0000-0000F41F0000}"/>
    <cellStyle name="Currency 2 19" xfId="8515" xr:uid="{00000000-0005-0000-0000-0000F51F0000}"/>
    <cellStyle name="Currency 2 2" xfId="4" xr:uid="{00000000-0005-0000-0000-0000F61F0000}"/>
    <cellStyle name="Currency 2 2 2" xfId="361" xr:uid="{00000000-0005-0000-0000-0000F71F0000}"/>
    <cellStyle name="Currency 2 2 3" xfId="8516" xr:uid="{00000000-0005-0000-0000-0000F81F0000}"/>
    <cellStyle name="Currency 2 2 3 2" xfId="8517" xr:uid="{00000000-0005-0000-0000-0000F91F0000}"/>
    <cellStyle name="Currency 2 20" xfId="8518" xr:uid="{00000000-0005-0000-0000-0000FA1F0000}"/>
    <cellStyle name="Currency 2 21" xfId="8519" xr:uid="{00000000-0005-0000-0000-0000FB1F0000}"/>
    <cellStyle name="Currency 2 22" xfId="8520" xr:uid="{00000000-0005-0000-0000-0000FC1F0000}"/>
    <cellStyle name="Currency 2 22 2" xfId="8521" xr:uid="{00000000-0005-0000-0000-0000FD1F0000}"/>
    <cellStyle name="Currency 2 3" xfId="8522" xr:uid="{00000000-0005-0000-0000-0000FE1F0000}"/>
    <cellStyle name="Currency 2 4" xfId="8523" xr:uid="{00000000-0005-0000-0000-0000FF1F0000}"/>
    <cellStyle name="Currency 2 4 2" xfId="8524" xr:uid="{00000000-0005-0000-0000-000000200000}"/>
    <cellStyle name="Currency 2 4 2 2" xfId="8525" xr:uid="{00000000-0005-0000-0000-000001200000}"/>
    <cellStyle name="Currency 2 4 2 2 2" xfId="8526" xr:uid="{00000000-0005-0000-0000-000002200000}"/>
    <cellStyle name="Currency 2 4 2 2 2 2" xfId="8527" xr:uid="{00000000-0005-0000-0000-000003200000}"/>
    <cellStyle name="Currency 2 4 2 2 3" xfId="8528" xr:uid="{00000000-0005-0000-0000-000004200000}"/>
    <cellStyle name="Currency 2 4 2 2 3 2" xfId="8529" xr:uid="{00000000-0005-0000-0000-000005200000}"/>
    <cellStyle name="Currency 2 4 2 2 4" xfId="8530" xr:uid="{00000000-0005-0000-0000-000006200000}"/>
    <cellStyle name="Currency 2 4 2 3" xfId="8531" xr:uid="{00000000-0005-0000-0000-000007200000}"/>
    <cellStyle name="Currency 2 4 2 3 2" xfId="8532" xr:uid="{00000000-0005-0000-0000-000008200000}"/>
    <cellStyle name="Currency 2 4 2 3 2 2" xfId="8533" xr:uid="{00000000-0005-0000-0000-000009200000}"/>
    <cellStyle name="Currency 2 4 2 3 3" xfId="8534" xr:uid="{00000000-0005-0000-0000-00000A200000}"/>
    <cellStyle name="Currency 2 4 2 3 3 2" xfId="8535" xr:uid="{00000000-0005-0000-0000-00000B200000}"/>
    <cellStyle name="Currency 2 4 2 3 4" xfId="8536" xr:uid="{00000000-0005-0000-0000-00000C200000}"/>
    <cellStyle name="Currency 2 4 2 4" xfId="8537" xr:uid="{00000000-0005-0000-0000-00000D200000}"/>
    <cellStyle name="Currency 2 4 2 4 2" xfId="8538" xr:uid="{00000000-0005-0000-0000-00000E200000}"/>
    <cellStyle name="Currency 2 4 2 5" xfId="8539" xr:uid="{00000000-0005-0000-0000-00000F200000}"/>
    <cellStyle name="Currency 2 4 2 5 2" xfId="8540" xr:uid="{00000000-0005-0000-0000-000010200000}"/>
    <cellStyle name="Currency 2 4 2 6" xfId="8541" xr:uid="{00000000-0005-0000-0000-000011200000}"/>
    <cellStyle name="Currency 2 4 3" xfId="8542" xr:uid="{00000000-0005-0000-0000-000012200000}"/>
    <cellStyle name="Currency 2 4 3 2" xfId="8543" xr:uid="{00000000-0005-0000-0000-000013200000}"/>
    <cellStyle name="Currency 2 4 3 2 2" xfId="8544" xr:uid="{00000000-0005-0000-0000-000014200000}"/>
    <cellStyle name="Currency 2 4 3 2 2 2" xfId="8545" xr:uid="{00000000-0005-0000-0000-000015200000}"/>
    <cellStyle name="Currency 2 4 3 2 3" xfId="8546" xr:uid="{00000000-0005-0000-0000-000016200000}"/>
    <cellStyle name="Currency 2 4 3 2 3 2" xfId="8547" xr:uid="{00000000-0005-0000-0000-000017200000}"/>
    <cellStyle name="Currency 2 4 3 2 4" xfId="8548" xr:uid="{00000000-0005-0000-0000-000018200000}"/>
    <cellStyle name="Currency 2 4 3 3" xfId="8549" xr:uid="{00000000-0005-0000-0000-000019200000}"/>
    <cellStyle name="Currency 2 4 3 3 2" xfId="8550" xr:uid="{00000000-0005-0000-0000-00001A200000}"/>
    <cellStyle name="Currency 2 4 3 4" xfId="8551" xr:uid="{00000000-0005-0000-0000-00001B200000}"/>
    <cellStyle name="Currency 2 4 3 4 2" xfId="8552" xr:uid="{00000000-0005-0000-0000-00001C200000}"/>
    <cellStyle name="Currency 2 4 3 5" xfId="8553" xr:uid="{00000000-0005-0000-0000-00001D200000}"/>
    <cellStyle name="Currency 2 4 4" xfId="8554" xr:uid="{00000000-0005-0000-0000-00001E200000}"/>
    <cellStyle name="Currency 2 4 4 2" xfId="8555" xr:uid="{00000000-0005-0000-0000-00001F200000}"/>
    <cellStyle name="Currency 2 4 4 2 2" xfId="8556" xr:uid="{00000000-0005-0000-0000-000020200000}"/>
    <cellStyle name="Currency 2 4 4 3" xfId="8557" xr:uid="{00000000-0005-0000-0000-000021200000}"/>
    <cellStyle name="Currency 2 4 4 3 2" xfId="8558" xr:uid="{00000000-0005-0000-0000-000022200000}"/>
    <cellStyle name="Currency 2 4 4 4" xfId="8559" xr:uid="{00000000-0005-0000-0000-000023200000}"/>
    <cellStyle name="Currency 2 4 5" xfId="8560" xr:uid="{00000000-0005-0000-0000-000024200000}"/>
    <cellStyle name="Currency 2 4 5 2" xfId="8561" xr:uid="{00000000-0005-0000-0000-000025200000}"/>
    <cellStyle name="Currency 2 4 5 2 2" xfId="8562" xr:uid="{00000000-0005-0000-0000-000026200000}"/>
    <cellStyle name="Currency 2 4 5 3" xfId="8563" xr:uid="{00000000-0005-0000-0000-000027200000}"/>
    <cellStyle name="Currency 2 4 5 3 2" xfId="8564" xr:uid="{00000000-0005-0000-0000-000028200000}"/>
    <cellStyle name="Currency 2 4 5 4" xfId="8565" xr:uid="{00000000-0005-0000-0000-000029200000}"/>
    <cellStyle name="Currency 2 4 6" xfId="8566" xr:uid="{00000000-0005-0000-0000-00002A200000}"/>
    <cellStyle name="Currency 2 4 6 2" xfId="8567" xr:uid="{00000000-0005-0000-0000-00002B200000}"/>
    <cellStyle name="Currency 2 4 6 2 2" xfId="8568" xr:uid="{00000000-0005-0000-0000-00002C200000}"/>
    <cellStyle name="Currency 2 4 6 3" xfId="8569" xr:uid="{00000000-0005-0000-0000-00002D200000}"/>
    <cellStyle name="Currency 2 4 6 3 2" xfId="8570" xr:uid="{00000000-0005-0000-0000-00002E200000}"/>
    <cellStyle name="Currency 2 4 6 4" xfId="8571" xr:uid="{00000000-0005-0000-0000-00002F200000}"/>
    <cellStyle name="Currency 2 4 7" xfId="8572" xr:uid="{00000000-0005-0000-0000-000030200000}"/>
    <cellStyle name="Currency 2 4 7 2" xfId="8573" xr:uid="{00000000-0005-0000-0000-000031200000}"/>
    <cellStyle name="Currency 2 4 8" xfId="8574" xr:uid="{00000000-0005-0000-0000-000032200000}"/>
    <cellStyle name="Currency 2 4 8 2" xfId="8575" xr:uid="{00000000-0005-0000-0000-000033200000}"/>
    <cellStyle name="Currency 2 4 9" xfId="8576" xr:uid="{00000000-0005-0000-0000-000034200000}"/>
    <cellStyle name="Currency 2 5" xfId="8577" xr:uid="{00000000-0005-0000-0000-000035200000}"/>
    <cellStyle name="Currency 2 5 2" xfId="8578" xr:uid="{00000000-0005-0000-0000-000036200000}"/>
    <cellStyle name="Currency 2 5 2 2" xfId="8579" xr:uid="{00000000-0005-0000-0000-000037200000}"/>
    <cellStyle name="Currency 2 5 2 2 2" xfId="8580" xr:uid="{00000000-0005-0000-0000-000038200000}"/>
    <cellStyle name="Currency 2 5 2 2 2 2" xfId="8581" xr:uid="{00000000-0005-0000-0000-000039200000}"/>
    <cellStyle name="Currency 2 5 2 2 3" xfId="8582" xr:uid="{00000000-0005-0000-0000-00003A200000}"/>
    <cellStyle name="Currency 2 5 2 2 3 2" xfId="8583" xr:uid="{00000000-0005-0000-0000-00003B200000}"/>
    <cellStyle name="Currency 2 5 2 2 4" xfId="8584" xr:uid="{00000000-0005-0000-0000-00003C200000}"/>
    <cellStyle name="Currency 2 5 2 3" xfId="8585" xr:uid="{00000000-0005-0000-0000-00003D200000}"/>
    <cellStyle name="Currency 2 5 2 3 2" xfId="8586" xr:uid="{00000000-0005-0000-0000-00003E200000}"/>
    <cellStyle name="Currency 2 5 2 4" xfId="8587" xr:uid="{00000000-0005-0000-0000-00003F200000}"/>
    <cellStyle name="Currency 2 5 2 4 2" xfId="8588" xr:uid="{00000000-0005-0000-0000-000040200000}"/>
    <cellStyle name="Currency 2 5 2 5" xfId="8589" xr:uid="{00000000-0005-0000-0000-000041200000}"/>
    <cellStyle name="Currency 2 5 3" xfId="8590" xr:uid="{00000000-0005-0000-0000-000042200000}"/>
    <cellStyle name="Currency 2 5 3 2" xfId="8591" xr:uid="{00000000-0005-0000-0000-000043200000}"/>
    <cellStyle name="Currency 2 5 3 2 2" xfId="8592" xr:uid="{00000000-0005-0000-0000-000044200000}"/>
    <cellStyle name="Currency 2 5 3 3" xfId="8593" xr:uid="{00000000-0005-0000-0000-000045200000}"/>
    <cellStyle name="Currency 2 5 3 3 2" xfId="8594" xr:uid="{00000000-0005-0000-0000-000046200000}"/>
    <cellStyle name="Currency 2 5 3 4" xfId="8595" xr:uid="{00000000-0005-0000-0000-000047200000}"/>
    <cellStyle name="Currency 2 5 4" xfId="8596" xr:uid="{00000000-0005-0000-0000-000048200000}"/>
    <cellStyle name="Currency 2 5 4 2" xfId="8597" xr:uid="{00000000-0005-0000-0000-000049200000}"/>
    <cellStyle name="Currency 2 5 4 2 2" xfId="8598" xr:uid="{00000000-0005-0000-0000-00004A200000}"/>
    <cellStyle name="Currency 2 5 4 3" xfId="8599" xr:uid="{00000000-0005-0000-0000-00004B200000}"/>
    <cellStyle name="Currency 2 5 4 3 2" xfId="8600" xr:uid="{00000000-0005-0000-0000-00004C200000}"/>
    <cellStyle name="Currency 2 5 4 4" xfId="8601" xr:uid="{00000000-0005-0000-0000-00004D200000}"/>
    <cellStyle name="Currency 2 5 5" xfId="8602" xr:uid="{00000000-0005-0000-0000-00004E200000}"/>
    <cellStyle name="Currency 2 5 5 2" xfId="8603" xr:uid="{00000000-0005-0000-0000-00004F200000}"/>
    <cellStyle name="Currency 2 5 5 2 2" xfId="8604" xr:uid="{00000000-0005-0000-0000-000050200000}"/>
    <cellStyle name="Currency 2 5 5 3" xfId="8605" xr:uid="{00000000-0005-0000-0000-000051200000}"/>
    <cellStyle name="Currency 2 5 5 3 2" xfId="8606" xr:uid="{00000000-0005-0000-0000-000052200000}"/>
    <cellStyle name="Currency 2 5 5 4" xfId="8607" xr:uid="{00000000-0005-0000-0000-000053200000}"/>
    <cellStyle name="Currency 2 5 6" xfId="8608" xr:uid="{00000000-0005-0000-0000-000054200000}"/>
    <cellStyle name="Currency 2 5 6 2" xfId="8609" xr:uid="{00000000-0005-0000-0000-000055200000}"/>
    <cellStyle name="Currency 2 5 7" xfId="8610" xr:uid="{00000000-0005-0000-0000-000056200000}"/>
    <cellStyle name="Currency 2 5 7 2" xfId="8611" xr:uid="{00000000-0005-0000-0000-000057200000}"/>
    <cellStyle name="Currency 2 5 8" xfId="8612" xr:uid="{00000000-0005-0000-0000-000058200000}"/>
    <cellStyle name="Currency 2 6" xfId="8613" xr:uid="{00000000-0005-0000-0000-000059200000}"/>
    <cellStyle name="Currency 2 6 2" xfId="8614" xr:uid="{00000000-0005-0000-0000-00005A200000}"/>
    <cellStyle name="Currency 2 6 2 2" xfId="8615" xr:uid="{00000000-0005-0000-0000-00005B200000}"/>
    <cellStyle name="Currency 2 6 2 2 2" xfId="8616" xr:uid="{00000000-0005-0000-0000-00005C200000}"/>
    <cellStyle name="Currency 2 6 2 3" xfId="8617" xr:uid="{00000000-0005-0000-0000-00005D200000}"/>
    <cellStyle name="Currency 2 6 2 3 2" xfId="8618" xr:uid="{00000000-0005-0000-0000-00005E200000}"/>
    <cellStyle name="Currency 2 6 2 4" xfId="8619" xr:uid="{00000000-0005-0000-0000-00005F200000}"/>
    <cellStyle name="Currency 2 6 3" xfId="8620" xr:uid="{00000000-0005-0000-0000-000060200000}"/>
    <cellStyle name="Currency 2 6 3 2" xfId="8621" xr:uid="{00000000-0005-0000-0000-000061200000}"/>
    <cellStyle name="Currency 2 6 3 2 2" xfId="8622" xr:uid="{00000000-0005-0000-0000-000062200000}"/>
    <cellStyle name="Currency 2 6 3 3" xfId="8623" xr:uid="{00000000-0005-0000-0000-000063200000}"/>
    <cellStyle name="Currency 2 6 3 3 2" xfId="8624" xr:uid="{00000000-0005-0000-0000-000064200000}"/>
    <cellStyle name="Currency 2 6 3 4" xfId="8625" xr:uid="{00000000-0005-0000-0000-000065200000}"/>
    <cellStyle name="Currency 2 6 4" xfId="8626" xr:uid="{00000000-0005-0000-0000-000066200000}"/>
    <cellStyle name="Currency 2 6 4 2" xfId="8627" xr:uid="{00000000-0005-0000-0000-000067200000}"/>
    <cellStyle name="Currency 2 6 4 2 2" xfId="8628" xr:uid="{00000000-0005-0000-0000-000068200000}"/>
    <cellStyle name="Currency 2 6 4 3" xfId="8629" xr:uid="{00000000-0005-0000-0000-000069200000}"/>
    <cellStyle name="Currency 2 6 4 3 2" xfId="8630" xr:uid="{00000000-0005-0000-0000-00006A200000}"/>
    <cellStyle name="Currency 2 6 4 4" xfId="8631" xr:uid="{00000000-0005-0000-0000-00006B200000}"/>
    <cellStyle name="Currency 2 6 5" xfId="8632" xr:uid="{00000000-0005-0000-0000-00006C200000}"/>
    <cellStyle name="Currency 2 6 5 2" xfId="8633" xr:uid="{00000000-0005-0000-0000-00006D200000}"/>
    <cellStyle name="Currency 2 6 6" xfId="8634" xr:uid="{00000000-0005-0000-0000-00006E200000}"/>
    <cellStyle name="Currency 2 6 6 2" xfId="8635" xr:uid="{00000000-0005-0000-0000-00006F200000}"/>
    <cellStyle name="Currency 2 6 7" xfId="8636" xr:uid="{00000000-0005-0000-0000-000070200000}"/>
    <cellStyle name="Currency 2 7" xfId="8637" xr:uid="{00000000-0005-0000-0000-000071200000}"/>
    <cellStyle name="Currency 2 7 2" xfId="8638" xr:uid="{00000000-0005-0000-0000-000072200000}"/>
    <cellStyle name="Currency 2 7 2 2" xfId="8639" xr:uid="{00000000-0005-0000-0000-000073200000}"/>
    <cellStyle name="Currency 2 7 2 2 2" xfId="8640" xr:uid="{00000000-0005-0000-0000-000074200000}"/>
    <cellStyle name="Currency 2 7 2 3" xfId="8641" xr:uid="{00000000-0005-0000-0000-000075200000}"/>
    <cellStyle name="Currency 2 7 2 3 2" xfId="8642" xr:uid="{00000000-0005-0000-0000-000076200000}"/>
    <cellStyle name="Currency 2 7 2 4" xfId="8643" xr:uid="{00000000-0005-0000-0000-000077200000}"/>
    <cellStyle name="Currency 2 7 3" xfId="8644" xr:uid="{00000000-0005-0000-0000-000078200000}"/>
    <cellStyle name="Currency 2 7 3 2" xfId="8645" xr:uid="{00000000-0005-0000-0000-000079200000}"/>
    <cellStyle name="Currency 2 7 4" xfId="8646" xr:uid="{00000000-0005-0000-0000-00007A200000}"/>
    <cellStyle name="Currency 2 7 4 2" xfId="8647" xr:uid="{00000000-0005-0000-0000-00007B200000}"/>
    <cellStyle name="Currency 2 7 5" xfId="8648" xr:uid="{00000000-0005-0000-0000-00007C200000}"/>
    <cellStyle name="Currency 2 8" xfId="8649" xr:uid="{00000000-0005-0000-0000-00007D200000}"/>
    <cellStyle name="Currency 2 8 2" xfId="8650" xr:uid="{00000000-0005-0000-0000-00007E200000}"/>
    <cellStyle name="Currency 2 8 2 2" xfId="8651" xr:uid="{00000000-0005-0000-0000-00007F200000}"/>
    <cellStyle name="Currency 2 8 3" xfId="8652" xr:uid="{00000000-0005-0000-0000-000080200000}"/>
    <cellStyle name="Currency 2 8 3 2" xfId="8653" xr:uid="{00000000-0005-0000-0000-000081200000}"/>
    <cellStyle name="Currency 2 8 4" xfId="8654" xr:uid="{00000000-0005-0000-0000-000082200000}"/>
    <cellStyle name="Currency 2 9" xfId="8655" xr:uid="{00000000-0005-0000-0000-000083200000}"/>
    <cellStyle name="Currency 2 9 2" xfId="8656" xr:uid="{00000000-0005-0000-0000-000084200000}"/>
    <cellStyle name="Currency 2 9 2 2" xfId="8657" xr:uid="{00000000-0005-0000-0000-000085200000}"/>
    <cellStyle name="Currency 2 9 3" xfId="8658" xr:uid="{00000000-0005-0000-0000-000086200000}"/>
    <cellStyle name="Currency 2 9 3 2" xfId="8659" xr:uid="{00000000-0005-0000-0000-000087200000}"/>
    <cellStyle name="Currency 2 9 4" xfId="8660" xr:uid="{00000000-0005-0000-0000-000088200000}"/>
    <cellStyle name="Currency 2_Deferred Income Taxes" xfId="8661" xr:uid="{00000000-0005-0000-0000-000089200000}"/>
    <cellStyle name="Currency 20" xfId="8662" xr:uid="{00000000-0005-0000-0000-00008A200000}"/>
    <cellStyle name="Currency 3" xfId="82" xr:uid="{00000000-0005-0000-0000-00008B200000}"/>
    <cellStyle name="Currency 3 10" xfId="8663" xr:uid="{00000000-0005-0000-0000-00008C200000}"/>
    <cellStyle name="Currency 3 10 2" xfId="8664" xr:uid="{00000000-0005-0000-0000-00008D200000}"/>
    <cellStyle name="Currency 3 2" xfId="83" xr:uid="{00000000-0005-0000-0000-00008E200000}"/>
    <cellStyle name="Currency 3 2 2" xfId="84" xr:uid="{00000000-0005-0000-0000-00008F200000}"/>
    <cellStyle name="Currency 3 2 3" xfId="85" xr:uid="{00000000-0005-0000-0000-000090200000}"/>
    <cellStyle name="Currency 3 2 4" xfId="8665" xr:uid="{00000000-0005-0000-0000-000091200000}"/>
    <cellStyle name="Currency 3 2 4 2" xfId="8666" xr:uid="{00000000-0005-0000-0000-000092200000}"/>
    <cellStyle name="Currency 3 2 4 2 2" xfId="8667" xr:uid="{00000000-0005-0000-0000-000093200000}"/>
    <cellStyle name="Currency 3 2 4 3" xfId="8668" xr:uid="{00000000-0005-0000-0000-000094200000}"/>
    <cellStyle name="Currency 3 2 4 3 2" xfId="8669" xr:uid="{00000000-0005-0000-0000-000095200000}"/>
    <cellStyle name="Currency 3 2 4 4" xfId="8670" xr:uid="{00000000-0005-0000-0000-000096200000}"/>
    <cellStyle name="Currency 3 3" xfId="86" xr:uid="{00000000-0005-0000-0000-000097200000}"/>
    <cellStyle name="Currency 3 3 10" xfId="8671" xr:uid="{00000000-0005-0000-0000-000098200000}"/>
    <cellStyle name="Currency 3 3 2" xfId="8672" xr:uid="{00000000-0005-0000-0000-000099200000}"/>
    <cellStyle name="Currency 3 3 2 2" xfId="8673" xr:uid="{00000000-0005-0000-0000-00009A200000}"/>
    <cellStyle name="Currency 3 3 2 2 2" xfId="8674" xr:uid="{00000000-0005-0000-0000-00009B200000}"/>
    <cellStyle name="Currency 3 3 2 2 2 2" xfId="8675" xr:uid="{00000000-0005-0000-0000-00009C200000}"/>
    <cellStyle name="Currency 3 3 2 2 3" xfId="8676" xr:uid="{00000000-0005-0000-0000-00009D200000}"/>
    <cellStyle name="Currency 3 3 2 2 3 2" xfId="8677" xr:uid="{00000000-0005-0000-0000-00009E200000}"/>
    <cellStyle name="Currency 3 3 2 2 4" xfId="8678" xr:uid="{00000000-0005-0000-0000-00009F200000}"/>
    <cellStyle name="Currency 3 3 2 3" xfId="8679" xr:uid="{00000000-0005-0000-0000-0000A0200000}"/>
    <cellStyle name="Currency 3 3 2 3 2" xfId="8680" xr:uid="{00000000-0005-0000-0000-0000A1200000}"/>
    <cellStyle name="Currency 3 3 2 3 2 2" xfId="8681" xr:uid="{00000000-0005-0000-0000-0000A2200000}"/>
    <cellStyle name="Currency 3 3 2 3 3" xfId="8682" xr:uid="{00000000-0005-0000-0000-0000A3200000}"/>
    <cellStyle name="Currency 3 3 2 3 3 2" xfId="8683" xr:uid="{00000000-0005-0000-0000-0000A4200000}"/>
    <cellStyle name="Currency 3 3 2 3 4" xfId="8684" xr:uid="{00000000-0005-0000-0000-0000A5200000}"/>
    <cellStyle name="Currency 3 3 2 4" xfId="8685" xr:uid="{00000000-0005-0000-0000-0000A6200000}"/>
    <cellStyle name="Currency 3 3 2 4 2" xfId="8686" xr:uid="{00000000-0005-0000-0000-0000A7200000}"/>
    <cellStyle name="Currency 3 3 2 5" xfId="8687" xr:uid="{00000000-0005-0000-0000-0000A8200000}"/>
    <cellStyle name="Currency 3 3 2 5 2" xfId="8688" xr:uid="{00000000-0005-0000-0000-0000A9200000}"/>
    <cellStyle name="Currency 3 3 2 6" xfId="8689" xr:uid="{00000000-0005-0000-0000-0000AA200000}"/>
    <cellStyle name="Currency 3 3 3" xfId="8690" xr:uid="{00000000-0005-0000-0000-0000AB200000}"/>
    <cellStyle name="Currency 3 3 3 2" xfId="8691" xr:uid="{00000000-0005-0000-0000-0000AC200000}"/>
    <cellStyle name="Currency 3 3 3 2 2" xfId="8692" xr:uid="{00000000-0005-0000-0000-0000AD200000}"/>
    <cellStyle name="Currency 3 3 3 2 2 2" xfId="8693" xr:uid="{00000000-0005-0000-0000-0000AE200000}"/>
    <cellStyle name="Currency 3 3 3 2 3" xfId="8694" xr:uid="{00000000-0005-0000-0000-0000AF200000}"/>
    <cellStyle name="Currency 3 3 3 2 3 2" xfId="8695" xr:uid="{00000000-0005-0000-0000-0000B0200000}"/>
    <cellStyle name="Currency 3 3 3 2 4" xfId="8696" xr:uid="{00000000-0005-0000-0000-0000B1200000}"/>
    <cellStyle name="Currency 3 3 3 3" xfId="8697" xr:uid="{00000000-0005-0000-0000-0000B2200000}"/>
    <cellStyle name="Currency 3 3 3 3 2" xfId="8698" xr:uid="{00000000-0005-0000-0000-0000B3200000}"/>
    <cellStyle name="Currency 3 3 3 4" xfId="8699" xr:uid="{00000000-0005-0000-0000-0000B4200000}"/>
    <cellStyle name="Currency 3 3 3 4 2" xfId="8700" xr:uid="{00000000-0005-0000-0000-0000B5200000}"/>
    <cellStyle name="Currency 3 3 3 5" xfId="8701" xr:uid="{00000000-0005-0000-0000-0000B6200000}"/>
    <cellStyle name="Currency 3 3 4" xfId="8702" xr:uid="{00000000-0005-0000-0000-0000B7200000}"/>
    <cellStyle name="Currency 3 3 4 2" xfId="8703" xr:uid="{00000000-0005-0000-0000-0000B8200000}"/>
    <cellStyle name="Currency 3 3 4 2 2" xfId="8704" xr:uid="{00000000-0005-0000-0000-0000B9200000}"/>
    <cellStyle name="Currency 3 3 4 3" xfId="8705" xr:uid="{00000000-0005-0000-0000-0000BA200000}"/>
    <cellStyle name="Currency 3 3 4 3 2" xfId="8706" xr:uid="{00000000-0005-0000-0000-0000BB200000}"/>
    <cellStyle name="Currency 3 3 4 4" xfId="8707" xr:uid="{00000000-0005-0000-0000-0000BC200000}"/>
    <cellStyle name="Currency 3 3 5" xfId="8708" xr:uid="{00000000-0005-0000-0000-0000BD200000}"/>
    <cellStyle name="Currency 3 3 5 2" xfId="8709" xr:uid="{00000000-0005-0000-0000-0000BE200000}"/>
    <cellStyle name="Currency 3 3 5 2 2" xfId="8710" xr:uid="{00000000-0005-0000-0000-0000BF200000}"/>
    <cellStyle name="Currency 3 3 5 3" xfId="8711" xr:uid="{00000000-0005-0000-0000-0000C0200000}"/>
    <cellStyle name="Currency 3 3 5 3 2" xfId="8712" xr:uid="{00000000-0005-0000-0000-0000C1200000}"/>
    <cellStyle name="Currency 3 3 5 4" xfId="8713" xr:uid="{00000000-0005-0000-0000-0000C2200000}"/>
    <cellStyle name="Currency 3 3 6" xfId="8714" xr:uid="{00000000-0005-0000-0000-0000C3200000}"/>
    <cellStyle name="Currency 3 3 6 2" xfId="8715" xr:uid="{00000000-0005-0000-0000-0000C4200000}"/>
    <cellStyle name="Currency 3 3 6 2 2" xfId="8716" xr:uid="{00000000-0005-0000-0000-0000C5200000}"/>
    <cellStyle name="Currency 3 3 6 3" xfId="8717" xr:uid="{00000000-0005-0000-0000-0000C6200000}"/>
    <cellStyle name="Currency 3 3 6 3 2" xfId="8718" xr:uid="{00000000-0005-0000-0000-0000C7200000}"/>
    <cellStyle name="Currency 3 3 6 4" xfId="8719" xr:uid="{00000000-0005-0000-0000-0000C8200000}"/>
    <cellStyle name="Currency 3 3 7" xfId="8720" xr:uid="{00000000-0005-0000-0000-0000C9200000}"/>
    <cellStyle name="Currency 3 3 7 2" xfId="8721" xr:uid="{00000000-0005-0000-0000-0000CA200000}"/>
    <cellStyle name="Currency 3 3 7 2 2" xfId="8722" xr:uid="{00000000-0005-0000-0000-0000CB200000}"/>
    <cellStyle name="Currency 3 3 7 3" xfId="8723" xr:uid="{00000000-0005-0000-0000-0000CC200000}"/>
    <cellStyle name="Currency 3 3 7 3 2" xfId="8724" xr:uid="{00000000-0005-0000-0000-0000CD200000}"/>
    <cellStyle name="Currency 3 3 7 4" xfId="8725" xr:uid="{00000000-0005-0000-0000-0000CE200000}"/>
    <cellStyle name="Currency 3 3 8" xfId="8726" xr:uid="{00000000-0005-0000-0000-0000CF200000}"/>
    <cellStyle name="Currency 3 3 8 2" xfId="8727" xr:uid="{00000000-0005-0000-0000-0000D0200000}"/>
    <cellStyle name="Currency 3 3 9" xfId="8728" xr:uid="{00000000-0005-0000-0000-0000D1200000}"/>
    <cellStyle name="Currency 3 3 9 2" xfId="8729" xr:uid="{00000000-0005-0000-0000-0000D2200000}"/>
    <cellStyle name="Currency 3 4" xfId="87" xr:uid="{00000000-0005-0000-0000-0000D3200000}"/>
    <cellStyle name="Currency 3 4 2" xfId="8730" xr:uid="{00000000-0005-0000-0000-0000D4200000}"/>
    <cellStyle name="Currency 3 4 2 2" xfId="8731" xr:uid="{00000000-0005-0000-0000-0000D5200000}"/>
    <cellStyle name="Currency 3 4 2 2 2" xfId="8732" xr:uid="{00000000-0005-0000-0000-0000D6200000}"/>
    <cellStyle name="Currency 3 4 2 2 2 2" xfId="8733" xr:uid="{00000000-0005-0000-0000-0000D7200000}"/>
    <cellStyle name="Currency 3 4 2 2 3" xfId="8734" xr:uid="{00000000-0005-0000-0000-0000D8200000}"/>
    <cellStyle name="Currency 3 4 2 2 3 2" xfId="8735" xr:uid="{00000000-0005-0000-0000-0000D9200000}"/>
    <cellStyle name="Currency 3 4 2 2 4" xfId="8736" xr:uid="{00000000-0005-0000-0000-0000DA200000}"/>
    <cellStyle name="Currency 3 4 2 3" xfId="8737" xr:uid="{00000000-0005-0000-0000-0000DB200000}"/>
    <cellStyle name="Currency 3 4 2 3 2" xfId="8738" xr:uid="{00000000-0005-0000-0000-0000DC200000}"/>
    <cellStyle name="Currency 3 4 2 3 2 2" xfId="8739" xr:uid="{00000000-0005-0000-0000-0000DD200000}"/>
    <cellStyle name="Currency 3 4 2 3 3" xfId="8740" xr:uid="{00000000-0005-0000-0000-0000DE200000}"/>
    <cellStyle name="Currency 3 4 2 3 3 2" xfId="8741" xr:uid="{00000000-0005-0000-0000-0000DF200000}"/>
    <cellStyle name="Currency 3 4 2 3 4" xfId="8742" xr:uid="{00000000-0005-0000-0000-0000E0200000}"/>
    <cellStyle name="Currency 3 4 2 4" xfId="8743" xr:uid="{00000000-0005-0000-0000-0000E1200000}"/>
    <cellStyle name="Currency 3 4 2 4 2" xfId="8744" xr:uid="{00000000-0005-0000-0000-0000E2200000}"/>
    <cellStyle name="Currency 3 4 2 5" xfId="8745" xr:uid="{00000000-0005-0000-0000-0000E3200000}"/>
    <cellStyle name="Currency 3 4 2 5 2" xfId="8746" xr:uid="{00000000-0005-0000-0000-0000E4200000}"/>
    <cellStyle name="Currency 3 4 2 6" xfId="8747" xr:uid="{00000000-0005-0000-0000-0000E5200000}"/>
    <cellStyle name="Currency 3 4 3" xfId="8748" xr:uid="{00000000-0005-0000-0000-0000E6200000}"/>
    <cellStyle name="Currency 3 4 3 2" xfId="8749" xr:uid="{00000000-0005-0000-0000-0000E7200000}"/>
    <cellStyle name="Currency 3 4 3 2 2" xfId="8750" xr:uid="{00000000-0005-0000-0000-0000E8200000}"/>
    <cellStyle name="Currency 3 4 3 2 2 2" xfId="8751" xr:uid="{00000000-0005-0000-0000-0000E9200000}"/>
    <cellStyle name="Currency 3 4 3 2 3" xfId="8752" xr:uid="{00000000-0005-0000-0000-0000EA200000}"/>
    <cellStyle name="Currency 3 4 3 2 3 2" xfId="8753" xr:uid="{00000000-0005-0000-0000-0000EB200000}"/>
    <cellStyle name="Currency 3 4 3 2 4" xfId="8754" xr:uid="{00000000-0005-0000-0000-0000EC200000}"/>
    <cellStyle name="Currency 3 4 3 3" xfId="8755" xr:uid="{00000000-0005-0000-0000-0000ED200000}"/>
    <cellStyle name="Currency 3 4 3 3 2" xfId="8756" xr:uid="{00000000-0005-0000-0000-0000EE200000}"/>
    <cellStyle name="Currency 3 4 3 4" xfId="8757" xr:uid="{00000000-0005-0000-0000-0000EF200000}"/>
    <cellStyle name="Currency 3 4 3 4 2" xfId="8758" xr:uid="{00000000-0005-0000-0000-0000F0200000}"/>
    <cellStyle name="Currency 3 4 3 5" xfId="8759" xr:uid="{00000000-0005-0000-0000-0000F1200000}"/>
    <cellStyle name="Currency 3 4 4" xfId="8760" xr:uid="{00000000-0005-0000-0000-0000F2200000}"/>
    <cellStyle name="Currency 3 4 4 2" xfId="8761" xr:uid="{00000000-0005-0000-0000-0000F3200000}"/>
    <cellStyle name="Currency 3 4 4 2 2" xfId="8762" xr:uid="{00000000-0005-0000-0000-0000F4200000}"/>
    <cellStyle name="Currency 3 4 4 3" xfId="8763" xr:uid="{00000000-0005-0000-0000-0000F5200000}"/>
    <cellStyle name="Currency 3 4 4 3 2" xfId="8764" xr:uid="{00000000-0005-0000-0000-0000F6200000}"/>
    <cellStyle name="Currency 3 4 4 4" xfId="8765" xr:uid="{00000000-0005-0000-0000-0000F7200000}"/>
    <cellStyle name="Currency 3 4 5" xfId="8766" xr:uid="{00000000-0005-0000-0000-0000F8200000}"/>
    <cellStyle name="Currency 3 4 5 2" xfId="8767" xr:uid="{00000000-0005-0000-0000-0000F9200000}"/>
    <cellStyle name="Currency 3 4 5 2 2" xfId="8768" xr:uid="{00000000-0005-0000-0000-0000FA200000}"/>
    <cellStyle name="Currency 3 4 5 3" xfId="8769" xr:uid="{00000000-0005-0000-0000-0000FB200000}"/>
    <cellStyle name="Currency 3 4 5 3 2" xfId="8770" xr:uid="{00000000-0005-0000-0000-0000FC200000}"/>
    <cellStyle name="Currency 3 4 5 4" xfId="8771" xr:uid="{00000000-0005-0000-0000-0000FD200000}"/>
    <cellStyle name="Currency 3 4 6" xfId="8772" xr:uid="{00000000-0005-0000-0000-0000FE200000}"/>
    <cellStyle name="Currency 3 4 6 2" xfId="8773" xr:uid="{00000000-0005-0000-0000-0000FF200000}"/>
    <cellStyle name="Currency 3 4 6 2 2" xfId="8774" xr:uid="{00000000-0005-0000-0000-000000210000}"/>
    <cellStyle name="Currency 3 4 6 3" xfId="8775" xr:uid="{00000000-0005-0000-0000-000001210000}"/>
    <cellStyle name="Currency 3 4 6 3 2" xfId="8776" xr:uid="{00000000-0005-0000-0000-000002210000}"/>
    <cellStyle name="Currency 3 4 6 4" xfId="8777" xr:uid="{00000000-0005-0000-0000-000003210000}"/>
    <cellStyle name="Currency 3 4 7" xfId="8778" xr:uid="{00000000-0005-0000-0000-000004210000}"/>
    <cellStyle name="Currency 3 4 7 2" xfId="8779" xr:uid="{00000000-0005-0000-0000-000005210000}"/>
    <cellStyle name="Currency 3 4 8" xfId="8780" xr:uid="{00000000-0005-0000-0000-000006210000}"/>
    <cellStyle name="Currency 3 4 8 2" xfId="8781" xr:uid="{00000000-0005-0000-0000-000007210000}"/>
    <cellStyle name="Currency 3 4 9" xfId="8782" xr:uid="{00000000-0005-0000-0000-000008210000}"/>
    <cellStyle name="Currency 3 5" xfId="8783" xr:uid="{00000000-0005-0000-0000-000009210000}"/>
    <cellStyle name="Currency 3 5 2" xfId="8784" xr:uid="{00000000-0005-0000-0000-00000A210000}"/>
    <cellStyle name="Currency 3 5 2 2" xfId="8785" xr:uid="{00000000-0005-0000-0000-00000B210000}"/>
    <cellStyle name="Currency 3 5 2 2 2" xfId="8786" xr:uid="{00000000-0005-0000-0000-00000C210000}"/>
    <cellStyle name="Currency 3 5 2 2 2 2" xfId="8787" xr:uid="{00000000-0005-0000-0000-00000D210000}"/>
    <cellStyle name="Currency 3 5 2 2 3" xfId="8788" xr:uid="{00000000-0005-0000-0000-00000E210000}"/>
    <cellStyle name="Currency 3 5 2 2 3 2" xfId="8789" xr:uid="{00000000-0005-0000-0000-00000F210000}"/>
    <cellStyle name="Currency 3 5 2 2 4" xfId="8790" xr:uid="{00000000-0005-0000-0000-000010210000}"/>
    <cellStyle name="Currency 3 5 2 3" xfId="8791" xr:uid="{00000000-0005-0000-0000-000011210000}"/>
    <cellStyle name="Currency 3 5 2 3 2" xfId="8792" xr:uid="{00000000-0005-0000-0000-000012210000}"/>
    <cellStyle name="Currency 3 5 2 4" xfId="8793" xr:uid="{00000000-0005-0000-0000-000013210000}"/>
    <cellStyle name="Currency 3 5 2 4 2" xfId="8794" xr:uid="{00000000-0005-0000-0000-000014210000}"/>
    <cellStyle name="Currency 3 5 2 5" xfId="8795" xr:uid="{00000000-0005-0000-0000-000015210000}"/>
    <cellStyle name="Currency 3 5 3" xfId="8796" xr:uid="{00000000-0005-0000-0000-000016210000}"/>
    <cellStyle name="Currency 3 5 3 2" xfId="8797" xr:uid="{00000000-0005-0000-0000-000017210000}"/>
    <cellStyle name="Currency 3 5 3 2 2" xfId="8798" xr:uid="{00000000-0005-0000-0000-000018210000}"/>
    <cellStyle name="Currency 3 5 3 3" xfId="8799" xr:uid="{00000000-0005-0000-0000-000019210000}"/>
    <cellStyle name="Currency 3 5 3 3 2" xfId="8800" xr:uid="{00000000-0005-0000-0000-00001A210000}"/>
    <cellStyle name="Currency 3 5 3 4" xfId="8801" xr:uid="{00000000-0005-0000-0000-00001B210000}"/>
    <cellStyle name="Currency 3 5 4" xfId="8802" xr:uid="{00000000-0005-0000-0000-00001C210000}"/>
    <cellStyle name="Currency 3 5 4 2" xfId="8803" xr:uid="{00000000-0005-0000-0000-00001D210000}"/>
    <cellStyle name="Currency 3 5 4 2 2" xfId="8804" xr:uid="{00000000-0005-0000-0000-00001E210000}"/>
    <cellStyle name="Currency 3 5 4 3" xfId="8805" xr:uid="{00000000-0005-0000-0000-00001F210000}"/>
    <cellStyle name="Currency 3 5 4 3 2" xfId="8806" xr:uid="{00000000-0005-0000-0000-000020210000}"/>
    <cellStyle name="Currency 3 5 4 4" xfId="8807" xr:uid="{00000000-0005-0000-0000-000021210000}"/>
    <cellStyle name="Currency 3 5 5" xfId="8808" xr:uid="{00000000-0005-0000-0000-000022210000}"/>
    <cellStyle name="Currency 3 5 5 2" xfId="8809" xr:uid="{00000000-0005-0000-0000-000023210000}"/>
    <cellStyle name="Currency 3 5 5 2 2" xfId="8810" xr:uid="{00000000-0005-0000-0000-000024210000}"/>
    <cellStyle name="Currency 3 5 5 3" xfId="8811" xr:uid="{00000000-0005-0000-0000-000025210000}"/>
    <cellStyle name="Currency 3 5 5 3 2" xfId="8812" xr:uid="{00000000-0005-0000-0000-000026210000}"/>
    <cellStyle name="Currency 3 5 5 4" xfId="8813" xr:uid="{00000000-0005-0000-0000-000027210000}"/>
    <cellStyle name="Currency 3 5 6" xfId="8814" xr:uid="{00000000-0005-0000-0000-000028210000}"/>
    <cellStyle name="Currency 3 5 6 2" xfId="8815" xr:uid="{00000000-0005-0000-0000-000029210000}"/>
    <cellStyle name="Currency 3 5 7" xfId="8816" xr:uid="{00000000-0005-0000-0000-00002A210000}"/>
    <cellStyle name="Currency 3 5 7 2" xfId="8817" xr:uid="{00000000-0005-0000-0000-00002B210000}"/>
    <cellStyle name="Currency 3 5 8" xfId="8818" xr:uid="{00000000-0005-0000-0000-00002C210000}"/>
    <cellStyle name="Currency 3 6" xfId="8819" xr:uid="{00000000-0005-0000-0000-00002D210000}"/>
    <cellStyle name="Currency 3 6 2" xfId="8820" xr:uid="{00000000-0005-0000-0000-00002E210000}"/>
    <cellStyle name="Currency 3 6 2 2" xfId="8821" xr:uid="{00000000-0005-0000-0000-00002F210000}"/>
    <cellStyle name="Currency 3 6 3" xfId="8822" xr:uid="{00000000-0005-0000-0000-000030210000}"/>
    <cellStyle name="Currency 3 6 3 2" xfId="8823" xr:uid="{00000000-0005-0000-0000-000031210000}"/>
    <cellStyle name="Currency 3 6 4" xfId="8824" xr:uid="{00000000-0005-0000-0000-000032210000}"/>
    <cellStyle name="Currency 3 7" xfId="8825" xr:uid="{00000000-0005-0000-0000-000033210000}"/>
    <cellStyle name="Currency 3 8" xfId="8826" xr:uid="{00000000-0005-0000-0000-000034210000}"/>
    <cellStyle name="Currency 3 8 2" xfId="8827" xr:uid="{00000000-0005-0000-0000-000035210000}"/>
    <cellStyle name="Currency 3 9" xfId="8828" xr:uid="{00000000-0005-0000-0000-000036210000}"/>
    <cellStyle name="Currency 3 9 2" xfId="8829" xr:uid="{00000000-0005-0000-0000-000037210000}"/>
    <cellStyle name="Currency 4" xfId="88" xr:uid="{00000000-0005-0000-0000-000038210000}"/>
    <cellStyle name="Currency 4 10" xfId="8830" xr:uid="{00000000-0005-0000-0000-000039210000}"/>
    <cellStyle name="Currency 4 10 2" xfId="8831" xr:uid="{00000000-0005-0000-0000-00003A210000}"/>
    <cellStyle name="Currency 4 10 2 2" xfId="8832" xr:uid="{00000000-0005-0000-0000-00003B210000}"/>
    <cellStyle name="Currency 4 10 3" xfId="8833" xr:uid="{00000000-0005-0000-0000-00003C210000}"/>
    <cellStyle name="Currency 4 10 3 2" xfId="8834" xr:uid="{00000000-0005-0000-0000-00003D210000}"/>
    <cellStyle name="Currency 4 10 4" xfId="8835" xr:uid="{00000000-0005-0000-0000-00003E210000}"/>
    <cellStyle name="Currency 4 11" xfId="8836" xr:uid="{00000000-0005-0000-0000-00003F210000}"/>
    <cellStyle name="Currency 4 12" xfId="8837" xr:uid="{00000000-0005-0000-0000-000040210000}"/>
    <cellStyle name="Currency 4 12 2" xfId="8838" xr:uid="{00000000-0005-0000-0000-000041210000}"/>
    <cellStyle name="Currency 4 13" xfId="8839" xr:uid="{00000000-0005-0000-0000-000042210000}"/>
    <cellStyle name="Currency 4 13 2" xfId="8840" xr:uid="{00000000-0005-0000-0000-000043210000}"/>
    <cellStyle name="Currency 4 14" xfId="8841" xr:uid="{00000000-0005-0000-0000-000044210000}"/>
    <cellStyle name="Currency 4 14 2" xfId="8842" xr:uid="{00000000-0005-0000-0000-000045210000}"/>
    <cellStyle name="Currency 4 15" xfId="8843" xr:uid="{00000000-0005-0000-0000-000046210000}"/>
    <cellStyle name="Currency 4 2" xfId="8844" xr:uid="{00000000-0005-0000-0000-000047210000}"/>
    <cellStyle name="Currency 4 2 10" xfId="8845" xr:uid="{00000000-0005-0000-0000-000048210000}"/>
    <cellStyle name="Currency 4 2 10 2" xfId="8846" xr:uid="{00000000-0005-0000-0000-000049210000}"/>
    <cellStyle name="Currency 4 2 11" xfId="8847" xr:uid="{00000000-0005-0000-0000-00004A210000}"/>
    <cellStyle name="Currency 4 2 2" xfId="8848" xr:uid="{00000000-0005-0000-0000-00004B210000}"/>
    <cellStyle name="Currency 4 2 2 2" xfId="8849" xr:uid="{00000000-0005-0000-0000-00004C210000}"/>
    <cellStyle name="Currency 4 2 2 2 2" xfId="8850" xr:uid="{00000000-0005-0000-0000-00004D210000}"/>
    <cellStyle name="Currency 4 2 2 2 2 2" xfId="8851" xr:uid="{00000000-0005-0000-0000-00004E210000}"/>
    <cellStyle name="Currency 4 2 2 2 3" xfId="8852" xr:uid="{00000000-0005-0000-0000-00004F210000}"/>
    <cellStyle name="Currency 4 2 2 2 3 2" xfId="8853" xr:uid="{00000000-0005-0000-0000-000050210000}"/>
    <cellStyle name="Currency 4 2 2 2 4" xfId="8854" xr:uid="{00000000-0005-0000-0000-000051210000}"/>
    <cellStyle name="Currency 4 2 2 3" xfId="8855" xr:uid="{00000000-0005-0000-0000-000052210000}"/>
    <cellStyle name="Currency 4 2 2 3 2" xfId="8856" xr:uid="{00000000-0005-0000-0000-000053210000}"/>
    <cellStyle name="Currency 4 2 2 3 2 2" xfId="8857" xr:uid="{00000000-0005-0000-0000-000054210000}"/>
    <cellStyle name="Currency 4 2 2 3 3" xfId="8858" xr:uid="{00000000-0005-0000-0000-000055210000}"/>
    <cellStyle name="Currency 4 2 2 3 3 2" xfId="8859" xr:uid="{00000000-0005-0000-0000-000056210000}"/>
    <cellStyle name="Currency 4 2 2 3 4" xfId="8860" xr:uid="{00000000-0005-0000-0000-000057210000}"/>
    <cellStyle name="Currency 4 2 2 4" xfId="8861" xr:uid="{00000000-0005-0000-0000-000058210000}"/>
    <cellStyle name="Currency 4 2 2 4 2" xfId="8862" xr:uid="{00000000-0005-0000-0000-000059210000}"/>
    <cellStyle name="Currency 4 2 2 5" xfId="8863" xr:uid="{00000000-0005-0000-0000-00005A210000}"/>
    <cellStyle name="Currency 4 2 2 5 2" xfId="8864" xr:uid="{00000000-0005-0000-0000-00005B210000}"/>
    <cellStyle name="Currency 4 2 2 6" xfId="8865" xr:uid="{00000000-0005-0000-0000-00005C210000}"/>
    <cellStyle name="Currency 4 2 3" xfId="8866" xr:uid="{00000000-0005-0000-0000-00005D210000}"/>
    <cellStyle name="Currency 4 2 3 2" xfId="8867" xr:uid="{00000000-0005-0000-0000-00005E210000}"/>
    <cellStyle name="Currency 4 2 3 2 2" xfId="8868" xr:uid="{00000000-0005-0000-0000-00005F210000}"/>
    <cellStyle name="Currency 4 2 3 2 2 2" xfId="8869" xr:uid="{00000000-0005-0000-0000-000060210000}"/>
    <cellStyle name="Currency 4 2 3 2 3" xfId="8870" xr:uid="{00000000-0005-0000-0000-000061210000}"/>
    <cellStyle name="Currency 4 2 3 2 3 2" xfId="8871" xr:uid="{00000000-0005-0000-0000-000062210000}"/>
    <cellStyle name="Currency 4 2 3 2 4" xfId="8872" xr:uid="{00000000-0005-0000-0000-000063210000}"/>
    <cellStyle name="Currency 4 2 3 3" xfId="8873" xr:uid="{00000000-0005-0000-0000-000064210000}"/>
    <cellStyle name="Currency 4 2 3 3 2" xfId="8874" xr:uid="{00000000-0005-0000-0000-000065210000}"/>
    <cellStyle name="Currency 4 2 3 4" xfId="8875" xr:uid="{00000000-0005-0000-0000-000066210000}"/>
    <cellStyle name="Currency 4 2 3 4 2" xfId="8876" xr:uid="{00000000-0005-0000-0000-000067210000}"/>
    <cellStyle name="Currency 4 2 3 5" xfId="8877" xr:uid="{00000000-0005-0000-0000-000068210000}"/>
    <cellStyle name="Currency 4 2 4" xfId="8878" xr:uid="{00000000-0005-0000-0000-000069210000}"/>
    <cellStyle name="Currency 4 2 4 2" xfId="8879" xr:uid="{00000000-0005-0000-0000-00006A210000}"/>
    <cellStyle name="Currency 4 2 4 2 2" xfId="8880" xr:uid="{00000000-0005-0000-0000-00006B210000}"/>
    <cellStyle name="Currency 4 2 4 3" xfId="8881" xr:uid="{00000000-0005-0000-0000-00006C210000}"/>
    <cellStyle name="Currency 4 2 4 3 2" xfId="8882" xr:uid="{00000000-0005-0000-0000-00006D210000}"/>
    <cellStyle name="Currency 4 2 4 4" xfId="8883" xr:uid="{00000000-0005-0000-0000-00006E210000}"/>
    <cellStyle name="Currency 4 2 5" xfId="8884" xr:uid="{00000000-0005-0000-0000-00006F210000}"/>
    <cellStyle name="Currency 4 2 5 2" xfId="8885" xr:uid="{00000000-0005-0000-0000-000070210000}"/>
    <cellStyle name="Currency 4 2 5 2 2" xfId="8886" xr:uid="{00000000-0005-0000-0000-000071210000}"/>
    <cellStyle name="Currency 4 2 5 3" xfId="8887" xr:uid="{00000000-0005-0000-0000-000072210000}"/>
    <cellStyle name="Currency 4 2 5 3 2" xfId="8888" xr:uid="{00000000-0005-0000-0000-000073210000}"/>
    <cellStyle name="Currency 4 2 5 4" xfId="8889" xr:uid="{00000000-0005-0000-0000-000074210000}"/>
    <cellStyle name="Currency 4 2 6" xfId="8890" xr:uid="{00000000-0005-0000-0000-000075210000}"/>
    <cellStyle name="Currency 4 2 6 2" xfId="8891" xr:uid="{00000000-0005-0000-0000-000076210000}"/>
    <cellStyle name="Currency 4 2 6 2 2" xfId="8892" xr:uid="{00000000-0005-0000-0000-000077210000}"/>
    <cellStyle name="Currency 4 2 6 3" xfId="8893" xr:uid="{00000000-0005-0000-0000-000078210000}"/>
    <cellStyle name="Currency 4 2 6 3 2" xfId="8894" xr:uid="{00000000-0005-0000-0000-000079210000}"/>
    <cellStyle name="Currency 4 2 6 4" xfId="8895" xr:uid="{00000000-0005-0000-0000-00007A210000}"/>
    <cellStyle name="Currency 4 2 7" xfId="8896" xr:uid="{00000000-0005-0000-0000-00007B210000}"/>
    <cellStyle name="Currency 4 2 7 2" xfId="8897" xr:uid="{00000000-0005-0000-0000-00007C210000}"/>
    <cellStyle name="Currency 4 2 7 2 2" xfId="8898" xr:uid="{00000000-0005-0000-0000-00007D210000}"/>
    <cellStyle name="Currency 4 2 7 3" xfId="8899" xr:uid="{00000000-0005-0000-0000-00007E210000}"/>
    <cellStyle name="Currency 4 2 7 3 2" xfId="8900" xr:uid="{00000000-0005-0000-0000-00007F210000}"/>
    <cellStyle name="Currency 4 2 7 4" xfId="8901" xr:uid="{00000000-0005-0000-0000-000080210000}"/>
    <cellStyle name="Currency 4 2 8" xfId="8902" xr:uid="{00000000-0005-0000-0000-000081210000}"/>
    <cellStyle name="Currency 4 2 8 2" xfId="8903" xr:uid="{00000000-0005-0000-0000-000082210000}"/>
    <cellStyle name="Currency 4 2 9" xfId="8904" xr:uid="{00000000-0005-0000-0000-000083210000}"/>
    <cellStyle name="Currency 4 2 9 2" xfId="8905" xr:uid="{00000000-0005-0000-0000-000084210000}"/>
    <cellStyle name="Currency 4 3" xfId="8906" xr:uid="{00000000-0005-0000-0000-000085210000}"/>
    <cellStyle name="Currency 4 3 10" xfId="8907" xr:uid="{00000000-0005-0000-0000-000086210000}"/>
    <cellStyle name="Currency 4 3 2" xfId="8908" xr:uid="{00000000-0005-0000-0000-000087210000}"/>
    <cellStyle name="Currency 4 3 2 2" xfId="8909" xr:uid="{00000000-0005-0000-0000-000088210000}"/>
    <cellStyle name="Currency 4 3 2 2 2" xfId="8910" xr:uid="{00000000-0005-0000-0000-000089210000}"/>
    <cellStyle name="Currency 4 3 2 2 2 2" xfId="8911" xr:uid="{00000000-0005-0000-0000-00008A210000}"/>
    <cellStyle name="Currency 4 3 2 2 3" xfId="8912" xr:uid="{00000000-0005-0000-0000-00008B210000}"/>
    <cellStyle name="Currency 4 3 2 2 3 2" xfId="8913" xr:uid="{00000000-0005-0000-0000-00008C210000}"/>
    <cellStyle name="Currency 4 3 2 2 4" xfId="8914" xr:uid="{00000000-0005-0000-0000-00008D210000}"/>
    <cellStyle name="Currency 4 3 2 3" xfId="8915" xr:uid="{00000000-0005-0000-0000-00008E210000}"/>
    <cellStyle name="Currency 4 3 2 3 2" xfId="8916" xr:uid="{00000000-0005-0000-0000-00008F210000}"/>
    <cellStyle name="Currency 4 3 2 3 2 2" xfId="8917" xr:uid="{00000000-0005-0000-0000-000090210000}"/>
    <cellStyle name="Currency 4 3 2 3 3" xfId="8918" xr:uid="{00000000-0005-0000-0000-000091210000}"/>
    <cellStyle name="Currency 4 3 2 3 3 2" xfId="8919" xr:uid="{00000000-0005-0000-0000-000092210000}"/>
    <cellStyle name="Currency 4 3 2 3 4" xfId="8920" xr:uid="{00000000-0005-0000-0000-000093210000}"/>
    <cellStyle name="Currency 4 3 2 4" xfId="8921" xr:uid="{00000000-0005-0000-0000-000094210000}"/>
    <cellStyle name="Currency 4 3 2 4 2" xfId="8922" xr:uid="{00000000-0005-0000-0000-000095210000}"/>
    <cellStyle name="Currency 4 3 2 5" xfId="8923" xr:uid="{00000000-0005-0000-0000-000096210000}"/>
    <cellStyle name="Currency 4 3 2 5 2" xfId="8924" xr:uid="{00000000-0005-0000-0000-000097210000}"/>
    <cellStyle name="Currency 4 3 2 6" xfId="8925" xr:uid="{00000000-0005-0000-0000-000098210000}"/>
    <cellStyle name="Currency 4 3 3" xfId="8926" xr:uid="{00000000-0005-0000-0000-000099210000}"/>
    <cellStyle name="Currency 4 3 3 2" xfId="8927" xr:uid="{00000000-0005-0000-0000-00009A210000}"/>
    <cellStyle name="Currency 4 3 3 2 2" xfId="8928" xr:uid="{00000000-0005-0000-0000-00009B210000}"/>
    <cellStyle name="Currency 4 3 3 2 2 2" xfId="8929" xr:uid="{00000000-0005-0000-0000-00009C210000}"/>
    <cellStyle name="Currency 4 3 3 2 3" xfId="8930" xr:uid="{00000000-0005-0000-0000-00009D210000}"/>
    <cellStyle name="Currency 4 3 3 2 3 2" xfId="8931" xr:uid="{00000000-0005-0000-0000-00009E210000}"/>
    <cellStyle name="Currency 4 3 3 2 4" xfId="8932" xr:uid="{00000000-0005-0000-0000-00009F210000}"/>
    <cellStyle name="Currency 4 3 3 3" xfId="8933" xr:uid="{00000000-0005-0000-0000-0000A0210000}"/>
    <cellStyle name="Currency 4 3 3 3 2" xfId="8934" xr:uid="{00000000-0005-0000-0000-0000A1210000}"/>
    <cellStyle name="Currency 4 3 3 4" xfId="8935" xr:uid="{00000000-0005-0000-0000-0000A2210000}"/>
    <cellStyle name="Currency 4 3 3 4 2" xfId="8936" xr:uid="{00000000-0005-0000-0000-0000A3210000}"/>
    <cellStyle name="Currency 4 3 3 5" xfId="8937" xr:uid="{00000000-0005-0000-0000-0000A4210000}"/>
    <cellStyle name="Currency 4 3 4" xfId="8938" xr:uid="{00000000-0005-0000-0000-0000A5210000}"/>
    <cellStyle name="Currency 4 3 4 2" xfId="8939" xr:uid="{00000000-0005-0000-0000-0000A6210000}"/>
    <cellStyle name="Currency 4 3 4 2 2" xfId="8940" xr:uid="{00000000-0005-0000-0000-0000A7210000}"/>
    <cellStyle name="Currency 4 3 4 3" xfId="8941" xr:uid="{00000000-0005-0000-0000-0000A8210000}"/>
    <cellStyle name="Currency 4 3 4 3 2" xfId="8942" xr:uid="{00000000-0005-0000-0000-0000A9210000}"/>
    <cellStyle name="Currency 4 3 4 4" xfId="8943" xr:uid="{00000000-0005-0000-0000-0000AA210000}"/>
    <cellStyle name="Currency 4 3 5" xfId="8944" xr:uid="{00000000-0005-0000-0000-0000AB210000}"/>
    <cellStyle name="Currency 4 3 5 2" xfId="8945" xr:uid="{00000000-0005-0000-0000-0000AC210000}"/>
    <cellStyle name="Currency 4 3 5 2 2" xfId="8946" xr:uid="{00000000-0005-0000-0000-0000AD210000}"/>
    <cellStyle name="Currency 4 3 5 3" xfId="8947" xr:uid="{00000000-0005-0000-0000-0000AE210000}"/>
    <cellStyle name="Currency 4 3 5 3 2" xfId="8948" xr:uid="{00000000-0005-0000-0000-0000AF210000}"/>
    <cellStyle name="Currency 4 3 5 4" xfId="8949" xr:uid="{00000000-0005-0000-0000-0000B0210000}"/>
    <cellStyle name="Currency 4 3 6" xfId="8950" xr:uid="{00000000-0005-0000-0000-0000B1210000}"/>
    <cellStyle name="Currency 4 3 6 2" xfId="8951" xr:uid="{00000000-0005-0000-0000-0000B2210000}"/>
    <cellStyle name="Currency 4 3 6 2 2" xfId="8952" xr:uid="{00000000-0005-0000-0000-0000B3210000}"/>
    <cellStyle name="Currency 4 3 6 3" xfId="8953" xr:uid="{00000000-0005-0000-0000-0000B4210000}"/>
    <cellStyle name="Currency 4 3 6 3 2" xfId="8954" xr:uid="{00000000-0005-0000-0000-0000B5210000}"/>
    <cellStyle name="Currency 4 3 6 4" xfId="8955" xr:uid="{00000000-0005-0000-0000-0000B6210000}"/>
    <cellStyle name="Currency 4 3 7" xfId="8956" xr:uid="{00000000-0005-0000-0000-0000B7210000}"/>
    <cellStyle name="Currency 4 3 7 2" xfId="8957" xr:uid="{00000000-0005-0000-0000-0000B8210000}"/>
    <cellStyle name="Currency 4 3 7 2 2" xfId="8958" xr:uid="{00000000-0005-0000-0000-0000B9210000}"/>
    <cellStyle name="Currency 4 3 7 3" xfId="8959" xr:uid="{00000000-0005-0000-0000-0000BA210000}"/>
    <cellStyle name="Currency 4 3 7 3 2" xfId="8960" xr:uid="{00000000-0005-0000-0000-0000BB210000}"/>
    <cellStyle name="Currency 4 3 7 4" xfId="8961" xr:uid="{00000000-0005-0000-0000-0000BC210000}"/>
    <cellStyle name="Currency 4 3 8" xfId="8962" xr:uid="{00000000-0005-0000-0000-0000BD210000}"/>
    <cellStyle name="Currency 4 3 8 2" xfId="8963" xr:uid="{00000000-0005-0000-0000-0000BE210000}"/>
    <cellStyle name="Currency 4 3 9" xfId="8964" xr:uid="{00000000-0005-0000-0000-0000BF210000}"/>
    <cellStyle name="Currency 4 3 9 2" xfId="8965" xr:uid="{00000000-0005-0000-0000-0000C0210000}"/>
    <cellStyle name="Currency 4 4" xfId="8966" xr:uid="{00000000-0005-0000-0000-0000C1210000}"/>
    <cellStyle name="Currency 4 4 2" xfId="8967" xr:uid="{00000000-0005-0000-0000-0000C2210000}"/>
    <cellStyle name="Currency 4 4 2 2" xfId="8968" xr:uid="{00000000-0005-0000-0000-0000C3210000}"/>
    <cellStyle name="Currency 4 4 2 2 2" xfId="8969" xr:uid="{00000000-0005-0000-0000-0000C4210000}"/>
    <cellStyle name="Currency 4 4 2 2 2 2" xfId="8970" xr:uid="{00000000-0005-0000-0000-0000C5210000}"/>
    <cellStyle name="Currency 4 4 2 2 3" xfId="8971" xr:uid="{00000000-0005-0000-0000-0000C6210000}"/>
    <cellStyle name="Currency 4 4 2 2 3 2" xfId="8972" xr:uid="{00000000-0005-0000-0000-0000C7210000}"/>
    <cellStyle name="Currency 4 4 2 2 4" xfId="8973" xr:uid="{00000000-0005-0000-0000-0000C8210000}"/>
    <cellStyle name="Currency 4 4 2 3" xfId="8974" xr:uid="{00000000-0005-0000-0000-0000C9210000}"/>
    <cellStyle name="Currency 4 4 2 3 2" xfId="8975" xr:uid="{00000000-0005-0000-0000-0000CA210000}"/>
    <cellStyle name="Currency 4 4 2 4" xfId="8976" xr:uid="{00000000-0005-0000-0000-0000CB210000}"/>
    <cellStyle name="Currency 4 4 2 4 2" xfId="8977" xr:uid="{00000000-0005-0000-0000-0000CC210000}"/>
    <cellStyle name="Currency 4 4 2 5" xfId="8978" xr:uid="{00000000-0005-0000-0000-0000CD210000}"/>
    <cellStyle name="Currency 4 4 3" xfId="8979" xr:uid="{00000000-0005-0000-0000-0000CE210000}"/>
    <cellStyle name="Currency 4 4 3 2" xfId="8980" xr:uid="{00000000-0005-0000-0000-0000CF210000}"/>
    <cellStyle name="Currency 4 4 3 2 2" xfId="8981" xr:uid="{00000000-0005-0000-0000-0000D0210000}"/>
    <cellStyle name="Currency 4 4 3 3" xfId="8982" xr:uid="{00000000-0005-0000-0000-0000D1210000}"/>
    <cellStyle name="Currency 4 4 3 3 2" xfId="8983" xr:uid="{00000000-0005-0000-0000-0000D2210000}"/>
    <cellStyle name="Currency 4 4 3 4" xfId="8984" xr:uid="{00000000-0005-0000-0000-0000D3210000}"/>
    <cellStyle name="Currency 4 4 4" xfId="8985" xr:uid="{00000000-0005-0000-0000-0000D4210000}"/>
    <cellStyle name="Currency 4 4 4 2" xfId="8986" xr:uid="{00000000-0005-0000-0000-0000D5210000}"/>
    <cellStyle name="Currency 4 4 4 2 2" xfId="8987" xr:uid="{00000000-0005-0000-0000-0000D6210000}"/>
    <cellStyle name="Currency 4 4 4 3" xfId="8988" xr:uid="{00000000-0005-0000-0000-0000D7210000}"/>
    <cellStyle name="Currency 4 4 4 3 2" xfId="8989" xr:uid="{00000000-0005-0000-0000-0000D8210000}"/>
    <cellStyle name="Currency 4 4 4 4" xfId="8990" xr:uid="{00000000-0005-0000-0000-0000D9210000}"/>
    <cellStyle name="Currency 4 4 5" xfId="8991" xr:uid="{00000000-0005-0000-0000-0000DA210000}"/>
    <cellStyle name="Currency 4 4 5 2" xfId="8992" xr:uid="{00000000-0005-0000-0000-0000DB210000}"/>
    <cellStyle name="Currency 4 4 5 2 2" xfId="8993" xr:uid="{00000000-0005-0000-0000-0000DC210000}"/>
    <cellStyle name="Currency 4 4 5 3" xfId="8994" xr:uid="{00000000-0005-0000-0000-0000DD210000}"/>
    <cellStyle name="Currency 4 4 5 3 2" xfId="8995" xr:uid="{00000000-0005-0000-0000-0000DE210000}"/>
    <cellStyle name="Currency 4 4 5 4" xfId="8996" xr:uid="{00000000-0005-0000-0000-0000DF210000}"/>
    <cellStyle name="Currency 4 4 6" xfId="8997" xr:uid="{00000000-0005-0000-0000-0000E0210000}"/>
    <cellStyle name="Currency 4 4 6 2" xfId="8998" xr:uid="{00000000-0005-0000-0000-0000E1210000}"/>
    <cellStyle name="Currency 4 4 7" xfId="8999" xr:uid="{00000000-0005-0000-0000-0000E2210000}"/>
    <cellStyle name="Currency 4 4 7 2" xfId="9000" xr:uid="{00000000-0005-0000-0000-0000E3210000}"/>
    <cellStyle name="Currency 4 4 8" xfId="9001" xr:uid="{00000000-0005-0000-0000-0000E4210000}"/>
    <cellStyle name="Currency 4 5" xfId="9002" xr:uid="{00000000-0005-0000-0000-0000E5210000}"/>
    <cellStyle name="Currency 4 5 2" xfId="9003" xr:uid="{00000000-0005-0000-0000-0000E6210000}"/>
    <cellStyle name="Currency 4 5 2 2" xfId="9004" xr:uid="{00000000-0005-0000-0000-0000E7210000}"/>
    <cellStyle name="Currency 4 5 2 2 2" xfId="9005" xr:uid="{00000000-0005-0000-0000-0000E8210000}"/>
    <cellStyle name="Currency 4 5 2 3" xfId="9006" xr:uid="{00000000-0005-0000-0000-0000E9210000}"/>
    <cellStyle name="Currency 4 5 2 3 2" xfId="9007" xr:uid="{00000000-0005-0000-0000-0000EA210000}"/>
    <cellStyle name="Currency 4 5 2 4" xfId="9008" xr:uid="{00000000-0005-0000-0000-0000EB210000}"/>
    <cellStyle name="Currency 4 5 3" xfId="9009" xr:uid="{00000000-0005-0000-0000-0000EC210000}"/>
    <cellStyle name="Currency 4 5 3 2" xfId="9010" xr:uid="{00000000-0005-0000-0000-0000ED210000}"/>
    <cellStyle name="Currency 4 5 3 2 2" xfId="9011" xr:uid="{00000000-0005-0000-0000-0000EE210000}"/>
    <cellStyle name="Currency 4 5 3 3" xfId="9012" xr:uid="{00000000-0005-0000-0000-0000EF210000}"/>
    <cellStyle name="Currency 4 5 3 3 2" xfId="9013" xr:uid="{00000000-0005-0000-0000-0000F0210000}"/>
    <cellStyle name="Currency 4 5 3 4" xfId="9014" xr:uid="{00000000-0005-0000-0000-0000F1210000}"/>
    <cellStyle name="Currency 4 5 4" xfId="9015" xr:uid="{00000000-0005-0000-0000-0000F2210000}"/>
    <cellStyle name="Currency 4 5 4 2" xfId="9016" xr:uid="{00000000-0005-0000-0000-0000F3210000}"/>
    <cellStyle name="Currency 4 5 5" xfId="9017" xr:uid="{00000000-0005-0000-0000-0000F4210000}"/>
    <cellStyle name="Currency 4 5 5 2" xfId="9018" xr:uid="{00000000-0005-0000-0000-0000F5210000}"/>
    <cellStyle name="Currency 4 5 6" xfId="9019" xr:uid="{00000000-0005-0000-0000-0000F6210000}"/>
    <cellStyle name="Currency 4 6" xfId="9020" xr:uid="{00000000-0005-0000-0000-0000F7210000}"/>
    <cellStyle name="Currency 4 6 2" xfId="9021" xr:uid="{00000000-0005-0000-0000-0000F8210000}"/>
    <cellStyle name="Currency 4 6 2 2" xfId="9022" xr:uid="{00000000-0005-0000-0000-0000F9210000}"/>
    <cellStyle name="Currency 4 6 2 2 2" xfId="9023" xr:uid="{00000000-0005-0000-0000-0000FA210000}"/>
    <cellStyle name="Currency 4 6 2 3" xfId="9024" xr:uid="{00000000-0005-0000-0000-0000FB210000}"/>
    <cellStyle name="Currency 4 6 2 3 2" xfId="9025" xr:uid="{00000000-0005-0000-0000-0000FC210000}"/>
    <cellStyle name="Currency 4 6 2 4" xfId="9026" xr:uid="{00000000-0005-0000-0000-0000FD210000}"/>
    <cellStyle name="Currency 4 6 3" xfId="9027" xr:uid="{00000000-0005-0000-0000-0000FE210000}"/>
    <cellStyle name="Currency 4 6 3 2" xfId="9028" xr:uid="{00000000-0005-0000-0000-0000FF210000}"/>
    <cellStyle name="Currency 4 6 4" xfId="9029" xr:uid="{00000000-0005-0000-0000-000000220000}"/>
    <cellStyle name="Currency 4 6 4 2" xfId="9030" xr:uid="{00000000-0005-0000-0000-000001220000}"/>
    <cellStyle name="Currency 4 6 5" xfId="9031" xr:uid="{00000000-0005-0000-0000-000002220000}"/>
    <cellStyle name="Currency 4 7" xfId="9032" xr:uid="{00000000-0005-0000-0000-000003220000}"/>
    <cellStyle name="Currency 4 7 2" xfId="9033" xr:uid="{00000000-0005-0000-0000-000004220000}"/>
    <cellStyle name="Currency 4 7 2 2" xfId="9034" xr:uid="{00000000-0005-0000-0000-000005220000}"/>
    <cellStyle name="Currency 4 7 3" xfId="9035" xr:uid="{00000000-0005-0000-0000-000006220000}"/>
    <cellStyle name="Currency 4 7 3 2" xfId="9036" xr:uid="{00000000-0005-0000-0000-000007220000}"/>
    <cellStyle name="Currency 4 7 4" xfId="9037" xr:uid="{00000000-0005-0000-0000-000008220000}"/>
    <cellStyle name="Currency 4 8" xfId="9038" xr:uid="{00000000-0005-0000-0000-000009220000}"/>
    <cellStyle name="Currency 4 8 2" xfId="9039" xr:uid="{00000000-0005-0000-0000-00000A220000}"/>
    <cellStyle name="Currency 4 8 2 2" xfId="9040" xr:uid="{00000000-0005-0000-0000-00000B220000}"/>
    <cellStyle name="Currency 4 8 3" xfId="9041" xr:uid="{00000000-0005-0000-0000-00000C220000}"/>
    <cellStyle name="Currency 4 8 3 2" xfId="9042" xr:uid="{00000000-0005-0000-0000-00000D220000}"/>
    <cellStyle name="Currency 4 8 4" xfId="9043" xr:uid="{00000000-0005-0000-0000-00000E220000}"/>
    <cellStyle name="Currency 4 9" xfId="9044" xr:uid="{00000000-0005-0000-0000-00000F220000}"/>
    <cellStyle name="Currency 4 9 2" xfId="9045" xr:uid="{00000000-0005-0000-0000-000010220000}"/>
    <cellStyle name="Currency 4 9 2 2" xfId="9046" xr:uid="{00000000-0005-0000-0000-000011220000}"/>
    <cellStyle name="Currency 4 9 3" xfId="9047" xr:uid="{00000000-0005-0000-0000-000012220000}"/>
    <cellStyle name="Currency 4 9 3 2" xfId="9048" xr:uid="{00000000-0005-0000-0000-000013220000}"/>
    <cellStyle name="Currency 4 9 4" xfId="9049" xr:uid="{00000000-0005-0000-0000-000014220000}"/>
    <cellStyle name="Currency 5" xfId="362" xr:uid="{00000000-0005-0000-0000-000015220000}"/>
    <cellStyle name="Currency 5 10" xfId="15533" xr:uid="{00000000-0005-0000-0000-000016220000}"/>
    <cellStyle name="Currency 5 2" xfId="9050" xr:uid="{00000000-0005-0000-0000-000017220000}"/>
    <cellStyle name="Currency 5 2 2" xfId="9051" xr:uid="{00000000-0005-0000-0000-000018220000}"/>
    <cellStyle name="Currency 5 2 3" xfId="9052" xr:uid="{00000000-0005-0000-0000-000019220000}"/>
    <cellStyle name="Currency 5 3" xfId="9053" xr:uid="{00000000-0005-0000-0000-00001A220000}"/>
    <cellStyle name="Currency 5 4" xfId="9054" xr:uid="{00000000-0005-0000-0000-00001B220000}"/>
    <cellStyle name="Currency 5 5" xfId="9055" xr:uid="{00000000-0005-0000-0000-00001C220000}"/>
    <cellStyle name="Currency 5 5 2" xfId="9056" xr:uid="{00000000-0005-0000-0000-00001D220000}"/>
    <cellStyle name="Currency 5 5 2 2" xfId="9057" xr:uid="{00000000-0005-0000-0000-00001E220000}"/>
    <cellStyle name="Currency 5 5 3" xfId="9058" xr:uid="{00000000-0005-0000-0000-00001F220000}"/>
    <cellStyle name="Currency 5 5 3 2" xfId="9059" xr:uid="{00000000-0005-0000-0000-000020220000}"/>
    <cellStyle name="Currency 5 5 4" xfId="9060" xr:uid="{00000000-0005-0000-0000-000021220000}"/>
    <cellStyle name="Currency 5 6" xfId="9061" xr:uid="{00000000-0005-0000-0000-000022220000}"/>
    <cellStyle name="Currency 5 6 2" xfId="9062" xr:uid="{00000000-0005-0000-0000-000023220000}"/>
    <cellStyle name="Currency 5 7" xfId="9063" xr:uid="{00000000-0005-0000-0000-000024220000}"/>
    <cellStyle name="Currency 5 7 2" xfId="9064" xr:uid="{00000000-0005-0000-0000-000025220000}"/>
    <cellStyle name="Currency 5 8" xfId="9065" xr:uid="{00000000-0005-0000-0000-000026220000}"/>
    <cellStyle name="Currency 5 8 2" xfId="9066" xr:uid="{00000000-0005-0000-0000-000027220000}"/>
    <cellStyle name="Currency 5 9" xfId="9067" xr:uid="{00000000-0005-0000-0000-000028220000}"/>
    <cellStyle name="Currency 6" xfId="363" xr:uid="{00000000-0005-0000-0000-000029220000}"/>
    <cellStyle name="Currency 6 2" xfId="9068" xr:uid="{00000000-0005-0000-0000-00002A220000}"/>
    <cellStyle name="Currency 6 2 2" xfId="9069" xr:uid="{00000000-0005-0000-0000-00002B220000}"/>
    <cellStyle name="Currency 6 2 2 2" xfId="9070" xr:uid="{00000000-0005-0000-0000-00002C220000}"/>
    <cellStyle name="Currency 6 2 3" xfId="9071" xr:uid="{00000000-0005-0000-0000-00002D220000}"/>
    <cellStyle name="Currency 6 2 3 2" xfId="9072" xr:uid="{00000000-0005-0000-0000-00002E220000}"/>
    <cellStyle name="Currency 6 2 4" xfId="9073" xr:uid="{00000000-0005-0000-0000-00002F220000}"/>
    <cellStyle name="Currency 6 3" xfId="9074" xr:uid="{00000000-0005-0000-0000-000030220000}"/>
    <cellStyle name="Currency 6 3 2" xfId="9075" xr:uid="{00000000-0005-0000-0000-000031220000}"/>
    <cellStyle name="Currency 6 4" xfId="9076" xr:uid="{00000000-0005-0000-0000-000032220000}"/>
    <cellStyle name="Currency 6 4 2" xfId="9077" xr:uid="{00000000-0005-0000-0000-000033220000}"/>
    <cellStyle name="Currency 6 5" xfId="9078" xr:uid="{00000000-0005-0000-0000-000034220000}"/>
    <cellStyle name="Currency 6 5 2" xfId="9079" xr:uid="{00000000-0005-0000-0000-000035220000}"/>
    <cellStyle name="Currency 6 6" xfId="9080" xr:uid="{00000000-0005-0000-0000-000036220000}"/>
    <cellStyle name="Currency 7" xfId="364" xr:uid="{00000000-0005-0000-0000-000037220000}"/>
    <cellStyle name="Currency 7 2" xfId="9081" xr:uid="{00000000-0005-0000-0000-000038220000}"/>
    <cellStyle name="Currency 7 2 2" xfId="9082" xr:uid="{00000000-0005-0000-0000-000039220000}"/>
    <cellStyle name="Currency 7 2 2 2" xfId="9083" xr:uid="{00000000-0005-0000-0000-00003A220000}"/>
    <cellStyle name="Currency 7 2 3" xfId="9084" xr:uid="{00000000-0005-0000-0000-00003B220000}"/>
    <cellStyle name="Currency 7 2 3 2" xfId="9085" xr:uid="{00000000-0005-0000-0000-00003C220000}"/>
    <cellStyle name="Currency 7 2 4" xfId="9086" xr:uid="{00000000-0005-0000-0000-00003D220000}"/>
    <cellStyle name="Currency 7 3" xfId="9087" xr:uid="{00000000-0005-0000-0000-00003E220000}"/>
    <cellStyle name="Currency 7 3 2" xfId="9088" xr:uid="{00000000-0005-0000-0000-00003F220000}"/>
    <cellStyle name="Currency 7 4" xfId="9089" xr:uid="{00000000-0005-0000-0000-000040220000}"/>
    <cellStyle name="Currency 7 4 2" xfId="9090" xr:uid="{00000000-0005-0000-0000-000041220000}"/>
    <cellStyle name="Currency 7 5" xfId="9091" xr:uid="{00000000-0005-0000-0000-000042220000}"/>
    <cellStyle name="Currency 7 5 2" xfId="9092" xr:uid="{00000000-0005-0000-0000-000043220000}"/>
    <cellStyle name="Currency 7 6" xfId="9093" xr:uid="{00000000-0005-0000-0000-000044220000}"/>
    <cellStyle name="Currency 8" xfId="365" xr:uid="{00000000-0005-0000-0000-000045220000}"/>
    <cellStyle name="Currency 8 2" xfId="9094" xr:uid="{00000000-0005-0000-0000-000046220000}"/>
    <cellStyle name="Currency 8 2 2" xfId="9095" xr:uid="{00000000-0005-0000-0000-000047220000}"/>
    <cellStyle name="Currency 8 2 2 2" xfId="9096" xr:uid="{00000000-0005-0000-0000-000048220000}"/>
    <cellStyle name="Currency 8 2 3" xfId="9097" xr:uid="{00000000-0005-0000-0000-000049220000}"/>
    <cellStyle name="Currency 8 2 3 2" xfId="9098" xr:uid="{00000000-0005-0000-0000-00004A220000}"/>
    <cellStyle name="Currency 8 2 4" xfId="9099" xr:uid="{00000000-0005-0000-0000-00004B220000}"/>
    <cellStyle name="Currency 8 3" xfId="9100" xr:uid="{00000000-0005-0000-0000-00004C220000}"/>
    <cellStyle name="Currency 8 4" xfId="9101" xr:uid="{00000000-0005-0000-0000-00004D220000}"/>
    <cellStyle name="Currency 9" xfId="9102" xr:uid="{00000000-0005-0000-0000-00004E220000}"/>
    <cellStyle name="Currency 9 2" xfId="9103" xr:uid="{00000000-0005-0000-0000-00004F220000}"/>
    <cellStyle name="Currency 9 3" xfId="9104" xr:uid="{00000000-0005-0000-0000-000050220000}"/>
    <cellStyle name="Currency No Comma" xfId="89" xr:uid="{00000000-0005-0000-0000-000051220000}"/>
    <cellStyle name="Currency(0)" xfId="366" xr:uid="{00000000-0005-0000-0000-000052220000}"/>
    <cellStyle name="Currency0" xfId="90" xr:uid="{00000000-0005-0000-0000-000053220000}"/>
    <cellStyle name="Currency0 2" xfId="9105" xr:uid="{00000000-0005-0000-0000-000054220000}"/>
    <cellStyle name="Currency0 2 16 2" xfId="9106" xr:uid="{00000000-0005-0000-0000-000055220000}"/>
    <cellStyle name="Currency0 2 2" xfId="9107" xr:uid="{00000000-0005-0000-0000-000056220000}"/>
    <cellStyle name="Currency0 2 2 2" xfId="9108" xr:uid="{00000000-0005-0000-0000-000057220000}"/>
    <cellStyle name="Currency0 3" xfId="9109" xr:uid="{00000000-0005-0000-0000-000058220000}"/>
    <cellStyle name="Currency0 4" xfId="9110" xr:uid="{00000000-0005-0000-0000-000059220000}"/>
    <cellStyle name="Currency0 5" xfId="9111" xr:uid="{00000000-0005-0000-0000-00005A220000}"/>
    <cellStyle name="Currency0_Deferred Income Taxes" xfId="9112" xr:uid="{00000000-0005-0000-0000-00005B220000}"/>
    <cellStyle name="Currsmall" xfId="9113" xr:uid="{00000000-0005-0000-0000-00005C220000}"/>
    <cellStyle name="Custom - Style8" xfId="9114" xr:uid="{00000000-0005-0000-0000-00005D220000}"/>
    <cellStyle name="Data   - Style2" xfId="9115" xr:uid="{00000000-0005-0000-0000-00005E220000}"/>
    <cellStyle name="Data   - Style2 2" xfId="9116" xr:uid="{00000000-0005-0000-0000-00005F220000}"/>
    <cellStyle name="Data   - Style2 3" xfId="9117" xr:uid="{00000000-0005-0000-0000-000060220000}"/>
    <cellStyle name="Data   - Style2 4" xfId="9118" xr:uid="{00000000-0005-0000-0000-000061220000}"/>
    <cellStyle name="Data Link" xfId="9119" xr:uid="{00000000-0005-0000-0000-000062220000}"/>
    <cellStyle name="Date" xfId="91" xr:uid="{00000000-0005-0000-0000-000063220000}"/>
    <cellStyle name="Date - Style1" xfId="367" xr:uid="{00000000-0005-0000-0000-000064220000}"/>
    <cellStyle name="Date - Style3" xfId="368" xr:uid="{00000000-0005-0000-0000-000065220000}"/>
    <cellStyle name="Date (mm/dd/yy)" xfId="9120" xr:uid="{00000000-0005-0000-0000-000066220000}"/>
    <cellStyle name="Date (mm/yy)" xfId="9121" xr:uid="{00000000-0005-0000-0000-000067220000}"/>
    <cellStyle name="Date (mmm/yy)" xfId="9122" xr:uid="{00000000-0005-0000-0000-000068220000}"/>
    <cellStyle name="Date (Mon, Tues, etc)" xfId="9123" xr:uid="{00000000-0005-0000-0000-000069220000}"/>
    <cellStyle name="Date (Monday, Tuesday, etc)" xfId="9124" xr:uid="{00000000-0005-0000-0000-00006A220000}"/>
    <cellStyle name="Date 10" xfId="9125" xr:uid="{00000000-0005-0000-0000-00006B220000}"/>
    <cellStyle name="Date 11" xfId="9126" xr:uid="{00000000-0005-0000-0000-00006C220000}"/>
    <cellStyle name="Date 12" xfId="9127" xr:uid="{00000000-0005-0000-0000-00006D220000}"/>
    <cellStyle name="Date 13" xfId="9128" xr:uid="{00000000-0005-0000-0000-00006E220000}"/>
    <cellStyle name="Date 14" xfId="9129" xr:uid="{00000000-0005-0000-0000-00006F220000}"/>
    <cellStyle name="Date 15" xfId="9130" xr:uid="{00000000-0005-0000-0000-000070220000}"/>
    <cellStyle name="Date 16" xfId="9131" xr:uid="{00000000-0005-0000-0000-000071220000}"/>
    <cellStyle name="Date 17" xfId="9132" xr:uid="{00000000-0005-0000-0000-000072220000}"/>
    <cellStyle name="Date 18" xfId="9133" xr:uid="{00000000-0005-0000-0000-000073220000}"/>
    <cellStyle name="Date 19" xfId="9134" xr:uid="{00000000-0005-0000-0000-000074220000}"/>
    <cellStyle name="Date 2" xfId="9135" xr:uid="{00000000-0005-0000-0000-000075220000}"/>
    <cellStyle name="Date 2 2" xfId="9136" xr:uid="{00000000-0005-0000-0000-000076220000}"/>
    <cellStyle name="Date 20" xfId="9137" xr:uid="{00000000-0005-0000-0000-000077220000}"/>
    <cellStyle name="Date 21" xfId="9138" xr:uid="{00000000-0005-0000-0000-000078220000}"/>
    <cellStyle name="Date 22" xfId="9139" xr:uid="{00000000-0005-0000-0000-000079220000}"/>
    <cellStyle name="Date 23" xfId="9140" xr:uid="{00000000-0005-0000-0000-00007A220000}"/>
    <cellStyle name="Date 24" xfId="9141" xr:uid="{00000000-0005-0000-0000-00007B220000}"/>
    <cellStyle name="Date 25" xfId="9142" xr:uid="{00000000-0005-0000-0000-00007C220000}"/>
    <cellStyle name="Date 26" xfId="9143" xr:uid="{00000000-0005-0000-0000-00007D220000}"/>
    <cellStyle name="Date 27" xfId="9144" xr:uid="{00000000-0005-0000-0000-00007E220000}"/>
    <cellStyle name="Date 28" xfId="9145" xr:uid="{00000000-0005-0000-0000-00007F220000}"/>
    <cellStyle name="Date 29" xfId="9146" xr:uid="{00000000-0005-0000-0000-000080220000}"/>
    <cellStyle name="Date 3" xfId="9147" xr:uid="{00000000-0005-0000-0000-000081220000}"/>
    <cellStyle name="Date 30" xfId="9148" xr:uid="{00000000-0005-0000-0000-000082220000}"/>
    <cellStyle name="Date 31" xfId="9149" xr:uid="{00000000-0005-0000-0000-000083220000}"/>
    <cellStyle name="Date 32" xfId="9150" xr:uid="{00000000-0005-0000-0000-000084220000}"/>
    <cellStyle name="Date 33" xfId="9151" xr:uid="{00000000-0005-0000-0000-000085220000}"/>
    <cellStyle name="Date 34" xfId="9152" xr:uid="{00000000-0005-0000-0000-000086220000}"/>
    <cellStyle name="Date 4" xfId="9153" xr:uid="{00000000-0005-0000-0000-000087220000}"/>
    <cellStyle name="Date 5" xfId="9154" xr:uid="{00000000-0005-0000-0000-000088220000}"/>
    <cellStyle name="Date 6" xfId="9155" xr:uid="{00000000-0005-0000-0000-000089220000}"/>
    <cellStyle name="Date 7" xfId="9156" xr:uid="{00000000-0005-0000-0000-00008A220000}"/>
    <cellStyle name="Date 8" xfId="9157" xr:uid="{00000000-0005-0000-0000-00008B220000}"/>
    <cellStyle name="Date 9" xfId="9158" xr:uid="{00000000-0005-0000-0000-00008C220000}"/>
    <cellStyle name="Date_0609_CapEx_Escalation_v2" xfId="9159" xr:uid="{00000000-0005-0000-0000-00008D220000}"/>
    <cellStyle name="drp-sh - Style2" xfId="9160" xr:uid="{00000000-0005-0000-0000-00008E220000}"/>
    <cellStyle name="Entered" xfId="9161" xr:uid="{00000000-0005-0000-0000-00008F220000}"/>
    <cellStyle name="Euro" xfId="9162" xr:uid="{00000000-0005-0000-0000-000090220000}"/>
    <cellStyle name="Explanatory Text 2" xfId="92" xr:uid="{00000000-0005-0000-0000-000091220000}"/>
    <cellStyle name="Explanatory Text 2 2" xfId="9163" xr:uid="{00000000-0005-0000-0000-000092220000}"/>
    <cellStyle name="Explanatory Text 2_Deferred Income Taxes" xfId="9164" xr:uid="{00000000-0005-0000-0000-000093220000}"/>
    <cellStyle name="Explanatory Text 3" xfId="369" xr:uid="{00000000-0005-0000-0000-000094220000}"/>
    <cellStyle name="Explanatory Text 4" xfId="370" xr:uid="{00000000-0005-0000-0000-000095220000}"/>
    <cellStyle name="Explanatory Text 5" xfId="371" xr:uid="{00000000-0005-0000-0000-000096220000}"/>
    <cellStyle name="Explanatory Text 6" xfId="372" xr:uid="{00000000-0005-0000-0000-000097220000}"/>
    <cellStyle name="F2" xfId="9165" xr:uid="{00000000-0005-0000-0000-000098220000}"/>
    <cellStyle name="F3" xfId="9166" xr:uid="{00000000-0005-0000-0000-000099220000}"/>
    <cellStyle name="F4" xfId="9167" xr:uid="{00000000-0005-0000-0000-00009A220000}"/>
    <cellStyle name="F5" xfId="9168" xr:uid="{00000000-0005-0000-0000-00009B220000}"/>
    <cellStyle name="F6" xfId="9169" xr:uid="{00000000-0005-0000-0000-00009C220000}"/>
    <cellStyle name="F7" xfId="9170" xr:uid="{00000000-0005-0000-0000-00009D220000}"/>
    <cellStyle name="F8" xfId="9171" xr:uid="{00000000-0005-0000-0000-00009E220000}"/>
    <cellStyle name="fabcd" xfId="9172" xr:uid="{00000000-0005-0000-0000-00009F220000}"/>
    <cellStyle name="fabcd 2" xfId="9173" xr:uid="{00000000-0005-0000-0000-0000A0220000}"/>
    <cellStyle name="fabcd 2 2" xfId="9174" xr:uid="{00000000-0005-0000-0000-0000A1220000}"/>
    <cellStyle name="fCurHigh" xfId="9175" xr:uid="{00000000-0005-0000-0000-0000A2220000}"/>
    <cellStyle name="fCurHigh 2" xfId="9176" xr:uid="{00000000-0005-0000-0000-0000A3220000}"/>
    <cellStyle name="fCurHigh 2 2" xfId="9177" xr:uid="{00000000-0005-0000-0000-0000A4220000}"/>
    <cellStyle name="fCurHigh 2 3" xfId="9178" xr:uid="{00000000-0005-0000-0000-0000A5220000}"/>
    <cellStyle name="fCurrency" xfId="9179" xr:uid="{00000000-0005-0000-0000-0000A6220000}"/>
    <cellStyle name="fCurrency 2" xfId="9180" xr:uid="{00000000-0005-0000-0000-0000A7220000}"/>
    <cellStyle name="fCurrency 2 2" xfId="9181" xr:uid="{00000000-0005-0000-0000-0000A8220000}"/>
    <cellStyle name="fCurrency 2 3" xfId="9182" xr:uid="{00000000-0005-0000-0000-0000A9220000}"/>
    <cellStyle name="fheader" xfId="9183" xr:uid="{00000000-0005-0000-0000-0000AA220000}"/>
    <cellStyle name="Fixed" xfId="93" xr:uid="{00000000-0005-0000-0000-0000AB220000}"/>
    <cellStyle name="Fixed 2" xfId="9184" xr:uid="{00000000-0005-0000-0000-0000AC220000}"/>
    <cellStyle name="Fixed 2 2" xfId="9185" xr:uid="{00000000-0005-0000-0000-0000AD220000}"/>
    <cellStyle name="Fixed 3" xfId="9186" xr:uid="{00000000-0005-0000-0000-0000AE220000}"/>
    <cellStyle name="Fixed 4" xfId="9187" xr:uid="{00000000-0005-0000-0000-0000AF220000}"/>
    <cellStyle name="Fixed 5" xfId="9188" xr:uid="{00000000-0005-0000-0000-0000B0220000}"/>
    <cellStyle name="Fixed2 - Style2" xfId="373" xr:uid="{00000000-0005-0000-0000-0000B1220000}"/>
    <cellStyle name="Fixlong" xfId="9189" xr:uid="{00000000-0005-0000-0000-0000B2220000}"/>
    <cellStyle name="Formula" xfId="9190" xr:uid="{00000000-0005-0000-0000-0000B3220000}"/>
    <cellStyle name="fPercent" xfId="9191" xr:uid="{00000000-0005-0000-0000-0000B4220000}"/>
    <cellStyle name="fPercent 2" xfId="9192" xr:uid="{00000000-0005-0000-0000-0000B5220000}"/>
    <cellStyle name="fPercent 2 2" xfId="9193" xr:uid="{00000000-0005-0000-0000-0000B6220000}"/>
    <cellStyle name="fThreeDec" xfId="9194" xr:uid="{00000000-0005-0000-0000-0000B7220000}"/>
    <cellStyle name="fThreeDec 2" xfId="9195" xr:uid="{00000000-0005-0000-0000-0000B8220000}"/>
    <cellStyle name="fThreeDec 2 2" xfId="9196" xr:uid="{00000000-0005-0000-0000-0000B9220000}"/>
    <cellStyle name="General" xfId="94" xr:uid="{00000000-0005-0000-0000-0000BA220000}"/>
    <cellStyle name="Good 2" xfId="95" xr:uid="{00000000-0005-0000-0000-0000BB220000}"/>
    <cellStyle name="Good 2 2" xfId="9197" xr:uid="{00000000-0005-0000-0000-0000BC220000}"/>
    <cellStyle name="Good 2 3" xfId="9198" xr:uid="{00000000-0005-0000-0000-0000BD220000}"/>
    <cellStyle name="Good 2_Deferred Income Taxes" xfId="9199" xr:uid="{00000000-0005-0000-0000-0000BE220000}"/>
    <cellStyle name="Good 3" xfId="374" xr:uid="{00000000-0005-0000-0000-0000BF220000}"/>
    <cellStyle name="Good 4" xfId="375" xr:uid="{00000000-0005-0000-0000-0000C0220000}"/>
    <cellStyle name="Good 5" xfId="376" xr:uid="{00000000-0005-0000-0000-0000C1220000}"/>
    <cellStyle name="Good 6" xfId="377" xr:uid="{00000000-0005-0000-0000-0000C2220000}"/>
    <cellStyle name="Grey" xfId="96" xr:uid="{00000000-0005-0000-0000-0000C3220000}"/>
    <cellStyle name="Grey 10" xfId="9200" xr:uid="{00000000-0005-0000-0000-0000C4220000}"/>
    <cellStyle name="Grey 11" xfId="9201" xr:uid="{00000000-0005-0000-0000-0000C5220000}"/>
    <cellStyle name="Grey 12" xfId="9202" xr:uid="{00000000-0005-0000-0000-0000C6220000}"/>
    <cellStyle name="Grey 13" xfId="9203" xr:uid="{00000000-0005-0000-0000-0000C7220000}"/>
    <cellStyle name="Grey 14" xfId="9204" xr:uid="{00000000-0005-0000-0000-0000C8220000}"/>
    <cellStyle name="Grey 2" xfId="378" xr:uid="{00000000-0005-0000-0000-0000C9220000}"/>
    <cellStyle name="Grey 25" xfId="9205" xr:uid="{00000000-0005-0000-0000-0000CA220000}"/>
    <cellStyle name="Grey 3" xfId="379" xr:uid="{00000000-0005-0000-0000-0000CB220000}"/>
    <cellStyle name="Grey 4" xfId="9206" xr:uid="{00000000-0005-0000-0000-0000CC220000}"/>
    <cellStyle name="Grey 5" xfId="9207" xr:uid="{00000000-0005-0000-0000-0000CD220000}"/>
    <cellStyle name="Grey 6" xfId="9208" xr:uid="{00000000-0005-0000-0000-0000CE220000}"/>
    <cellStyle name="Grey 7" xfId="9209" xr:uid="{00000000-0005-0000-0000-0000CF220000}"/>
    <cellStyle name="Grey 8" xfId="9210" xr:uid="{00000000-0005-0000-0000-0000D0220000}"/>
    <cellStyle name="Grey 9" xfId="9211" xr:uid="{00000000-0005-0000-0000-0000D1220000}"/>
    <cellStyle name="Grey_Deferred Income Taxes" xfId="9212" xr:uid="{00000000-0005-0000-0000-0000D2220000}"/>
    <cellStyle name="g-tota - Style7" xfId="9213" xr:uid="{00000000-0005-0000-0000-0000D3220000}"/>
    <cellStyle name="header" xfId="97" xr:uid="{00000000-0005-0000-0000-0000D4220000}"/>
    <cellStyle name="Header1" xfId="98" xr:uid="{00000000-0005-0000-0000-0000D5220000}"/>
    <cellStyle name="Header2" xfId="99" xr:uid="{00000000-0005-0000-0000-0000D6220000}"/>
    <cellStyle name="Header2 2" xfId="9214" xr:uid="{00000000-0005-0000-0000-0000D7220000}"/>
    <cellStyle name="Header2 2 2" xfId="9215" xr:uid="{00000000-0005-0000-0000-0000D8220000}"/>
    <cellStyle name="Header2 2 3" xfId="9216" xr:uid="{00000000-0005-0000-0000-0000D9220000}"/>
    <cellStyle name="Heading" xfId="9217" xr:uid="{00000000-0005-0000-0000-0000DA220000}"/>
    <cellStyle name="Heading 1 10" xfId="9218" xr:uid="{00000000-0005-0000-0000-0000DB220000}"/>
    <cellStyle name="Heading 1 2" xfId="100" xr:uid="{00000000-0005-0000-0000-0000DC220000}"/>
    <cellStyle name="Heading 1 2 10" xfId="9219" xr:uid="{00000000-0005-0000-0000-0000DD220000}"/>
    <cellStyle name="Heading 1 2 2" xfId="9220" xr:uid="{00000000-0005-0000-0000-0000DE220000}"/>
    <cellStyle name="Heading 1 2 3" xfId="9221" xr:uid="{00000000-0005-0000-0000-0000DF220000}"/>
    <cellStyle name="Heading 1 2_Deferred Income Taxes" xfId="9222" xr:uid="{00000000-0005-0000-0000-0000E0220000}"/>
    <cellStyle name="Heading 1 3" xfId="9223" xr:uid="{00000000-0005-0000-0000-0000E1220000}"/>
    <cellStyle name="Heading 1 4" xfId="9224" xr:uid="{00000000-0005-0000-0000-0000E2220000}"/>
    <cellStyle name="Heading 1 6" xfId="9225" xr:uid="{00000000-0005-0000-0000-0000E3220000}"/>
    <cellStyle name="Heading 2 10" xfId="9226" xr:uid="{00000000-0005-0000-0000-0000E4220000}"/>
    <cellStyle name="Heading 2 2" xfId="101" xr:uid="{00000000-0005-0000-0000-0000E5220000}"/>
    <cellStyle name="Heading 2 2 10" xfId="9227" xr:uid="{00000000-0005-0000-0000-0000E6220000}"/>
    <cellStyle name="Heading 2 2 2" xfId="9228" xr:uid="{00000000-0005-0000-0000-0000E7220000}"/>
    <cellStyle name="Heading 2 2 3" xfId="9229" xr:uid="{00000000-0005-0000-0000-0000E8220000}"/>
    <cellStyle name="Heading 2 2_Deferred Income Taxes" xfId="9230" xr:uid="{00000000-0005-0000-0000-0000E9220000}"/>
    <cellStyle name="Heading 2 3" xfId="9231" xr:uid="{00000000-0005-0000-0000-0000EA220000}"/>
    <cellStyle name="Heading 2 4" xfId="9232" xr:uid="{00000000-0005-0000-0000-0000EB220000}"/>
    <cellStyle name="Heading 2 5" xfId="9233" xr:uid="{00000000-0005-0000-0000-0000EC220000}"/>
    <cellStyle name="Heading 2 6" xfId="9234" xr:uid="{00000000-0005-0000-0000-0000ED220000}"/>
    <cellStyle name="Heading 3 2" xfId="102" xr:uid="{00000000-0005-0000-0000-0000EE220000}"/>
    <cellStyle name="Heading 3 2 2" xfId="9235" xr:uid="{00000000-0005-0000-0000-0000EF220000}"/>
    <cellStyle name="Heading 3 2 3" xfId="9236" xr:uid="{00000000-0005-0000-0000-0000F0220000}"/>
    <cellStyle name="Heading 3 2_Deferred Income Taxes" xfId="9237" xr:uid="{00000000-0005-0000-0000-0000F1220000}"/>
    <cellStyle name="Heading 3 3" xfId="380" xr:uid="{00000000-0005-0000-0000-0000F2220000}"/>
    <cellStyle name="Heading 3 4" xfId="381" xr:uid="{00000000-0005-0000-0000-0000F3220000}"/>
    <cellStyle name="Heading 3 5" xfId="382" xr:uid="{00000000-0005-0000-0000-0000F4220000}"/>
    <cellStyle name="Heading 3 6" xfId="383" xr:uid="{00000000-0005-0000-0000-0000F5220000}"/>
    <cellStyle name="Heading 4 2" xfId="103" xr:uid="{00000000-0005-0000-0000-0000F6220000}"/>
    <cellStyle name="Heading 4 2 2" xfId="9238" xr:uid="{00000000-0005-0000-0000-0000F7220000}"/>
    <cellStyle name="Heading 4 2 3" xfId="9239" xr:uid="{00000000-0005-0000-0000-0000F8220000}"/>
    <cellStyle name="Heading 4 2_Deferred Income Taxes" xfId="9240" xr:uid="{00000000-0005-0000-0000-0000F9220000}"/>
    <cellStyle name="Heading 4 3" xfId="384" xr:uid="{00000000-0005-0000-0000-0000FA220000}"/>
    <cellStyle name="Heading 4 4" xfId="385" xr:uid="{00000000-0005-0000-0000-0000FB220000}"/>
    <cellStyle name="Heading 4 5" xfId="386" xr:uid="{00000000-0005-0000-0000-0000FC220000}"/>
    <cellStyle name="Heading 4 6" xfId="387" xr:uid="{00000000-0005-0000-0000-0000FD220000}"/>
    <cellStyle name="Heading1" xfId="388" xr:uid="{00000000-0005-0000-0000-0000FE220000}"/>
    <cellStyle name="Heading2" xfId="389" xr:uid="{00000000-0005-0000-0000-0000FF220000}"/>
    <cellStyle name="Heading2 2" xfId="9241" xr:uid="{00000000-0005-0000-0000-000000230000}"/>
    <cellStyle name="Heading2_Deferred Income Taxes" xfId="9242" xr:uid="{00000000-0005-0000-0000-000001230000}"/>
    <cellStyle name="heading3" xfId="9243" xr:uid="{00000000-0005-0000-0000-000002230000}"/>
    <cellStyle name="HEADINGS" xfId="9244" xr:uid="{00000000-0005-0000-0000-000003230000}"/>
    <cellStyle name="HEADINGSTOP" xfId="9245" xr:uid="{00000000-0005-0000-0000-000004230000}"/>
    <cellStyle name="Hyperlink 2" xfId="104" xr:uid="{00000000-0005-0000-0000-000005230000}"/>
    <cellStyle name="Hyperlink 2 2" xfId="390" xr:uid="{00000000-0005-0000-0000-000006230000}"/>
    <cellStyle name="Hyperlink 2 3" xfId="391" xr:uid="{00000000-0005-0000-0000-000007230000}"/>
    <cellStyle name="Hyperlink 3" xfId="105" xr:uid="{00000000-0005-0000-0000-000008230000}"/>
    <cellStyle name="Hyperlink 3 2" xfId="9246" xr:uid="{00000000-0005-0000-0000-000009230000}"/>
    <cellStyle name="Hyperlink 3_Deferred Income Taxes" xfId="9247" xr:uid="{00000000-0005-0000-0000-00000A230000}"/>
    <cellStyle name="Hyperlink 4" xfId="392" xr:uid="{00000000-0005-0000-0000-00000B230000}"/>
    <cellStyle name="Input [yellow]" xfId="106" xr:uid="{00000000-0005-0000-0000-00000C230000}"/>
    <cellStyle name="Input [yellow] 10" xfId="9248" xr:uid="{00000000-0005-0000-0000-00000D230000}"/>
    <cellStyle name="Input [yellow] 11" xfId="9249" xr:uid="{00000000-0005-0000-0000-00000E230000}"/>
    <cellStyle name="Input [yellow] 12" xfId="9250" xr:uid="{00000000-0005-0000-0000-00000F230000}"/>
    <cellStyle name="Input [yellow] 13" xfId="9251" xr:uid="{00000000-0005-0000-0000-000010230000}"/>
    <cellStyle name="Input [yellow] 14" xfId="9252" xr:uid="{00000000-0005-0000-0000-000011230000}"/>
    <cellStyle name="Input [yellow] 2" xfId="393" xr:uid="{00000000-0005-0000-0000-000012230000}"/>
    <cellStyle name="Input [yellow] 25" xfId="9253" xr:uid="{00000000-0005-0000-0000-000013230000}"/>
    <cellStyle name="Input [yellow] 3" xfId="394" xr:uid="{00000000-0005-0000-0000-000014230000}"/>
    <cellStyle name="Input [yellow] 4" xfId="9254" xr:uid="{00000000-0005-0000-0000-000015230000}"/>
    <cellStyle name="Input [yellow] 5" xfId="9255" xr:uid="{00000000-0005-0000-0000-000016230000}"/>
    <cellStyle name="Input [yellow] 6" xfId="9256" xr:uid="{00000000-0005-0000-0000-000017230000}"/>
    <cellStyle name="Input [yellow] 7" xfId="9257" xr:uid="{00000000-0005-0000-0000-000018230000}"/>
    <cellStyle name="Input [yellow] 8" xfId="9258" xr:uid="{00000000-0005-0000-0000-000019230000}"/>
    <cellStyle name="Input [yellow] 9" xfId="9259" xr:uid="{00000000-0005-0000-0000-00001A230000}"/>
    <cellStyle name="Input [yellow]_Deferred Income Taxes" xfId="9260" xr:uid="{00000000-0005-0000-0000-00001B230000}"/>
    <cellStyle name="Input 10" xfId="9261" xr:uid="{00000000-0005-0000-0000-00001C230000}"/>
    <cellStyle name="Input 11" xfId="9262" xr:uid="{00000000-0005-0000-0000-00001D230000}"/>
    <cellStyle name="Input 12" xfId="9263" xr:uid="{00000000-0005-0000-0000-00001E230000}"/>
    <cellStyle name="Input 13" xfId="9264" xr:uid="{00000000-0005-0000-0000-00001F230000}"/>
    <cellStyle name="Input 14" xfId="9265" xr:uid="{00000000-0005-0000-0000-000020230000}"/>
    <cellStyle name="Input 15" xfId="9266" xr:uid="{00000000-0005-0000-0000-000021230000}"/>
    <cellStyle name="Input 16" xfId="9267" xr:uid="{00000000-0005-0000-0000-000022230000}"/>
    <cellStyle name="Input 17" xfId="9268" xr:uid="{00000000-0005-0000-0000-000023230000}"/>
    <cellStyle name="Input 18" xfId="9269" xr:uid="{00000000-0005-0000-0000-000024230000}"/>
    <cellStyle name="Input 19" xfId="9270" xr:uid="{00000000-0005-0000-0000-000025230000}"/>
    <cellStyle name="Input 2" xfId="107" xr:uid="{00000000-0005-0000-0000-000026230000}"/>
    <cellStyle name="Input 2 2" xfId="9271" xr:uid="{00000000-0005-0000-0000-000027230000}"/>
    <cellStyle name="Input 2 3" xfId="9272" xr:uid="{00000000-0005-0000-0000-000028230000}"/>
    <cellStyle name="Input 2_Deferred Income Taxes" xfId="9273" xr:uid="{00000000-0005-0000-0000-000029230000}"/>
    <cellStyle name="Input 20" xfId="9274" xr:uid="{00000000-0005-0000-0000-00002A230000}"/>
    <cellStyle name="Input 3" xfId="108" xr:uid="{00000000-0005-0000-0000-00002B230000}"/>
    <cellStyle name="Input 3 2" xfId="9275" xr:uid="{00000000-0005-0000-0000-00002C230000}"/>
    <cellStyle name="Input 4" xfId="9276" xr:uid="{00000000-0005-0000-0000-00002D230000}"/>
    <cellStyle name="Input 5" xfId="9277" xr:uid="{00000000-0005-0000-0000-00002E230000}"/>
    <cellStyle name="Input 6" xfId="9278" xr:uid="{00000000-0005-0000-0000-00002F230000}"/>
    <cellStyle name="Input 7" xfId="9279" xr:uid="{00000000-0005-0000-0000-000030230000}"/>
    <cellStyle name="Input 7 2" xfId="9280" xr:uid="{00000000-0005-0000-0000-000031230000}"/>
    <cellStyle name="Input 7_Deferred Income Taxes" xfId="9281" xr:uid="{00000000-0005-0000-0000-000032230000}"/>
    <cellStyle name="Input 8" xfId="9282" xr:uid="{00000000-0005-0000-0000-000033230000}"/>
    <cellStyle name="Input 9" xfId="9283" xr:uid="{00000000-0005-0000-0000-000034230000}"/>
    <cellStyle name="Input box" xfId="9284" xr:uid="{00000000-0005-0000-0000-000035230000}"/>
    <cellStyle name="Input screen" xfId="9285" xr:uid="{00000000-0005-0000-0000-000036230000}"/>
    <cellStyle name="Input1" xfId="9286" xr:uid="{00000000-0005-0000-0000-000037230000}"/>
    <cellStyle name="Input2" xfId="9287" xr:uid="{00000000-0005-0000-0000-000038230000}"/>
    <cellStyle name="Inputs" xfId="9288" xr:uid="{00000000-0005-0000-0000-000039230000}"/>
    <cellStyle name="Inst. Sections" xfId="395" xr:uid="{00000000-0005-0000-0000-00003A230000}"/>
    <cellStyle name="Inst. Subheading" xfId="396" xr:uid="{00000000-0005-0000-0000-00003B230000}"/>
    <cellStyle name="Labels - Style3" xfId="9289" xr:uid="{00000000-0005-0000-0000-00003C230000}"/>
    <cellStyle name="Labels - Style3 2" xfId="9290" xr:uid="{00000000-0005-0000-0000-00003D230000}"/>
    <cellStyle name="Labels - Style3 3" xfId="9291" xr:uid="{00000000-0005-0000-0000-00003E230000}"/>
    <cellStyle name="Labels - Style3 4" xfId="9292" xr:uid="{00000000-0005-0000-0000-00003F230000}"/>
    <cellStyle name="line b - Style6" xfId="9293" xr:uid="{00000000-0005-0000-0000-000040230000}"/>
    <cellStyle name="Linked Cell 2" xfId="109" xr:uid="{00000000-0005-0000-0000-000041230000}"/>
    <cellStyle name="Linked Cell 2 2" xfId="9294" xr:uid="{00000000-0005-0000-0000-000042230000}"/>
    <cellStyle name="Linked Cell 2 3" xfId="9295" xr:uid="{00000000-0005-0000-0000-000043230000}"/>
    <cellStyle name="Linked Cell 2_Deferred Income Taxes" xfId="9296" xr:uid="{00000000-0005-0000-0000-000044230000}"/>
    <cellStyle name="Linked Cell 3" xfId="397" xr:uid="{00000000-0005-0000-0000-000045230000}"/>
    <cellStyle name="Linked Cell 4" xfId="398" xr:uid="{00000000-0005-0000-0000-000046230000}"/>
    <cellStyle name="Linked Cell 5" xfId="399" xr:uid="{00000000-0005-0000-0000-000047230000}"/>
    <cellStyle name="Linked Cell 6" xfId="400" xr:uid="{00000000-0005-0000-0000-000048230000}"/>
    <cellStyle name="Macro" xfId="401" xr:uid="{00000000-0005-0000-0000-000049230000}"/>
    <cellStyle name="macro descr" xfId="402" xr:uid="{00000000-0005-0000-0000-00004A230000}"/>
    <cellStyle name="Macro_2010WkPlCamas" xfId="9297" xr:uid="{00000000-0005-0000-0000-00004B230000}"/>
    <cellStyle name="MacroText" xfId="403" xr:uid="{00000000-0005-0000-0000-00004C230000}"/>
    <cellStyle name="Marathon" xfId="404" xr:uid="{00000000-0005-0000-0000-00004D230000}"/>
    <cellStyle name="MCP" xfId="110" xr:uid="{00000000-0005-0000-0000-00004E230000}"/>
    <cellStyle name="Millares [0]_2AV_M_M " xfId="9298" xr:uid="{00000000-0005-0000-0000-00004F230000}"/>
    <cellStyle name="Millares_2AV_M_M " xfId="9299" xr:uid="{00000000-0005-0000-0000-000050230000}"/>
    <cellStyle name="Moneda [0]_2AV_M_M " xfId="9300" xr:uid="{00000000-0005-0000-0000-000051230000}"/>
    <cellStyle name="Moneda_2AV_M_M " xfId="9301" xr:uid="{00000000-0005-0000-0000-000052230000}"/>
    <cellStyle name="Multiple" xfId="9302" xr:uid="{00000000-0005-0000-0000-000053230000}"/>
    <cellStyle name="Multiple [1]" xfId="9303" xr:uid="{00000000-0005-0000-0000-000054230000}"/>
    <cellStyle name="Multiple_10_21 A&amp;G Review" xfId="9304" xr:uid="{00000000-0005-0000-0000-000055230000}"/>
    <cellStyle name="Neutral 2" xfId="111" xr:uid="{00000000-0005-0000-0000-000056230000}"/>
    <cellStyle name="Neutral 2 2" xfId="9305" xr:uid="{00000000-0005-0000-0000-000057230000}"/>
    <cellStyle name="Neutral 2 3" xfId="9306" xr:uid="{00000000-0005-0000-0000-000058230000}"/>
    <cellStyle name="Neutral 2_Deferred Income Taxes" xfId="9307" xr:uid="{00000000-0005-0000-0000-000059230000}"/>
    <cellStyle name="Neutral 3" xfId="405" xr:uid="{00000000-0005-0000-0000-00005A230000}"/>
    <cellStyle name="Neutral 4" xfId="406" xr:uid="{00000000-0005-0000-0000-00005B230000}"/>
    <cellStyle name="Neutral 5" xfId="407" xr:uid="{00000000-0005-0000-0000-00005C230000}"/>
    <cellStyle name="Neutral 6" xfId="408" xr:uid="{00000000-0005-0000-0000-00005D230000}"/>
    <cellStyle name="nONE" xfId="112" xr:uid="{00000000-0005-0000-0000-00005E230000}"/>
    <cellStyle name="none 10" xfId="9308" xr:uid="{00000000-0005-0000-0000-00005F230000}"/>
    <cellStyle name="nONE 2" xfId="9309" xr:uid="{00000000-0005-0000-0000-000060230000}"/>
    <cellStyle name="nONE_Deferred Income Taxes" xfId="9310" xr:uid="{00000000-0005-0000-0000-000061230000}"/>
    <cellStyle name="noninput" xfId="113" xr:uid="{00000000-0005-0000-0000-000062230000}"/>
    <cellStyle name="noninput 2" xfId="409" xr:uid="{00000000-0005-0000-0000-000063230000}"/>
    <cellStyle name="noninput 3" xfId="410" xr:uid="{00000000-0005-0000-0000-000064230000}"/>
    <cellStyle name="noninput 4" xfId="9311" xr:uid="{00000000-0005-0000-0000-000065230000}"/>
    <cellStyle name="Normal" xfId="0" builtinId="0"/>
    <cellStyle name="Normal - Style1" xfId="114" xr:uid="{00000000-0005-0000-0000-000067230000}"/>
    <cellStyle name="Normal - Style1 10" xfId="9312" xr:uid="{00000000-0005-0000-0000-000068230000}"/>
    <cellStyle name="Normal - Style1 11" xfId="9313" xr:uid="{00000000-0005-0000-0000-000069230000}"/>
    <cellStyle name="Normal - Style1 12" xfId="9314" xr:uid="{00000000-0005-0000-0000-00006A230000}"/>
    <cellStyle name="Normal - Style1 13" xfId="9315" xr:uid="{00000000-0005-0000-0000-00006B230000}"/>
    <cellStyle name="Normal - Style1 14" xfId="9316" xr:uid="{00000000-0005-0000-0000-00006C230000}"/>
    <cellStyle name="Normal - Style1 15" xfId="9317" xr:uid="{00000000-0005-0000-0000-00006D230000}"/>
    <cellStyle name="Normal - Style1 15 2" xfId="9318" xr:uid="{00000000-0005-0000-0000-00006E230000}"/>
    <cellStyle name="Normal - Style1 15 3" xfId="9319" xr:uid="{00000000-0005-0000-0000-00006F230000}"/>
    <cellStyle name="Normal - Style1 16" xfId="9320" xr:uid="{00000000-0005-0000-0000-000070230000}"/>
    <cellStyle name="Normal - Style1 2" xfId="411" xr:uid="{00000000-0005-0000-0000-000071230000}"/>
    <cellStyle name="Normal - Style1 3" xfId="412" xr:uid="{00000000-0005-0000-0000-000072230000}"/>
    <cellStyle name="Normal - Style1 4" xfId="9321" xr:uid="{00000000-0005-0000-0000-000073230000}"/>
    <cellStyle name="Normal - Style1 5" xfId="9322" xr:uid="{00000000-0005-0000-0000-000074230000}"/>
    <cellStyle name="Normal - Style1 6" xfId="9323" xr:uid="{00000000-0005-0000-0000-000075230000}"/>
    <cellStyle name="Normal - Style1 7" xfId="9324" xr:uid="{00000000-0005-0000-0000-000076230000}"/>
    <cellStyle name="Normal - Style1 8" xfId="9325" xr:uid="{00000000-0005-0000-0000-000077230000}"/>
    <cellStyle name="Normal - Style1 9" xfId="9326" xr:uid="{00000000-0005-0000-0000-000078230000}"/>
    <cellStyle name="Normal - Style1_Deferred Income Taxes" xfId="9327" xr:uid="{00000000-0005-0000-0000-000079230000}"/>
    <cellStyle name="Normal - Style2" xfId="9328" xr:uid="{00000000-0005-0000-0000-00007A230000}"/>
    <cellStyle name="Normal - Style3" xfId="9329" xr:uid="{00000000-0005-0000-0000-00007B230000}"/>
    <cellStyle name="Normal - Style4" xfId="9330" xr:uid="{00000000-0005-0000-0000-00007C230000}"/>
    <cellStyle name="Normal - Style5" xfId="9331" xr:uid="{00000000-0005-0000-0000-00007D230000}"/>
    <cellStyle name="Normal - Style6" xfId="9332" xr:uid="{00000000-0005-0000-0000-00007E230000}"/>
    <cellStyle name="Normal - Style7" xfId="9333" xr:uid="{00000000-0005-0000-0000-00007F230000}"/>
    <cellStyle name="Normal - Style8" xfId="9334" xr:uid="{00000000-0005-0000-0000-000080230000}"/>
    <cellStyle name="Normal 10" xfId="115" xr:uid="{00000000-0005-0000-0000-000081230000}"/>
    <cellStyle name="Normal 10 10" xfId="9335" xr:uid="{00000000-0005-0000-0000-000082230000}"/>
    <cellStyle name="Normal 10 10 2" xfId="9336" xr:uid="{00000000-0005-0000-0000-000083230000}"/>
    <cellStyle name="Normal 10 2" xfId="9337" xr:uid="{00000000-0005-0000-0000-000084230000}"/>
    <cellStyle name="Normal 10 2 2" xfId="9338" xr:uid="{00000000-0005-0000-0000-000085230000}"/>
    <cellStyle name="Normal 10 2 2 2" xfId="9339" xr:uid="{00000000-0005-0000-0000-000086230000}"/>
    <cellStyle name="Normal 10 2 2 2 2" xfId="9340" xr:uid="{00000000-0005-0000-0000-000087230000}"/>
    <cellStyle name="Normal 10 2 2 3" xfId="9341" xr:uid="{00000000-0005-0000-0000-000088230000}"/>
    <cellStyle name="Normal 10 2 2 3 2" xfId="9342" xr:uid="{00000000-0005-0000-0000-000089230000}"/>
    <cellStyle name="Normal 10 2 2 4" xfId="9343" xr:uid="{00000000-0005-0000-0000-00008A230000}"/>
    <cellStyle name="Normal 10 2 2 4 2" xfId="9344" xr:uid="{00000000-0005-0000-0000-00008B230000}"/>
    <cellStyle name="Normal 10 2 3" xfId="9345" xr:uid="{00000000-0005-0000-0000-00008C230000}"/>
    <cellStyle name="Normal 10 2 3 2" xfId="9346" xr:uid="{00000000-0005-0000-0000-00008D230000}"/>
    <cellStyle name="Normal 10 2 3 2 2" xfId="9347" xr:uid="{00000000-0005-0000-0000-00008E230000}"/>
    <cellStyle name="Normal 10 2 3 3" xfId="9348" xr:uid="{00000000-0005-0000-0000-00008F230000}"/>
    <cellStyle name="Normal 10 2 3 3 2" xfId="9349" xr:uid="{00000000-0005-0000-0000-000090230000}"/>
    <cellStyle name="Normal 10 2 3 4" xfId="9350" xr:uid="{00000000-0005-0000-0000-000091230000}"/>
    <cellStyle name="Normal 10 2 3 4 2" xfId="9351" xr:uid="{00000000-0005-0000-0000-000092230000}"/>
    <cellStyle name="Normal 10 2 3 5" xfId="9352" xr:uid="{00000000-0005-0000-0000-000093230000}"/>
    <cellStyle name="Normal 10 2 4" xfId="9353" xr:uid="{00000000-0005-0000-0000-000094230000}"/>
    <cellStyle name="Normal 10 2 4 2" xfId="9354" xr:uid="{00000000-0005-0000-0000-000095230000}"/>
    <cellStyle name="Normal 10 2 5" xfId="9355" xr:uid="{00000000-0005-0000-0000-000096230000}"/>
    <cellStyle name="Normal 10 3" xfId="9356" xr:uid="{00000000-0005-0000-0000-000097230000}"/>
    <cellStyle name="Normal 10 3 2" xfId="9357" xr:uid="{00000000-0005-0000-0000-000098230000}"/>
    <cellStyle name="Normal 10 3 2 2" xfId="9358" xr:uid="{00000000-0005-0000-0000-000099230000}"/>
    <cellStyle name="Normal 10 3 2 2 2" xfId="9359" xr:uid="{00000000-0005-0000-0000-00009A230000}"/>
    <cellStyle name="Normal 10 3 2 3" xfId="9360" xr:uid="{00000000-0005-0000-0000-00009B230000}"/>
    <cellStyle name="Normal 10 3 2 3 2" xfId="9361" xr:uid="{00000000-0005-0000-0000-00009C230000}"/>
    <cellStyle name="Normal 10 3 2 4" xfId="9362" xr:uid="{00000000-0005-0000-0000-00009D230000}"/>
    <cellStyle name="Normal 10 3 3" xfId="9363" xr:uid="{00000000-0005-0000-0000-00009E230000}"/>
    <cellStyle name="Normal 10 3 3 2" xfId="9364" xr:uid="{00000000-0005-0000-0000-00009F230000}"/>
    <cellStyle name="Normal 10 3 3 2 2" xfId="9365" xr:uid="{00000000-0005-0000-0000-0000A0230000}"/>
    <cellStyle name="Normal 10 3 3 3" xfId="9366" xr:uid="{00000000-0005-0000-0000-0000A1230000}"/>
    <cellStyle name="Normal 10 3 3 3 2" xfId="9367" xr:uid="{00000000-0005-0000-0000-0000A2230000}"/>
    <cellStyle name="Normal 10 3 3 4" xfId="9368" xr:uid="{00000000-0005-0000-0000-0000A3230000}"/>
    <cellStyle name="Normal 10 3 4" xfId="9369" xr:uid="{00000000-0005-0000-0000-0000A4230000}"/>
    <cellStyle name="Normal 10 3 4 2" xfId="9370" xr:uid="{00000000-0005-0000-0000-0000A5230000}"/>
    <cellStyle name="Normal 10 3 4 2 2" xfId="9371" xr:uid="{00000000-0005-0000-0000-0000A6230000}"/>
    <cellStyle name="Normal 10 3 4 3" xfId="9372" xr:uid="{00000000-0005-0000-0000-0000A7230000}"/>
    <cellStyle name="Normal 10 3 4 3 2" xfId="9373" xr:uid="{00000000-0005-0000-0000-0000A8230000}"/>
    <cellStyle name="Normal 10 3 4 4" xfId="9374" xr:uid="{00000000-0005-0000-0000-0000A9230000}"/>
    <cellStyle name="Normal 10 3 5" xfId="9375" xr:uid="{00000000-0005-0000-0000-0000AA230000}"/>
    <cellStyle name="Normal 10 3 5 2" xfId="9376" xr:uid="{00000000-0005-0000-0000-0000AB230000}"/>
    <cellStyle name="Normal 10 3 6" xfId="9377" xr:uid="{00000000-0005-0000-0000-0000AC230000}"/>
    <cellStyle name="Normal 10 3 6 2" xfId="9378" xr:uid="{00000000-0005-0000-0000-0000AD230000}"/>
    <cellStyle name="Normal 10 3 7" xfId="9379" xr:uid="{00000000-0005-0000-0000-0000AE230000}"/>
    <cellStyle name="Normal 10 3 7 2" xfId="9380" xr:uid="{00000000-0005-0000-0000-0000AF230000}"/>
    <cellStyle name="Normal 10 3 8" xfId="9381" xr:uid="{00000000-0005-0000-0000-0000B0230000}"/>
    <cellStyle name="Normal 10 4" xfId="9382" xr:uid="{00000000-0005-0000-0000-0000B1230000}"/>
    <cellStyle name="Normal 10 4 2" xfId="9383" xr:uid="{00000000-0005-0000-0000-0000B2230000}"/>
    <cellStyle name="Normal 10 4 2 2" xfId="9384" xr:uid="{00000000-0005-0000-0000-0000B3230000}"/>
    <cellStyle name="Normal 10 4 2 2 2" xfId="9385" xr:uid="{00000000-0005-0000-0000-0000B4230000}"/>
    <cellStyle name="Normal 10 4 2 3" xfId="9386" xr:uid="{00000000-0005-0000-0000-0000B5230000}"/>
    <cellStyle name="Normal 10 4 2 3 2" xfId="9387" xr:uid="{00000000-0005-0000-0000-0000B6230000}"/>
    <cellStyle name="Normal 10 4 2 4" xfId="9388" xr:uid="{00000000-0005-0000-0000-0000B7230000}"/>
    <cellStyle name="Normal 10 4 3" xfId="9389" xr:uid="{00000000-0005-0000-0000-0000B8230000}"/>
    <cellStyle name="Normal 10 4 3 2" xfId="9390" xr:uid="{00000000-0005-0000-0000-0000B9230000}"/>
    <cellStyle name="Normal 10 4 4" xfId="9391" xr:uid="{00000000-0005-0000-0000-0000BA230000}"/>
    <cellStyle name="Normal 10 4 4 2" xfId="9392" xr:uid="{00000000-0005-0000-0000-0000BB230000}"/>
    <cellStyle name="Normal 10 4 5" xfId="9393" xr:uid="{00000000-0005-0000-0000-0000BC230000}"/>
    <cellStyle name="Normal 10 4 5 2" xfId="9394" xr:uid="{00000000-0005-0000-0000-0000BD230000}"/>
    <cellStyle name="Normal 10 4 6" xfId="9395" xr:uid="{00000000-0005-0000-0000-0000BE230000}"/>
    <cellStyle name="Normal 10 5" xfId="9396" xr:uid="{00000000-0005-0000-0000-0000BF230000}"/>
    <cellStyle name="Normal 10 5 2" xfId="9397" xr:uid="{00000000-0005-0000-0000-0000C0230000}"/>
    <cellStyle name="Normal 10 5 2 2" xfId="9398" xr:uid="{00000000-0005-0000-0000-0000C1230000}"/>
    <cellStyle name="Normal 10 5 3" xfId="9399" xr:uid="{00000000-0005-0000-0000-0000C2230000}"/>
    <cellStyle name="Normal 10 5 3 2" xfId="9400" xr:uid="{00000000-0005-0000-0000-0000C3230000}"/>
    <cellStyle name="Normal 10 5 4" xfId="9401" xr:uid="{00000000-0005-0000-0000-0000C4230000}"/>
    <cellStyle name="Normal 10 6" xfId="9402" xr:uid="{00000000-0005-0000-0000-0000C5230000}"/>
    <cellStyle name="Normal 10 6 2" xfId="9403" xr:uid="{00000000-0005-0000-0000-0000C6230000}"/>
    <cellStyle name="Normal 10 6 2 2" xfId="9404" xr:uid="{00000000-0005-0000-0000-0000C7230000}"/>
    <cellStyle name="Normal 10 6 3" xfId="9405" xr:uid="{00000000-0005-0000-0000-0000C8230000}"/>
    <cellStyle name="Normal 10 6 3 2" xfId="9406" xr:uid="{00000000-0005-0000-0000-0000C9230000}"/>
    <cellStyle name="Normal 10 6 4" xfId="9407" xr:uid="{00000000-0005-0000-0000-0000CA230000}"/>
    <cellStyle name="Normal 10 7" xfId="9408" xr:uid="{00000000-0005-0000-0000-0000CB230000}"/>
    <cellStyle name="Normal 10 8" xfId="9409" xr:uid="{00000000-0005-0000-0000-0000CC230000}"/>
    <cellStyle name="Normal 10 8 2" xfId="9410" xr:uid="{00000000-0005-0000-0000-0000CD230000}"/>
    <cellStyle name="Normal 10 9" xfId="9411" xr:uid="{00000000-0005-0000-0000-0000CE230000}"/>
    <cellStyle name="Normal 10 9 2" xfId="9412" xr:uid="{00000000-0005-0000-0000-0000CF230000}"/>
    <cellStyle name="Normal 10_Deferred Income Taxes" xfId="9413" xr:uid="{00000000-0005-0000-0000-0000D0230000}"/>
    <cellStyle name="Normal 100" xfId="9414" xr:uid="{00000000-0005-0000-0000-0000D1230000}"/>
    <cellStyle name="Normal 100 2" xfId="9415" xr:uid="{00000000-0005-0000-0000-0000D2230000}"/>
    <cellStyle name="Normal 100 2 2" xfId="9416" xr:uid="{00000000-0005-0000-0000-0000D3230000}"/>
    <cellStyle name="Normal 100 3" xfId="9417" xr:uid="{00000000-0005-0000-0000-0000D4230000}"/>
    <cellStyle name="Normal 100 3 2" xfId="9418" xr:uid="{00000000-0005-0000-0000-0000D5230000}"/>
    <cellStyle name="Normal 100 4" xfId="9419" xr:uid="{00000000-0005-0000-0000-0000D6230000}"/>
    <cellStyle name="Normal 100 4 2" xfId="9420" xr:uid="{00000000-0005-0000-0000-0000D7230000}"/>
    <cellStyle name="Normal 100 5" xfId="9421" xr:uid="{00000000-0005-0000-0000-0000D8230000}"/>
    <cellStyle name="Normal 100 6" xfId="15531" xr:uid="{00000000-0005-0000-0000-0000D9230000}"/>
    <cellStyle name="Normal 101" xfId="9422" xr:uid="{00000000-0005-0000-0000-0000DA230000}"/>
    <cellStyle name="Normal 101 2" xfId="9423" xr:uid="{00000000-0005-0000-0000-0000DB230000}"/>
    <cellStyle name="Normal 101 2 2" xfId="9424" xr:uid="{00000000-0005-0000-0000-0000DC230000}"/>
    <cellStyle name="Normal 101 3" xfId="9425" xr:uid="{00000000-0005-0000-0000-0000DD230000}"/>
    <cellStyle name="Normal 101 3 2" xfId="9426" xr:uid="{00000000-0005-0000-0000-0000DE230000}"/>
    <cellStyle name="Normal 101 4" xfId="9427" xr:uid="{00000000-0005-0000-0000-0000DF230000}"/>
    <cellStyle name="Normal 101 4 2" xfId="9428" xr:uid="{00000000-0005-0000-0000-0000E0230000}"/>
    <cellStyle name="Normal 101 5" xfId="9429" xr:uid="{00000000-0005-0000-0000-0000E1230000}"/>
    <cellStyle name="Normal 102" xfId="9430" xr:uid="{00000000-0005-0000-0000-0000E2230000}"/>
    <cellStyle name="Normal 102 2" xfId="9431" xr:uid="{00000000-0005-0000-0000-0000E3230000}"/>
    <cellStyle name="Normal 102 2 2" xfId="9432" xr:uid="{00000000-0005-0000-0000-0000E4230000}"/>
    <cellStyle name="Normal 102 3" xfId="9433" xr:uid="{00000000-0005-0000-0000-0000E5230000}"/>
    <cellStyle name="Normal 102 3 2" xfId="9434" xr:uid="{00000000-0005-0000-0000-0000E6230000}"/>
    <cellStyle name="Normal 102 4" xfId="9435" xr:uid="{00000000-0005-0000-0000-0000E7230000}"/>
    <cellStyle name="Normal 102 4 2" xfId="9436" xr:uid="{00000000-0005-0000-0000-0000E8230000}"/>
    <cellStyle name="Normal 102 5" xfId="9437" xr:uid="{00000000-0005-0000-0000-0000E9230000}"/>
    <cellStyle name="Normal 103" xfId="9438" xr:uid="{00000000-0005-0000-0000-0000EA230000}"/>
    <cellStyle name="Normal 103 2" xfId="9439" xr:uid="{00000000-0005-0000-0000-0000EB230000}"/>
    <cellStyle name="Normal 103 2 2" xfId="9440" xr:uid="{00000000-0005-0000-0000-0000EC230000}"/>
    <cellStyle name="Normal 103 3" xfId="9441" xr:uid="{00000000-0005-0000-0000-0000ED230000}"/>
    <cellStyle name="Normal 103 3 2" xfId="9442" xr:uid="{00000000-0005-0000-0000-0000EE230000}"/>
    <cellStyle name="Normal 103 4" xfId="9443" xr:uid="{00000000-0005-0000-0000-0000EF230000}"/>
    <cellStyle name="Normal 103 4 2" xfId="9444" xr:uid="{00000000-0005-0000-0000-0000F0230000}"/>
    <cellStyle name="Normal 103 5" xfId="9445" xr:uid="{00000000-0005-0000-0000-0000F1230000}"/>
    <cellStyle name="Normal 104" xfId="9446" xr:uid="{00000000-0005-0000-0000-0000F2230000}"/>
    <cellStyle name="Normal 104 2" xfId="9447" xr:uid="{00000000-0005-0000-0000-0000F3230000}"/>
    <cellStyle name="Normal 104 2 2" xfId="9448" xr:uid="{00000000-0005-0000-0000-0000F4230000}"/>
    <cellStyle name="Normal 104 3" xfId="9449" xr:uid="{00000000-0005-0000-0000-0000F5230000}"/>
    <cellStyle name="Normal 104 3 2" xfId="9450" xr:uid="{00000000-0005-0000-0000-0000F6230000}"/>
    <cellStyle name="Normal 104 4" xfId="9451" xr:uid="{00000000-0005-0000-0000-0000F7230000}"/>
    <cellStyle name="Normal 104 4 2" xfId="9452" xr:uid="{00000000-0005-0000-0000-0000F8230000}"/>
    <cellStyle name="Normal 104 5" xfId="9453" xr:uid="{00000000-0005-0000-0000-0000F9230000}"/>
    <cellStyle name="Normal 105" xfId="9454" xr:uid="{00000000-0005-0000-0000-0000FA230000}"/>
    <cellStyle name="Normal 105 2" xfId="9455" xr:uid="{00000000-0005-0000-0000-0000FB230000}"/>
    <cellStyle name="Normal 105 2 2" xfId="9456" xr:uid="{00000000-0005-0000-0000-0000FC230000}"/>
    <cellStyle name="Normal 105 3" xfId="9457" xr:uid="{00000000-0005-0000-0000-0000FD230000}"/>
    <cellStyle name="Normal 105 3 2" xfId="9458" xr:uid="{00000000-0005-0000-0000-0000FE230000}"/>
    <cellStyle name="Normal 105 4" xfId="9459" xr:uid="{00000000-0005-0000-0000-0000FF230000}"/>
    <cellStyle name="Normal 105 4 2" xfId="9460" xr:uid="{00000000-0005-0000-0000-000000240000}"/>
    <cellStyle name="Normal 105 5" xfId="9461" xr:uid="{00000000-0005-0000-0000-000001240000}"/>
    <cellStyle name="Normal 106" xfId="9462" xr:uid="{00000000-0005-0000-0000-000002240000}"/>
    <cellStyle name="Normal 106 2" xfId="9463" xr:uid="{00000000-0005-0000-0000-000003240000}"/>
    <cellStyle name="Normal 106 2 2" xfId="9464" xr:uid="{00000000-0005-0000-0000-000004240000}"/>
    <cellStyle name="Normal 106 3" xfId="9465" xr:uid="{00000000-0005-0000-0000-000005240000}"/>
    <cellStyle name="Normal 106 3 2" xfId="9466" xr:uid="{00000000-0005-0000-0000-000006240000}"/>
    <cellStyle name="Normal 106 4" xfId="9467" xr:uid="{00000000-0005-0000-0000-000007240000}"/>
    <cellStyle name="Normal 106 4 2" xfId="9468" xr:uid="{00000000-0005-0000-0000-000008240000}"/>
    <cellStyle name="Normal 106 5" xfId="9469" xr:uid="{00000000-0005-0000-0000-000009240000}"/>
    <cellStyle name="Normal 107" xfId="9470" xr:uid="{00000000-0005-0000-0000-00000A240000}"/>
    <cellStyle name="Normal 107 2" xfId="9471" xr:uid="{00000000-0005-0000-0000-00000B240000}"/>
    <cellStyle name="Normal 107 2 2" xfId="9472" xr:uid="{00000000-0005-0000-0000-00000C240000}"/>
    <cellStyle name="Normal 107 3" xfId="9473" xr:uid="{00000000-0005-0000-0000-00000D240000}"/>
    <cellStyle name="Normal 107 3 2" xfId="9474" xr:uid="{00000000-0005-0000-0000-00000E240000}"/>
    <cellStyle name="Normal 107 4" xfId="9475" xr:uid="{00000000-0005-0000-0000-00000F240000}"/>
    <cellStyle name="Normal 107 4 2" xfId="9476" xr:uid="{00000000-0005-0000-0000-000010240000}"/>
    <cellStyle name="Normal 107 5" xfId="9477" xr:uid="{00000000-0005-0000-0000-000011240000}"/>
    <cellStyle name="Normal 108" xfId="9478" xr:uid="{00000000-0005-0000-0000-000012240000}"/>
    <cellStyle name="Normal 108 2" xfId="9479" xr:uid="{00000000-0005-0000-0000-000013240000}"/>
    <cellStyle name="Normal 108 2 2" xfId="9480" xr:uid="{00000000-0005-0000-0000-000014240000}"/>
    <cellStyle name="Normal 108 3" xfId="9481" xr:uid="{00000000-0005-0000-0000-000015240000}"/>
    <cellStyle name="Normal 108 3 2" xfId="9482" xr:uid="{00000000-0005-0000-0000-000016240000}"/>
    <cellStyle name="Normal 108 4" xfId="9483" xr:uid="{00000000-0005-0000-0000-000017240000}"/>
    <cellStyle name="Normal 108 4 2" xfId="9484" xr:uid="{00000000-0005-0000-0000-000018240000}"/>
    <cellStyle name="Normal 108 5" xfId="9485" xr:uid="{00000000-0005-0000-0000-000019240000}"/>
    <cellStyle name="Normal 109" xfId="9486" xr:uid="{00000000-0005-0000-0000-00001A240000}"/>
    <cellStyle name="Normal 109 2" xfId="9487" xr:uid="{00000000-0005-0000-0000-00001B240000}"/>
    <cellStyle name="Normal 109 2 2" xfId="9488" xr:uid="{00000000-0005-0000-0000-00001C240000}"/>
    <cellStyle name="Normal 109 3" xfId="9489" xr:uid="{00000000-0005-0000-0000-00001D240000}"/>
    <cellStyle name="Normal 109 3 2" xfId="9490" xr:uid="{00000000-0005-0000-0000-00001E240000}"/>
    <cellStyle name="Normal 109 4" xfId="9491" xr:uid="{00000000-0005-0000-0000-00001F240000}"/>
    <cellStyle name="Normal 109 4 2" xfId="9492" xr:uid="{00000000-0005-0000-0000-000020240000}"/>
    <cellStyle name="Normal 109 5" xfId="9493" xr:uid="{00000000-0005-0000-0000-000021240000}"/>
    <cellStyle name="Normal 11" xfId="116" xr:uid="{00000000-0005-0000-0000-000022240000}"/>
    <cellStyle name="Normal 11 10" xfId="15536" xr:uid="{00000000-0005-0000-0000-000023240000}"/>
    <cellStyle name="Normal 11 18" xfId="15532" xr:uid="{00000000-0005-0000-0000-000024240000}"/>
    <cellStyle name="Normal 11 2" xfId="9494" xr:uid="{00000000-0005-0000-0000-000025240000}"/>
    <cellStyle name="Normal 11 2 2" xfId="9495" xr:uid="{00000000-0005-0000-0000-000026240000}"/>
    <cellStyle name="Normal 11 2 2 2" xfId="9496" xr:uid="{00000000-0005-0000-0000-000027240000}"/>
    <cellStyle name="Normal 11 2 2 2 2" xfId="9497" xr:uid="{00000000-0005-0000-0000-000028240000}"/>
    <cellStyle name="Normal 11 2 2 2 2 2" xfId="9498" xr:uid="{00000000-0005-0000-0000-000029240000}"/>
    <cellStyle name="Normal 11 2 2 2 2 2 2" xfId="9499" xr:uid="{00000000-0005-0000-0000-00002A240000}"/>
    <cellStyle name="Normal 11 2 2 2 2 2 2 2" xfId="9500" xr:uid="{00000000-0005-0000-0000-00002B240000}"/>
    <cellStyle name="Normal 11 2 2 2 2 2_Deferred Income Taxes" xfId="9501" xr:uid="{00000000-0005-0000-0000-00002C240000}"/>
    <cellStyle name="Normal 11 2 2 2 2 3" xfId="9502" xr:uid="{00000000-0005-0000-0000-00002D240000}"/>
    <cellStyle name="Normal 11 2 2 2 2 3 2" xfId="9503" xr:uid="{00000000-0005-0000-0000-00002E240000}"/>
    <cellStyle name="Normal 11 2 2 2 2_Deferred Income Taxes" xfId="9504" xr:uid="{00000000-0005-0000-0000-00002F240000}"/>
    <cellStyle name="Normal 11 2 2 2 3" xfId="9505" xr:uid="{00000000-0005-0000-0000-000030240000}"/>
    <cellStyle name="Normal 11 2 2 2 3 2" xfId="9506" xr:uid="{00000000-0005-0000-0000-000031240000}"/>
    <cellStyle name="Normal 11 2 2 2 3 2 2" xfId="9507" xr:uid="{00000000-0005-0000-0000-000032240000}"/>
    <cellStyle name="Normal 11 2 2 2 3 2 2 2" xfId="9508" xr:uid="{00000000-0005-0000-0000-000033240000}"/>
    <cellStyle name="Normal 11 2 2 2 3 2_Deferred Income Taxes" xfId="9509" xr:uid="{00000000-0005-0000-0000-000034240000}"/>
    <cellStyle name="Normal 11 2 2 2 3 3" xfId="9510" xr:uid="{00000000-0005-0000-0000-000035240000}"/>
    <cellStyle name="Normal 11 2 2 2 3 3 2" xfId="9511" xr:uid="{00000000-0005-0000-0000-000036240000}"/>
    <cellStyle name="Normal 11 2 2 2 3_Deferred Income Taxes" xfId="9512" xr:uid="{00000000-0005-0000-0000-000037240000}"/>
    <cellStyle name="Normal 11 2 2 2 4" xfId="9513" xr:uid="{00000000-0005-0000-0000-000038240000}"/>
    <cellStyle name="Normal 11 2 2 2 4 2" xfId="9514" xr:uid="{00000000-0005-0000-0000-000039240000}"/>
    <cellStyle name="Normal 11 2 2 2 4 2 2" xfId="9515" xr:uid="{00000000-0005-0000-0000-00003A240000}"/>
    <cellStyle name="Normal 11 2 2 2 4_Deferred Income Taxes" xfId="9516" xr:uid="{00000000-0005-0000-0000-00003B240000}"/>
    <cellStyle name="Normal 11 2 2 2 5" xfId="9517" xr:uid="{00000000-0005-0000-0000-00003C240000}"/>
    <cellStyle name="Normal 11 2 2 2 5 2" xfId="9518" xr:uid="{00000000-0005-0000-0000-00003D240000}"/>
    <cellStyle name="Normal 11 2 2 2_Deferred Income Taxes" xfId="9519" xr:uid="{00000000-0005-0000-0000-00003E240000}"/>
    <cellStyle name="Normal 11 2 2 3" xfId="9520" xr:uid="{00000000-0005-0000-0000-00003F240000}"/>
    <cellStyle name="Normal 11 2 2 3 2" xfId="9521" xr:uid="{00000000-0005-0000-0000-000040240000}"/>
    <cellStyle name="Normal 11 2 2 3 2 2" xfId="9522" xr:uid="{00000000-0005-0000-0000-000041240000}"/>
    <cellStyle name="Normal 11 2 2 3 2 2 2" xfId="9523" xr:uid="{00000000-0005-0000-0000-000042240000}"/>
    <cellStyle name="Normal 11 2 2 3 2_Deferred Income Taxes" xfId="9524" xr:uid="{00000000-0005-0000-0000-000043240000}"/>
    <cellStyle name="Normal 11 2 2 3 3" xfId="9525" xr:uid="{00000000-0005-0000-0000-000044240000}"/>
    <cellStyle name="Normal 11 2 2 3 3 2" xfId="9526" xr:uid="{00000000-0005-0000-0000-000045240000}"/>
    <cellStyle name="Normal 11 2 2 3 4" xfId="9527" xr:uid="{00000000-0005-0000-0000-000046240000}"/>
    <cellStyle name="Normal 11 2 2 3_Deferred Income Taxes" xfId="9528" xr:uid="{00000000-0005-0000-0000-000047240000}"/>
    <cellStyle name="Normal 11 2 2 4" xfId="9529" xr:uid="{00000000-0005-0000-0000-000048240000}"/>
    <cellStyle name="Normal 11 2 2 4 2" xfId="9530" xr:uid="{00000000-0005-0000-0000-000049240000}"/>
    <cellStyle name="Normal 11 2 2 4 2 2" xfId="9531" xr:uid="{00000000-0005-0000-0000-00004A240000}"/>
    <cellStyle name="Normal 11 2 2 4 2 2 2" xfId="9532" xr:uid="{00000000-0005-0000-0000-00004B240000}"/>
    <cellStyle name="Normal 11 2 2 4 2_Deferred Income Taxes" xfId="9533" xr:uid="{00000000-0005-0000-0000-00004C240000}"/>
    <cellStyle name="Normal 11 2 2 4 3" xfId="9534" xr:uid="{00000000-0005-0000-0000-00004D240000}"/>
    <cellStyle name="Normal 11 2 2 4 3 2" xfId="9535" xr:uid="{00000000-0005-0000-0000-00004E240000}"/>
    <cellStyle name="Normal 11 2 2 4_Deferred Income Taxes" xfId="9536" xr:uid="{00000000-0005-0000-0000-00004F240000}"/>
    <cellStyle name="Normal 11 2 2 5" xfId="9537" xr:uid="{00000000-0005-0000-0000-000050240000}"/>
    <cellStyle name="Normal 11 2 2 5 2" xfId="9538" xr:uid="{00000000-0005-0000-0000-000051240000}"/>
    <cellStyle name="Normal 11 2 2 5 2 2" xfId="9539" xr:uid="{00000000-0005-0000-0000-000052240000}"/>
    <cellStyle name="Normal 11 2 2 5_Deferred Income Taxes" xfId="9540" xr:uid="{00000000-0005-0000-0000-000053240000}"/>
    <cellStyle name="Normal 11 2 2 6" xfId="9541" xr:uid="{00000000-0005-0000-0000-000054240000}"/>
    <cellStyle name="Normal 11 2 2 6 2" xfId="9542" xr:uid="{00000000-0005-0000-0000-000055240000}"/>
    <cellStyle name="Normal 11 2 2 7" xfId="9543" xr:uid="{00000000-0005-0000-0000-000056240000}"/>
    <cellStyle name="Normal 11 2 2_Deferred Income Taxes" xfId="9544" xr:uid="{00000000-0005-0000-0000-000057240000}"/>
    <cellStyle name="Normal 11 2 3" xfId="9545" xr:uid="{00000000-0005-0000-0000-000058240000}"/>
    <cellStyle name="Normal 11 2 3 2" xfId="9546" xr:uid="{00000000-0005-0000-0000-000059240000}"/>
    <cellStyle name="Normal 11 2 3 2 2" xfId="9547" xr:uid="{00000000-0005-0000-0000-00005A240000}"/>
    <cellStyle name="Normal 11 2 3 2 2 2" xfId="9548" xr:uid="{00000000-0005-0000-0000-00005B240000}"/>
    <cellStyle name="Normal 11 2 3 2 2 2 2" xfId="9549" xr:uid="{00000000-0005-0000-0000-00005C240000}"/>
    <cellStyle name="Normal 11 2 3 2 2_Deferred Income Taxes" xfId="9550" xr:uid="{00000000-0005-0000-0000-00005D240000}"/>
    <cellStyle name="Normal 11 2 3 2 3" xfId="9551" xr:uid="{00000000-0005-0000-0000-00005E240000}"/>
    <cellStyle name="Normal 11 2 3 2 3 2" xfId="9552" xr:uid="{00000000-0005-0000-0000-00005F240000}"/>
    <cellStyle name="Normal 11 2 3 2 4" xfId="9553" xr:uid="{00000000-0005-0000-0000-000060240000}"/>
    <cellStyle name="Normal 11 2 3 2_Deferred Income Taxes" xfId="9554" xr:uid="{00000000-0005-0000-0000-000061240000}"/>
    <cellStyle name="Normal 11 2 3 3" xfId="9555" xr:uid="{00000000-0005-0000-0000-000062240000}"/>
    <cellStyle name="Normal 11 2 3 3 2" xfId="9556" xr:uid="{00000000-0005-0000-0000-000063240000}"/>
    <cellStyle name="Normal 11 2 3 3 2 2" xfId="9557" xr:uid="{00000000-0005-0000-0000-000064240000}"/>
    <cellStyle name="Normal 11 2 3 3 2 2 2" xfId="9558" xr:uid="{00000000-0005-0000-0000-000065240000}"/>
    <cellStyle name="Normal 11 2 3 3 2_Deferred Income Taxes" xfId="9559" xr:uid="{00000000-0005-0000-0000-000066240000}"/>
    <cellStyle name="Normal 11 2 3 3 3" xfId="9560" xr:uid="{00000000-0005-0000-0000-000067240000}"/>
    <cellStyle name="Normal 11 2 3 3 3 2" xfId="9561" xr:uid="{00000000-0005-0000-0000-000068240000}"/>
    <cellStyle name="Normal 11 2 3 3_Deferred Income Taxes" xfId="9562" xr:uid="{00000000-0005-0000-0000-000069240000}"/>
    <cellStyle name="Normal 11 2 3 4" xfId="9563" xr:uid="{00000000-0005-0000-0000-00006A240000}"/>
    <cellStyle name="Normal 11 2 3 4 2" xfId="9564" xr:uid="{00000000-0005-0000-0000-00006B240000}"/>
    <cellStyle name="Normal 11 2 3 4 2 2" xfId="9565" xr:uid="{00000000-0005-0000-0000-00006C240000}"/>
    <cellStyle name="Normal 11 2 3 4_Deferred Income Taxes" xfId="9566" xr:uid="{00000000-0005-0000-0000-00006D240000}"/>
    <cellStyle name="Normal 11 2 3 5" xfId="9567" xr:uid="{00000000-0005-0000-0000-00006E240000}"/>
    <cellStyle name="Normal 11 2 3 5 2" xfId="9568" xr:uid="{00000000-0005-0000-0000-00006F240000}"/>
    <cellStyle name="Normal 11 2 3_Deferred Income Taxes" xfId="9569" xr:uid="{00000000-0005-0000-0000-000070240000}"/>
    <cellStyle name="Normal 11 2 4" xfId="9570" xr:uid="{00000000-0005-0000-0000-000071240000}"/>
    <cellStyle name="Normal 11 2 4 2" xfId="9571" xr:uid="{00000000-0005-0000-0000-000072240000}"/>
    <cellStyle name="Normal 11 2 4 2 2" xfId="9572" xr:uid="{00000000-0005-0000-0000-000073240000}"/>
    <cellStyle name="Normal 11 2 4 2 2 2" xfId="9573" xr:uid="{00000000-0005-0000-0000-000074240000}"/>
    <cellStyle name="Normal 11 2 4 2_Deferred Income Taxes" xfId="9574" xr:uid="{00000000-0005-0000-0000-000075240000}"/>
    <cellStyle name="Normal 11 2 4 3" xfId="9575" xr:uid="{00000000-0005-0000-0000-000076240000}"/>
    <cellStyle name="Normal 11 2 4 3 2" xfId="9576" xr:uid="{00000000-0005-0000-0000-000077240000}"/>
    <cellStyle name="Normal 11 2 4 4" xfId="9577" xr:uid="{00000000-0005-0000-0000-000078240000}"/>
    <cellStyle name="Normal 11 2 4_Deferred Income Taxes" xfId="9578" xr:uid="{00000000-0005-0000-0000-000079240000}"/>
    <cellStyle name="Normal 11 2 5" xfId="9579" xr:uid="{00000000-0005-0000-0000-00007A240000}"/>
    <cellStyle name="Normal 11 2 5 2" xfId="9580" xr:uid="{00000000-0005-0000-0000-00007B240000}"/>
    <cellStyle name="Normal 11 2 5 2 2" xfId="9581" xr:uid="{00000000-0005-0000-0000-00007C240000}"/>
    <cellStyle name="Normal 11 2 5 2 2 2" xfId="9582" xr:uid="{00000000-0005-0000-0000-00007D240000}"/>
    <cellStyle name="Normal 11 2 5 2_Deferred Income Taxes" xfId="9583" xr:uid="{00000000-0005-0000-0000-00007E240000}"/>
    <cellStyle name="Normal 11 2 5 3" xfId="9584" xr:uid="{00000000-0005-0000-0000-00007F240000}"/>
    <cellStyle name="Normal 11 2 5 3 2" xfId="9585" xr:uid="{00000000-0005-0000-0000-000080240000}"/>
    <cellStyle name="Normal 11 2 5 4" xfId="9586" xr:uid="{00000000-0005-0000-0000-000081240000}"/>
    <cellStyle name="Normal 11 2 5_Deferred Income Taxes" xfId="9587" xr:uid="{00000000-0005-0000-0000-000082240000}"/>
    <cellStyle name="Normal 11 2 6" xfId="9588" xr:uid="{00000000-0005-0000-0000-000083240000}"/>
    <cellStyle name="Normal 11 2 6 2" xfId="9589" xr:uid="{00000000-0005-0000-0000-000084240000}"/>
    <cellStyle name="Normal 11 2 6 2 2" xfId="9590" xr:uid="{00000000-0005-0000-0000-000085240000}"/>
    <cellStyle name="Normal 11 2 6 3" xfId="9591" xr:uid="{00000000-0005-0000-0000-000086240000}"/>
    <cellStyle name="Normal 11 2 6 3 2" xfId="9592" xr:uid="{00000000-0005-0000-0000-000087240000}"/>
    <cellStyle name="Normal 11 2 6 4" xfId="9593" xr:uid="{00000000-0005-0000-0000-000088240000}"/>
    <cellStyle name="Normal 11 2 6_Deferred Income Taxes" xfId="9594" xr:uid="{00000000-0005-0000-0000-000089240000}"/>
    <cellStyle name="Normal 11 2 7" xfId="9595" xr:uid="{00000000-0005-0000-0000-00008A240000}"/>
    <cellStyle name="Normal 11 2 7 2" xfId="9596" xr:uid="{00000000-0005-0000-0000-00008B240000}"/>
    <cellStyle name="Normal 11 2 8" xfId="9597" xr:uid="{00000000-0005-0000-0000-00008C240000}"/>
    <cellStyle name="Normal 11 2_Deferred Income Taxes" xfId="9598" xr:uid="{00000000-0005-0000-0000-00008D240000}"/>
    <cellStyle name="Normal 11 3" xfId="9599" xr:uid="{00000000-0005-0000-0000-00008E240000}"/>
    <cellStyle name="Normal 11 3 2" xfId="9600" xr:uid="{00000000-0005-0000-0000-00008F240000}"/>
    <cellStyle name="Normal 11 3 2 2" xfId="9601" xr:uid="{00000000-0005-0000-0000-000090240000}"/>
    <cellStyle name="Normal 11 3 2 2 2" xfId="9602" xr:uid="{00000000-0005-0000-0000-000091240000}"/>
    <cellStyle name="Normal 11 3 2 2 2 2" xfId="9603" xr:uid="{00000000-0005-0000-0000-000092240000}"/>
    <cellStyle name="Normal 11 3 2 2 2 2 2" xfId="9604" xr:uid="{00000000-0005-0000-0000-000093240000}"/>
    <cellStyle name="Normal 11 3 2 2 2_Deferred Income Taxes" xfId="9605" xr:uid="{00000000-0005-0000-0000-000094240000}"/>
    <cellStyle name="Normal 11 3 2 2 3" xfId="9606" xr:uid="{00000000-0005-0000-0000-000095240000}"/>
    <cellStyle name="Normal 11 3 2 2 3 2" xfId="9607" xr:uid="{00000000-0005-0000-0000-000096240000}"/>
    <cellStyle name="Normal 11 3 2 2_Deferred Income Taxes" xfId="9608" xr:uid="{00000000-0005-0000-0000-000097240000}"/>
    <cellStyle name="Normal 11 3 2 3" xfId="9609" xr:uid="{00000000-0005-0000-0000-000098240000}"/>
    <cellStyle name="Normal 11 3 2 3 2" xfId="9610" xr:uid="{00000000-0005-0000-0000-000099240000}"/>
    <cellStyle name="Normal 11 3 2 3 2 2" xfId="9611" xr:uid="{00000000-0005-0000-0000-00009A240000}"/>
    <cellStyle name="Normal 11 3 2 3 2 2 2" xfId="9612" xr:uid="{00000000-0005-0000-0000-00009B240000}"/>
    <cellStyle name="Normal 11 3 2 3 2_Deferred Income Taxes" xfId="9613" xr:uid="{00000000-0005-0000-0000-00009C240000}"/>
    <cellStyle name="Normal 11 3 2 3 3" xfId="9614" xr:uid="{00000000-0005-0000-0000-00009D240000}"/>
    <cellStyle name="Normal 11 3 2 3 3 2" xfId="9615" xr:uid="{00000000-0005-0000-0000-00009E240000}"/>
    <cellStyle name="Normal 11 3 2 3_Deferred Income Taxes" xfId="9616" xr:uid="{00000000-0005-0000-0000-00009F240000}"/>
    <cellStyle name="Normal 11 3 2 4" xfId="9617" xr:uid="{00000000-0005-0000-0000-0000A0240000}"/>
    <cellStyle name="Normal 11 3 2 4 2" xfId="9618" xr:uid="{00000000-0005-0000-0000-0000A1240000}"/>
    <cellStyle name="Normal 11 3 2 4 2 2" xfId="9619" xr:uid="{00000000-0005-0000-0000-0000A2240000}"/>
    <cellStyle name="Normal 11 3 2 4_Deferred Income Taxes" xfId="9620" xr:uid="{00000000-0005-0000-0000-0000A3240000}"/>
    <cellStyle name="Normal 11 3 2 5" xfId="9621" xr:uid="{00000000-0005-0000-0000-0000A4240000}"/>
    <cellStyle name="Normal 11 3 2 5 2" xfId="9622" xr:uid="{00000000-0005-0000-0000-0000A5240000}"/>
    <cellStyle name="Normal 11 3 2_Deferred Income Taxes" xfId="9623" xr:uid="{00000000-0005-0000-0000-0000A6240000}"/>
    <cellStyle name="Normal 11 3 3" xfId="9624" xr:uid="{00000000-0005-0000-0000-0000A7240000}"/>
    <cellStyle name="Normal 11 3 3 2" xfId="9625" xr:uid="{00000000-0005-0000-0000-0000A8240000}"/>
    <cellStyle name="Normal 11 3 3 2 2" xfId="9626" xr:uid="{00000000-0005-0000-0000-0000A9240000}"/>
    <cellStyle name="Normal 11 3 3 2 2 2" xfId="9627" xr:uid="{00000000-0005-0000-0000-0000AA240000}"/>
    <cellStyle name="Normal 11 3 3 2_Deferred Income Taxes" xfId="9628" xr:uid="{00000000-0005-0000-0000-0000AB240000}"/>
    <cellStyle name="Normal 11 3 3 3" xfId="9629" xr:uid="{00000000-0005-0000-0000-0000AC240000}"/>
    <cellStyle name="Normal 11 3 3 3 2" xfId="9630" xr:uid="{00000000-0005-0000-0000-0000AD240000}"/>
    <cellStyle name="Normal 11 3 3_Deferred Income Taxes" xfId="9631" xr:uid="{00000000-0005-0000-0000-0000AE240000}"/>
    <cellStyle name="Normal 11 3 4" xfId="9632" xr:uid="{00000000-0005-0000-0000-0000AF240000}"/>
    <cellStyle name="Normal 11 3 4 2" xfId="9633" xr:uid="{00000000-0005-0000-0000-0000B0240000}"/>
    <cellStyle name="Normal 11 3 4 2 2" xfId="9634" xr:uid="{00000000-0005-0000-0000-0000B1240000}"/>
    <cellStyle name="Normal 11 3 4 2 2 2" xfId="9635" xr:uid="{00000000-0005-0000-0000-0000B2240000}"/>
    <cellStyle name="Normal 11 3 4 2_Deferred Income Taxes" xfId="9636" xr:uid="{00000000-0005-0000-0000-0000B3240000}"/>
    <cellStyle name="Normal 11 3 4 3" xfId="9637" xr:uid="{00000000-0005-0000-0000-0000B4240000}"/>
    <cellStyle name="Normal 11 3 4 3 2" xfId="9638" xr:uid="{00000000-0005-0000-0000-0000B5240000}"/>
    <cellStyle name="Normal 11 3 4_Deferred Income Taxes" xfId="9639" xr:uid="{00000000-0005-0000-0000-0000B6240000}"/>
    <cellStyle name="Normal 11 3 5" xfId="9640" xr:uid="{00000000-0005-0000-0000-0000B7240000}"/>
    <cellStyle name="Normal 11 3 5 2" xfId="9641" xr:uid="{00000000-0005-0000-0000-0000B8240000}"/>
    <cellStyle name="Normal 11 3 5 2 2" xfId="9642" xr:uid="{00000000-0005-0000-0000-0000B9240000}"/>
    <cellStyle name="Normal 11 3 5_Deferred Income Taxes" xfId="9643" xr:uid="{00000000-0005-0000-0000-0000BA240000}"/>
    <cellStyle name="Normal 11 3 6" xfId="9644" xr:uid="{00000000-0005-0000-0000-0000BB240000}"/>
    <cellStyle name="Normal 11 3 6 2" xfId="9645" xr:uid="{00000000-0005-0000-0000-0000BC240000}"/>
    <cellStyle name="Normal 11 3_Deferred Income Taxes" xfId="9646" xr:uid="{00000000-0005-0000-0000-0000BD240000}"/>
    <cellStyle name="Normal 11 31" xfId="15537" xr:uid="{00000000-0005-0000-0000-0000BE240000}"/>
    <cellStyle name="Normal 11 4" xfId="9647" xr:uid="{00000000-0005-0000-0000-0000BF240000}"/>
    <cellStyle name="Normal 11 4 2" xfId="9648" xr:uid="{00000000-0005-0000-0000-0000C0240000}"/>
    <cellStyle name="Normal 11 4 2 2" xfId="9649" xr:uid="{00000000-0005-0000-0000-0000C1240000}"/>
    <cellStyle name="Normal 11 4 2 2 2" xfId="9650" xr:uid="{00000000-0005-0000-0000-0000C2240000}"/>
    <cellStyle name="Normal 11 4 2 2 2 2" xfId="9651" xr:uid="{00000000-0005-0000-0000-0000C3240000}"/>
    <cellStyle name="Normal 11 4 2 2_Deferred Income Taxes" xfId="9652" xr:uid="{00000000-0005-0000-0000-0000C4240000}"/>
    <cellStyle name="Normal 11 4 2 3" xfId="9653" xr:uid="{00000000-0005-0000-0000-0000C5240000}"/>
    <cellStyle name="Normal 11 4 2 3 2" xfId="9654" xr:uid="{00000000-0005-0000-0000-0000C6240000}"/>
    <cellStyle name="Normal 11 4 2_Deferred Income Taxes" xfId="9655" xr:uid="{00000000-0005-0000-0000-0000C7240000}"/>
    <cellStyle name="Normal 11 4 3" xfId="9656" xr:uid="{00000000-0005-0000-0000-0000C8240000}"/>
    <cellStyle name="Normal 11 4 3 2" xfId="9657" xr:uid="{00000000-0005-0000-0000-0000C9240000}"/>
    <cellStyle name="Normal 11 4 3 2 2" xfId="9658" xr:uid="{00000000-0005-0000-0000-0000CA240000}"/>
    <cellStyle name="Normal 11 4 3 2 2 2" xfId="9659" xr:uid="{00000000-0005-0000-0000-0000CB240000}"/>
    <cellStyle name="Normal 11 4 3 2_Deferred Income Taxes" xfId="9660" xr:uid="{00000000-0005-0000-0000-0000CC240000}"/>
    <cellStyle name="Normal 11 4 3 3" xfId="9661" xr:uid="{00000000-0005-0000-0000-0000CD240000}"/>
    <cellStyle name="Normal 11 4 3 3 2" xfId="9662" xr:uid="{00000000-0005-0000-0000-0000CE240000}"/>
    <cellStyle name="Normal 11 4 3_Deferred Income Taxes" xfId="9663" xr:uid="{00000000-0005-0000-0000-0000CF240000}"/>
    <cellStyle name="Normal 11 4 4" xfId="9664" xr:uid="{00000000-0005-0000-0000-0000D0240000}"/>
    <cellStyle name="Normal 11 4 4 2" xfId="9665" xr:uid="{00000000-0005-0000-0000-0000D1240000}"/>
    <cellStyle name="Normal 11 4 4 2 2" xfId="9666" xr:uid="{00000000-0005-0000-0000-0000D2240000}"/>
    <cellStyle name="Normal 11 4 4_Deferred Income Taxes" xfId="9667" xr:uid="{00000000-0005-0000-0000-0000D3240000}"/>
    <cellStyle name="Normal 11 4 5" xfId="9668" xr:uid="{00000000-0005-0000-0000-0000D4240000}"/>
    <cellStyle name="Normal 11 4 5 2" xfId="9669" xr:uid="{00000000-0005-0000-0000-0000D5240000}"/>
    <cellStyle name="Normal 11 4_Deferred Income Taxes" xfId="9670" xr:uid="{00000000-0005-0000-0000-0000D6240000}"/>
    <cellStyle name="Normal 11 5" xfId="9671" xr:uid="{00000000-0005-0000-0000-0000D7240000}"/>
    <cellStyle name="Normal 11 5 2" xfId="9672" xr:uid="{00000000-0005-0000-0000-0000D8240000}"/>
    <cellStyle name="Normal 11 5 2 2" xfId="9673" xr:uid="{00000000-0005-0000-0000-0000D9240000}"/>
    <cellStyle name="Normal 11 5 2 2 2" xfId="9674" xr:uid="{00000000-0005-0000-0000-0000DA240000}"/>
    <cellStyle name="Normal 11 5 2_Deferred Income Taxes" xfId="9675" xr:uid="{00000000-0005-0000-0000-0000DB240000}"/>
    <cellStyle name="Normal 11 5 3" xfId="9676" xr:uid="{00000000-0005-0000-0000-0000DC240000}"/>
    <cellStyle name="Normal 11 5 3 2" xfId="9677" xr:uid="{00000000-0005-0000-0000-0000DD240000}"/>
    <cellStyle name="Normal 11 5_Deferred Income Taxes" xfId="9678" xr:uid="{00000000-0005-0000-0000-0000DE240000}"/>
    <cellStyle name="Normal 11 6" xfId="9679" xr:uid="{00000000-0005-0000-0000-0000DF240000}"/>
    <cellStyle name="Normal 11 6 2" xfId="9680" xr:uid="{00000000-0005-0000-0000-0000E0240000}"/>
    <cellStyle name="Normal 11 6 2 2" xfId="9681" xr:uid="{00000000-0005-0000-0000-0000E1240000}"/>
    <cellStyle name="Normal 11 6 2 2 2" xfId="9682" xr:uid="{00000000-0005-0000-0000-0000E2240000}"/>
    <cellStyle name="Normal 11 6 2_Deferred Income Taxes" xfId="9683" xr:uid="{00000000-0005-0000-0000-0000E3240000}"/>
    <cellStyle name="Normal 11 6 3" xfId="9684" xr:uid="{00000000-0005-0000-0000-0000E4240000}"/>
    <cellStyle name="Normal 11 6 3 2" xfId="9685" xr:uid="{00000000-0005-0000-0000-0000E5240000}"/>
    <cellStyle name="Normal 11 6_Deferred Income Taxes" xfId="9686" xr:uid="{00000000-0005-0000-0000-0000E6240000}"/>
    <cellStyle name="Normal 11 7" xfId="9687" xr:uid="{00000000-0005-0000-0000-0000E7240000}"/>
    <cellStyle name="Normal 11 7 2" xfId="9688" xr:uid="{00000000-0005-0000-0000-0000E8240000}"/>
    <cellStyle name="Normal 11 7 2 2" xfId="9689" xr:uid="{00000000-0005-0000-0000-0000E9240000}"/>
    <cellStyle name="Normal 11 7_Deferred Income Taxes" xfId="9690" xr:uid="{00000000-0005-0000-0000-0000EA240000}"/>
    <cellStyle name="Normal 11 8" xfId="9691" xr:uid="{00000000-0005-0000-0000-0000EB240000}"/>
    <cellStyle name="Normal 11 8 2" xfId="9692" xr:uid="{00000000-0005-0000-0000-0000EC240000}"/>
    <cellStyle name="Normal 11 9" xfId="9693" xr:uid="{00000000-0005-0000-0000-0000ED240000}"/>
    <cellStyle name="Normal 11 9 2" xfId="9694" xr:uid="{00000000-0005-0000-0000-0000EE240000}"/>
    <cellStyle name="Normal 11_Deferred Income Taxes" xfId="9695" xr:uid="{00000000-0005-0000-0000-0000EF240000}"/>
    <cellStyle name="Normal 110" xfId="9696" xr:uid="{00000000-0005-0000-0000-0000F0240000}"/>
    <cellStyle name="Normal 110 2" xfId="9697" xr:uid="{00000000-0005-0000-0000-0000F1240000}"/>
    <cellStyle name="Normal 110 2 2" xfId="9698" xr:uid="{00000000-0005-0000-0000-0000F2240000}"/>
    <cellStyle name="Normal 110 3" xfId="9699" xr:uid="{00000000-0005-0000-0000-0000F3240000}"/>
    <cellStyle name="Normal 110 3 2" xfId="9700" xr:uid="{00000000-0005-0000-0000-0000F4240000}"/>
    <cellStyle name="Normal 110 4" xfId="9701" xr:uid="{00000000-0005-0000-0000-0000F5240000}"/>
    <cellStyle name="Normal 110 4 2" xfId="9702" xr:uid="{00000000-0005-0000-0000-0000F6240000}"/>
    <cellStyle name="Normal 110 5" xfId="9703" xr:uid="{00000000-0005-0000-0000-0000F7240000}"/>
    <cellStyle name="Normal 111" xfId="9704" xr:uid="{00000000-0005-0000-0000-0000F8240000}"/>
    <cellStyle name="Normal 111 2" xfId="9705" xr:uid="{00000000-0005-0000-0000-0000F9240000}"/>
    <cellStyle name="Normal 111 2 2" xfId="9706" xr:uid="{00000000-0005-0000-0000-0000FA240000}"/>
    <cellStyle name="Normal 111 3" xfId="9707" xr:uid="{00000000-0005-0000-0000-0000FB240000}"/>
    <cellStyle name="Normal 111 3 2" xfId="9708" xr:uid="{00000000-0005-0000-0000-0000FC240000}"/>
    <cellStyle name="Normal 111 4" xfId="9709" xr:uid="{00000000-0005-0000-0000-0000FD240000}"/>
    <cellStyle name="Normal 111 4 2" xfId="9710" xr:uid="{00000000-0005-0000-0000-0000FE240000}"/>
    <cellStyle name="Normal 111 5" xfId="9711" xr:uid="{00000000-0005-0000-0000-0000FF240000}"/>
    <cellStyle name="Normal 112" xfId="9712" xr:uid="{00000000-0005-0000-0000-000000250000}"/>
    <cellStyle name="Normal 112 2" xfId="9713" xr:uid="{00000000-0005-0000-0000-000001250000}"/>
    <cellStyle name="Normal 112 2 2" xfId="9714" xr:uid="{00000000-0005-0000-0000-000002250000}"/>
    <cellStyle name="Normal 112 3" xfId="9715" xr:uid="{00000000-0005-0000-0000-000003250000}"/>
    <cellStyle name="Normal 112 3 2" xfId="9716" xr:uid="{00000000-0005-0000-0000-000004250000}"/>
    <cellStyle name="Normal 112 4" xfId="9717" xr:uid="{00000000-0005-0000-0000-000005250000}"/>
    <cellStyle name="Normal 112 4 2" xfId="9718" xr:uid="{00000000-0005-0000-0000-000006250000}"/>
    <cellStyle name="Normal 112 5" xfId="9719" xr:uid="{00000000-0005-0000-0000-000007250000}"/>
    <cellStyle name="Normal 113" xfId="9720" xr:uid="{00000000-0005-0000-0000-000008250000}"/>
    <cellStyle name="Normal 113 2" xfId="9721" xr:uid="{00000000-0005-0000-0000-000009250000}"/>
    <cellStyle name="Normal 113 2 2" xfId="9722" xr:uid="{00000000-0005-0000-0000-00000A250000}"/>
    <cellStyle name="Normal 113 3" xfId="9723" xr:uid="{00000000-0005-0000-0000-00000B250000}"/>
    <cellStyle name="Normal 113 3 2" xfId="9724" xr:uid="{00000000-0005-0000-0000-00000C250000}"/>
    <cellStyle name="Normal 113 4" xfId="9725" xr:uid="{00000000-0005-0000-0000-00000D250000}"/>
    <cellStyle name="Normal 113 4 2" xfId="9726" xr:uid="{00000000-0005-0000-0000-00000E250000}"/>
    <cellStyle name="Normal 113 5" xfId="9727" xr:uid="{00000000-0005-0000-0000-00000F250000}"/>
    <cellStyle name="Normal 114" xfId="9728" xr:uid="{00000000-0005-0000-0000-000010250000}"/>
    <cellStyle name="Normal 114 2" xfId="9729" xr:uid="{00000000-0005-0000-0000-000011250000}"/>
    <cellStyle name="Normal 114 2 2" xfId="9730" xr:uid="{00000000-0005-0000-0000-000012250000}"/>
    <cellStyle name="Normal 114 2 3" xfId="9731" xr:uid="{00000000-0005-0000-0000-000013250000}"/>
    <cellStyle name="Normal 114 3" xfId="9732" xr:uid="{00000000-0005-0000-0000-000014250000}"/>
    <cellStyle name="Normal 114 3 2" xfId="9733" xr:uid="{00000000-0005-0000-0000-000015250000}"/>
    <cellStyle name="Normal 114 4" xfId="9734" xr:uid="{00000000-0005-0000-0000-000016250000}"/>
    <cellStyle name="Normal 114 4 2" xfId="9735" xr:uid="{00000000-0005-0000-0000-000017250000}"/>
    <cellStyle name="Normal 114 5" xfId="9736" xr:uid="{00000000-0005-0000-0000-000018250000}"/>
    <cellStyle name="Normal 114 5 2" xfId="9737" xr:uid="{00000000-0005-0000-0000-000019250000}"/>
    <cellStyle name="Normal 114 6" xfId="9738" xr:uid="{00000000-0005-0000-0000-00001A250000}"/>
    <cellStyle name="Normal 115" xfId="9739" xr:uid="{00000000-0005-0000-0000-00001B250000}"/>
    <cellStyle name="Normal 115 2" xfId="9740" xr:uid="{00000000-0005-0000-0000-00001C250000}"/>
    <cellStyle name="Normal 115 2 2" xfId="9741" xr:uid="{00000000-0005-0000-0000-00001D250000}"/>
    <cellStyle name="Normal 115 3" xfId="9742" xr:uid="{00000000-0005-0000-0000-00001E250000}"/>
    <cellStyle name="Normal 115 3 2" xfId="9743" xr:uid="{00000000-0005-0000-0000-00001F250000}"/>
    <cellStyle name="Normal 115 4" xfId="9744" xr:uid="{00000000-0005-0000-0000-000020250000}"/>
    <cellStyle name="Normal 115 4 2" xfId="9745" xr:uid="{00000000-0005-0000-0000-000021250000}"/>
    <cellStyle name="Normal 115 5" xfId="9746" xr:uid="{00000000-0005-0000-0000-000022250000}"/>
    <cellStyle name="Normal 116" xfId="9747" xr:uid="{00000000-0005-0000-0000-000023250000}"/>
    <cellStyle name="Normal 116 2" xfId="9748" xr:uid="{00000000-0005-0000-0000-000024250000}"/>
    <cellStyle name="Normal 116 2 2" xfId="9749" xr:uid="{00000000-0005-0000-0000-000025250000}"/>
    <cellStyle name="Normal 116 3" xfId="9750" xr:uid="{00000000-0005-0000-0000-000026250000}"/>
    <cellStyle name="Normal 116 3 2" xfId="9751" xr:uid="{00000000-0005-0000-0000-000027250000}"/>
    <cellStyle name="Normal 116 4" xfId="9752" xr:uid="{00000000-0005-0000-0000-000028250000}"/>
    <cellStyle name="Normal 116 4 2" xfId="9753" xr:uid="{00000000-0005-0000-0000-000029250000}"/>
    <cellStyle name="Normal 116 5" xfId="9754" xr:uid="{00000000-0005-0000-0000-00002A250000}"/>
    <cellStyle name="Normal 117" xfId="413" xr:uid="{00000000-0005-0000-0000-00002B250000}"/>
    <cellStyle name="Normal 117 2" xfId="9755" xr:uid="{00000000-0005-0000-0000-00002C250000}"/>
    <cellStyle name="Normal 117 2 2" xfId="9756" xr:uid="{00000000-0005-0000-0000-00002D250000}"/>
    <cellStyle name="Normal 117 3" xfId="9757" xr:uid="{00000000-0005-0000-0000-00002E250000}"/>
    <cellStyle name="Normal 117 3 2" xfId="9758" xr:uid="{00000000-0005-0000-0000-00002F250000}"/>
    <cellStyle name="Normal 117 4" xfId="9759" xr:uid="{00000000-0005-0000-0000-000030250000}"/>
    <cellStyle name="Normal 117 4 2" xfId="9760" xr:uid="{00000000-0005-0000-0000-000031250000}"/>
    <cellStyle name="Normal 117 5" xfId="9761" xr:uid="{00000000-0005-0000-0000-000032250000}"/>
    <cellStyle name="Normal 118" xfId="9762" xr:uid="{00000000-0005-0000-0000-000033250000}"/>
    <cellStyle name="Normal 118 2" xfId="9763" xr:uid="{00000000-0005-0000-0000-000034250000}"/>
    <cellStyle name="Normal 118 2 2" xfId="9764" xr:uid="{00000000-0005-0000-0000-000035250000}"/>
    <cellStyle name="Normal 118 3" xfId="9765" xr:uid="{00000000-0005-0000-0000-000036250000}"/>
    <cellStyle name="Normal 118 3 2" xfId="9766" xr:uid="{00000000-0005-0000-0000-000037250000}"/>
    <cellStyle name="Normal 118 4" xfId="9767" xr:uid="{00000000-0005-0000-0000-000038250000}"/>
    <cellStyle name="Normal 118 4 2" xfId="9768" xr:uid="{00000000-0005-0000-0000-000039250000}"/>
    <cellStyle name="Normal 118 5" xfId="9769" xr:uid="{00000000-0005-0000-0000-00003A250000}"/>
    <cellStyle name="Normal 119" xfId="9770" xr:uid="{00000000-0005-0000-0000-00003B250000}"/>
    <cellStyle name="Normal 119 2" xfId="9771" xr:uid="{00000000-0005-0000-0000-00003C250000}"/>
    <cellStyle name="Normal 119 2 2" xfId="9772" xr:uid="{00000000-0005-0000-0000-00003D250000}"/>
    <cellStyle name="Normal 119 3" xfId="9773" xr:uid="{00000000-0005-0000-0000-00003E250000}"/>
    <cellStyle name="Normal 119 3 2" xfId="9774" xr:uid="{00000000-0005-0000-0000-00003F250000}"/>
    <cellStyle name="Normal 119 4" xfId="9775" xr:uid="{00000000-0005-0000-0000-000040250000}"/>
    <cellStyle name="Normal 119 4 2" xfId="9776" xr:uid="{00000000-0005-0000-0000-000041250000}"/>
    <cellStyle name="Normal 119 5" xfId="9777" xr:uid="{00000000-0005-0000-0000-000042250000}"/>
    <cellStyle name="Normal 12" xfId="213" xr:uid="{00000000-0005-0000-0000-000043250000}"/>
    <cellStyle name="Normal 12 2" xfId="9778" xr:uid="{00000000-0005-0000-0000-000044250000}"/>
    <cellStyle name="Normal 12 3" xfId="9779" xr:uid="{00000000-0005-0000-0000-000045250000}"/>
    <cellStyle name="Normal 12 3 2" xfId="9780" xr:uid="{00000000-0005-0000-0000-000046250000}"/>
    <cellStyle name="Normal 12 4" xfId="9781" xr:uid="{00000000-0005-0000-0000-000047250000}"/>
    <cellStyle name="Normal 12 4 2" xfId="9782" xr:uid="{00000000-0005-0000-0000-000048250000}"/>
    <cellStyle name="Normal 12 5" xfId="9783" xr:uid="{00000000-0005-0000-0000-000049250000}"/>
    <cellStyle name="Normal 12 5 2" xfId="9784" xr:uid="{00000000-0005-0000-0000-00004A250000}"/>
    <cellStyle name="Normal 120" xfId="9785" xr:uid="{00000000-0005-0000-0000-00004B250000}"/>
    <cellStyle name="Normal 120 2" xfId="9786" xr:uid="{00000000-0005-0000-0000-00004C250000}"/>
    <cellStyle name="Normal 120 2 2" xfId="9787" xr:uid="{00000000-0005-0000-0000-00004D250000}"/>
    <cellStyle name="Normal 120 3" xfId="9788" xr:uid="{00000000-0005-0000-0000-00004E250000}"/>
    <cellStyle name="Normal 120 3 2" xfId="9789" xr:uid="{00000000-0005-0000-0000-00004F250000}"/>
    <cellStyle name="Normal 120 4" xfId="9790" xr:uid="{00000000-0005-0000-0000-000050250000}"/>
    <cellStyle name="Normal 120 4 2" xfId="9791" xr:uid="{00000000-0005-0000-0000-000051250000}"/>
    <cellStyle name="Normal 120 5" xfId="9792" xr:uid="{00000000-0005-0000-0000-000052250000}"/>
    <cellStyle name="Normal 121" xfId="9793" xr:uid="{00000000-0005-0000-0000-000053250000}"/>
    <cellStyle name="Normal 121 2" xfId="9794" xr:uid="{00000000-0005-0000-0000-000054250000}"/>
    <cellStyle name="Normal 121 2 2" xfId="9795" xr:uid="{00000000-0005-0000-0000-000055250000}"/>
    <cellStyle name="Normal 121 3" xfId="9796" xr:uid="{00000000-0005-0000-0000-000056250000}"/>
    <cellStyle name="Normal 121 3 2" xfId="9797" xr:uid="{00000000-0005-0000-0000-000057250000}"/>
    <cellStyle name="Normal 121 4" xfId="9798" xr:uid="{00000000-0005-0000-0000-000058250000}"/>
    <cellStyle name="Normal 121 4 2" xfId="9799" xr:uid="{00000000-0005-0000-0000-000059250000}"/>
    <cellStyle name="Normal 121 5" xfId="9800" xr:uid="{00000000-0005-0000-0000-00005A250000}"/>
    <cellStyle name="Normal 122" xfId="414" xr:uid="{00000000-0005-0000-0000-00005B250000}"/>
    <cellStyle name="Normal 122 2" xfId="9801" xr:uid="{00000000-0005-0000-0000-00005C250000}"/>
    <cellStyle name="Normal 122 2 2" xfId="9802" xr:uid="{00000000-0005-0000-0000-00005D250000}"/>
    <cellStyle name="Normal 122 3" xfId="9803" xr:uid="{00000000-0005-0000-0000-00005E250000}"/>
    <cellStyle name="Normal 122 3 2" xfId="9804" xr:uid="{00000000-0005-0000-0000-00005F250000}"/>
    <cellStyle name="Normal 122 4" xfId="9805" xr:uid="{00000000-0005-0000-0000-000060250000}"/>
    <cellStyle name="Normal 122 4 2" xfId="9806" xr:uid="{00000000-0005-0000-0000-000061250000}"/>
    <cellStyle name="Normal 122 5" xfId="9807" xr:uid="{00000000-0005-0000-0000-000062250000}"/>
    <cellStyle name="Normal 123" xfId="9808" xr:uid="{00000000-0005-0000-0000-000063250000}"/>
    <cellStyle name="Normal 123 2" xfId="9809" xr:uid="{00000000-0005-0000-0000-000064250000}"/>
    <cellStyle name="Normal 123 2 2" xfId="9810" xr:uid="{00000000-0005-0000-0000-000065250000}"/>
    <cellStyle name="Normal 123 3" xfId="9811" xr:uid="{00000000-0005-0000-0000-000066250000}"/>
    <cellStyle name="Normal 123 3 2" xfId="9812" xr:uid="{00000000-0005-0000-0000-000067250000}"/>
    <cellStyle name="Normal 123 4" xfId="9813" xr:uid="{00000000-0005-0000-0000-000068250000}"/>
    <cellStyle name="Normal 123 4 2" xfId="9814" xr:uid="{00000000-0005-0000-0000-000069250000}"/>
    <cellStyle name="Normal 123 5" xfId="9815" xr:uid="{00000000-0005-0000-0000-00006A250000}"/>
    <cellStyle name="Normal 124" xfId="9816" xr:uid="{00000000-0005-0000-0000-00006B250000}"/>
    <cellStyle name="Normal 124 2" xfId="9817" xr:uid="{00000000-0005-0000-0000-00006C250000}"/>
    <cellStyle name="Normal 124 2 2" xfId="9818" xr:uid="{00000000-0005-0000-0000-00006D250000}"/>
    <cellStyle name="Normal 124 3" xfId="9819" xr:uid="{00000000-0005-0000-0000-00006E250000}"/>
    <cellStyle name="Normal 124 3 2" xfId="9820" xr:uid="{00000000-0005-0000-0000-00006F250000}"/>
    <cellStyle name="Normal 124 4" xfId="9821" xr:uid="{00000000-0005-0000-0000-000070250000}"/>
    <cellStyle name="Normal 124 4 2" xfId="9822" xr:uid="{00000000-0005-0000-0000-000071250000}"/>
    <cellStyle name="Normal 124 5" xfId="9823" xr:uid="{00000000-0005-0000-0000-000072250000}"/>
    <cellStyle name="Normal 125" xfId="9824" xr:uid="{00000000-0005-0000-0000-000073250000}"/>
    <cellStyle name="Normal 125 2" xfId="9825" xr:uid="{00000000-0005-0000-0000-000074250000}"/>
    <cellStyle name="Normal 125 2 2" xfId="9826" xr:uid="{00000000-0005-0000-0000-000075250000}"/>
    <cellStyle name="Normal 125 3" xfId="9827" xr:uid="{00000000-0005-0000-0000-000076250000}"/>
    <cellStyle name="Normal 125 3 2" xfId="9828" xr:uid="{00000000-0005-0000-0000-000077250000}"/>
    <cellStyle name="Normal 125 4" xfId="9829" xr:uid="{00000000-0005-0000-0000-000078250000}"/>
    <cellStyle name="Normal 125 4 2" xfId="9830" xr:uid="{00000000-0005-0000-0000-000079250000}"/>
    <cellStyle name="Normal 125 5" xfId="9831" xr:uid="{00000000-0005-0000-0000-00007A250000}"/>
    <cellStyle name="Normal 126" xfId="9832" xr:uid="{00000000-0005-0000-0000-00007B250000}"/>
    <cellStyle name="Normal 126 2" xfId="9833" xr:uid="{00000000-0005-0000-0000-00007C250000}"/>
    <cellStyle name="Normal 126 2 2" xfId="9834" xr:uid="{00000000-0005-0000-0000-00007D250000}"/>
    <cellStyle name="Normal 126 3" xfId="9835" xr:uid="{00000000-0005-0000-0000-00007E250000}"/>
    <cellStyle name="Normal 126 3 2" xfId="9836" xr:uid="{00000000-0005-0000-0000-00007F250000}"/>
    <cellStyle name="Normal 126 4" xfId="9837" xr:uid="{00000000-0005-0000-0000-000080250000}"/>
    <cellStyle name="Normal 126 4 2" xfId="9838" xr:uid="{00000000-0005-0000-0000-000081250000}"/>
    <cellStyle name="Normal 126 5" xfId="9839" xr:uid="{00000000-0005-0000-0000-000082250000}"/>
    <cellStyle name="Normal 127" xfId="9840" xr:uid="{00000000-0005-0000-0000-000083250000}"/>
    <cellStyle name="Normal 127 2" xfId="9841" xr:uid="{00000000-0005-0000-0000-000084250000}"/>
    <cellStyle name="Normal 127 2 2" xfId="9842" xr:uid="{00000000-0005-0000-0000-000085250000}"/>
    <cellStyle name="Normal 127 3" xfId="9843" xr:uid="{00000000-0005-0000-0000-000086250000}"/>
    <cellStyle name="Normal 127 3 2" xfId="9844" xr:uid="{00000000-0005-0000-0000-000087250000}"/>
    <cellStyle name="Normal 127 4" xfId="9845" xr:uid="{00000000-0005-0000-0000-000088250000}"/>
    <cellStyle name="Normal 127 4 2" xfId="9846" xr:uid="{00000000-0005-0000-0000-000089250000}"/>
    <cellStyle name="Normal 127 5" xfId="9847" xr:uid="{00000000-0005-0000-0000-00008A250000}"/>
    <cellStyle name="Normal 128" xfId="9848" xr:uid="{00000000-0005-0000-0000-00008B250000}"/>
    <cellStyle name="Normal 128 2" xfId="9849" xr:uid="{00000000-0005-0000-0000-00008C250000}"/>
    <cellStyle name="Normal 128 2 2" xfId="9850" xr:uid="{00000000-0005-0000-0000-00008D250000}"/>
    <cellStyle name="Normal 128 3" xfId="9851" xr:uid="{00000000-0005-0000-0000-00008E250000}"/>
    <cellStyle name="Normal 128 3 2" xfId="9852" xr:uid="{00000000-0005-0000-0000-00008F250000}"/>
    <cellStyle name="Normal 128 4" xfId="9853" xr:uid="{00000000-0005-0000-0000-000090250000}"/>
    <cellStyle name="Normal 128 4 2" xfId="9854" xr:uid="{00000000-0005-0000-0000-000091250000}"/>
    <cellStyle name="Normal 128 5" xfId="9855" xr:uid="{00000000-0005-0000-0000-000092250000}"/>
    <cellStyle name="Normal 129" xfId="9856" xr:uid="{00000000-0005-0000-0000-000093250000}"/>
    <cellStyle name="Normal 129 2" xfId="9857" xr:uid="{00000000-0005-0000-0000-000094250000}"/>
    <cellStyle name="Normal 129 2 2" xfId="9858" xr:uid="{00000000-0005-0000-0000-000095250000}"/>
    <cellStyle name="Normal 129 3" xfId="9859" xr:uid="{00000000-0005-0000-0000-000096250000}"/>
    <cellStyle name="Normal 129 3 2" xfId="9860" xr:uid="{00000000-0005-0000-0000-000097250000}"/>
    <cellStyle name="Normal 129 4" xfId="9861" xr:uid="{00000000-0005-0000-0000-000098250000}"/>
    <cellStyle name="Normal 129 4 2" xfId="9862" xr:uid="{00000000-0005-0000-0000-000099250000}"/>
    <cellStyle name="Normal 129 5" xfId="9863" xr:uid="{00000000-0005-0000-0000-00009A250000}"/>
    <cellStyle name="Normal 13" xfId="415" xr:uid="{00000000-0005-0000-0000-00009B250000}"/>
    <cellStyle name="Normal 13 2" xfId="9864" xr:uid="{00000000-0005-0000-0000-00009C250000}"/>
    <cellStyle name="Normal 13 2 2" xfId="9865" xr:uid="{00000000-0005-0000-0000-00009D250000}"/>
    <cellStyle name="Normal 13 2 2 3" xfId="9866" xr:uid="{00000000-0005-0000-0000-00009E250000}"/>
    <cellStyle name="Normal 13 3" xfId="9867" xr:uid="{00000000-0005-0000-0000-00009F250000}"/>
    <cellStyle name="Normal 13 3 2" xfId="9868" xr:uid="{00000000-0005-0000-0000-0000A0250000}"/>
    <cellStyle name="Normal 13 4" xfId="9869" xr:uid="{00000000-0005-0000-0000-0000A1250000}"/>
    <cellStyle name="Normal 13 4 2" xfId="9870" xr:uid="{00000000-0005-0000-0000-0000A2250000}"/>
    <cellStyle name="Normal 13 5" xfId="9871" xr:uid="{00000000-0005-0000-0000-0000A3250000}"/>
    <cellStyle name="Normal 13 5 2" xfId="9872" xr:uid="{00000000-0005-0000-0000-0000A4250000}"/>
    <cellStyle name="Normal 13_Deferred Income Taxes" xfId="9873" xr:uid="{00000000-0005-0000-0000-0000A5250000}"/>
    <cellStyle name="Normal 130" xfId="9874" xr:uid="{00000000-0005-0000-0000-0000A6250000}"/>
    <cellStyle name="Normal 130 2" xfId="9875" xr:uid="{00000000-0005-0000-0000-0000A7250000}"/>
    <cellStyle name="Normal 130 2 2" xfId="9876" xr:uid="{00000000-0005-0000-0000-0000A8250000}"/>
    <cellStyle name="Normal 130 3" xfId="9877" xr:uid="{00000000-0005-0000-0000-0000A9250000}"/>
    <cellStyle name="Normal 130 3 2" xfId="9878" xr:uid="{00000000-0005-0000-0000-0000AA250000}"/>
    <cellStyle name="Normal 130 4" xfId="9879" xr:uid="{00000000-0005-0000-0000-0000AB250000}"/>
    <cellStyle name="Normal 130 4 2" xfId="9880" xr:uid="{00000000-0005-0000-0000-0000AC250000}"/>
    <cellStyle name="Normal 130 5" xfId="9881" xr:uid="{00000000-0005-0000-0000-0000AD250000}"/>
    <cellStyle name="Normal 131" xfId="9882" xr:uid="{00000000-0005-0000-0000-0000AE250000}"/>
    <cellStyle name="Normal 131 2" xfId="9883" xr:uid="{00000000-0005-0000-0000-0000AF250000}"/>
    <cellStyle name="Normal 131 2 2" xfId="9884" xr:uid="{00000000-0005-0000-0000-0000B0250000}"/>
    <cellStyle name="Normal 131 3" xfId="9885" xr:uid="{00000000-0005-0000-0000-0000B1250000}"/>
    <cellStyle name="Normal 131 3 2" xfId="9886" xr:uid="{00000000-0005-0000-0000-0000B2250000}"/>
    <cellStyle name="Normal 131 4" xfId="9887" xr:uid="{00000000-0005-0000-0000-0000B3250000}"/>
    <cellStyle name="Normal 131 4 2" xfId="9888" xr:uid="{00000000-0005-0000-0000-0000B4250000}"/>
    <cellStyle name="Normal 131 5" xfId="9889" xr:uid="{00000000-0005-0000-0000-0000B5250000}"/>
    <cellStyle name="Normal 132" xfId="9890" xr:uid="{00000000-0005-0000-0000-0000B6250000}"/>
    <cellStyle name="Normal 132 2" xfId="9891" xr:uid="{00000000-0005-0000-0000-0000B7250000}"/>
    <cellStyle name="Normal 132 2 2" xfId="9892" xr:uid="{00000000-0005-0000-0000-0000B8250000}"/>
    <cellStyle name="Normal 132 3" xfId="9893" xr:uid="{00000000-0005-0000-0000-0000B9250000}"/>
    <cellStyle name="Normal 132 3 2" xfId="9894" xr:uid="{00000000-0005-0000-0000-0000BA250000}"/>
    <cellStyle name="Normal 132 4" xfId="9895" xr:uid="{00000000-0005-0000-0000-0000BB250000}"/>
    <cellStyle name="Normal 132 4 2" xfId="9896" xr:uid="{00000000-0005-0000-0000-0000BC250000}"/>
    <cellStyle name="Normal 132 5" xfId="9897" xr:uid="{00000000-0005-0000-0000-0000BD250000}"/>
    <cellStyle name="Normal 133" xfId="9898" xr:uid="{00000000-0005-0000-0000-0000BE250000}"/>
    <cellStyle name="Normal 133 2" xfId="9899" xr:uid="{00000000-0005-0000-0000-0000BF250000}"/>
    <cellStyle name="Normal 133 2 2" xfId="9900" xr:uid="{00000000-0005-0000-0000-0000C0250000}"/>
    <cellStyle name="Normal 133 3" xfId="9901" xr:uid="{00000000-0005-0000-0000-0000C1250000}"/>
    <cellStyle name="Normal 133 3 2" xfId="9902" xr:uid="{00000000-0005-0000-0000-0000C2250000}"/>
    <cellStyle name="Normal 133 4" xfId="9903" xr:uid="{00000000-0005-0000-0000-0000C3250000}"/>
    <cellStyle name="Normal 133 4 2" xfId="9904" xr:uid="{00000000-0005-0000-0000-0000C4250000}"/>
    <cellStyle name="Normal 133 5" xfId="9905" xr:uid="{00000000-0005-0000-0000-0000C5250000}"/>
    <cellStyle name="Normal 134" xfId="9906" xr:uid="{00000000-0005-0000-0000-0000C6250000}"/>
    <cellStyle name="Normal 134 2" xfId="9907" xr:uid="{00000000-0005-0000-0000-0000C7250000}"/>
    <cellStyle name="Normal 134 2 2" xfId="9908" xr:uid="{00000000-0005-0000-0000-0000C8250000}"/>
    <cellStyle name="Normal 134 3" xfId="9909" xr:uid="{00000000-0005-0000-0000-0000C9250000}"/>
    <cellStyle name="Normal 134 3 2" xfId="9910" xr:uid="{00000000-0005-0000-0000-0000CA250000}"/>
    <cellStyle name="Normal 134 4" xfId="9911" xr:uid="{00000000-0005-0000-0000-0000CB250000}"/>
    <cellStyle name="Normal 134 4 2" xfId="9912" xr:uid="{00000000-0005-0000-0000-0000CC250000}"/>
    <cellStyle name="Normal 134 5" xfId="9913" xr:uid="{00000000-0005-0000-0000-0000CD250000}"/>
    <cellStyle name="Normal 135" xfId="9914" xr:uid="{00000000-0005-0000-0000-0000CE250000}"/>
    <cellStyle name="Normal 135 2" xfId="9915" xr:uid="{00000000-0005-0000-0000-0000CF250000}"/>
    <cellStyle name="Normal 135 2 2" xfId="9916" xr:uid="{00000000-0005-0000-0000-0000D0250000}"/>
    <cellStyle name="Normal 135 3" xfId="9917" xr:uid="{00000000-0005-0000-0000-0000D1250000}"/>
    <cellStyle name="Normal 135 3 2" xfId="9918" xr:uid="{00000000-0005-0000-0000-0000D2250000}"/>
    <cellStyle name="Normal 135 4" xfId="9919" xr:uid="{00000000-0005-0000-0000-0000D3250000}"/>
    <cellStyle name="Normal 135 4 2" xfId="9920" xr:uid="{00000000-0005-0000-0000-0000D4250000}"/>
    <cellStyle name="Normal 135 5" xfId="9921" xr:uid="{00000000-0005-0000-0000-0000D5250000}"/>
    <cellStyle name="Normal 136" xfId="9922" xr:uid="{00000000-0005-0000-0000-0000D6250000}"/>
    <cellStyle name="Normal 136 2" xfId="9923" xr:uid="{00000000-0005-0000-0000-0000D7250000}"/>
    <cellStyle name="Normal 136 2 2" xfId="9924" xr:uid="{00000000-0005-0000-0000-0000D8250000}"/>
    <cellStyle name="Normal 136 3" xfId="9925" xr:uid="{00000000-0005-0000-0000-0000D9250000}"/>
    <cellStyle name="Normal 136 3 2" xfId="9926" xr:uid="{00000000-0005-0000-0000-0000DA250000}"/>
    <cellStyle name="Normal 136 4" xfId="9927" xr:uid="{00000000-0005-0000-0000-0000DB250000}"/>
    <cellStyle name="Normal 136 4 2" xfId="9928" xr:uid="{00000000-0005-0000-0000-0000DC250000}"/>
    <cellStyle name="Normal 136 5" xfId="9929" xr:uid="{00000000-0005-0000-0000-0000DD250000}"/>
    <cellStyle name="Normal 137" xfId="9930" xr:uid="{00000000-0005-0000-0000-0000DE250000}"/>
    <cellStyle name="Normal 137 2" xfId="9931" xr:uid="{00000000-0005-0000-0000-0000DF250000}"/>
    <cellStyle name="Normal 137 2 2" xfId="9932" xr:uid="{00000000-0005-0000-0000-0000E0250000}"/>
    <cellStyle name="Normal 137 3" xfId="9933" xr:uid="{00000000-0005-0000-0000-0000E1250000}"/>
    <cellStyle name="Normal 137 3 2" xfId="9934" xr:uid="{00000000-0005-0000-0000-0000E2250000}"/>
    <cellStyle name="Normal 137 4" xfId="9935" xr:uid="{00000000-0005-0000-0000-0000E3250000}"/>
    <cellStyle name="Normal 137 4 2" xfId="9936" xr:uid="{00000000-0005-0000-0000-0000E4250000}"/>
    <cellStyle name="Normal 137 5" xfId="9937" xr:uid="{00000000-0005-0000-0000-0000E5250000}"/>
    <cellStyle name="Normal 138" xfId="9938" xr:uid="{00000000-0005-0000-0000-0000E6250000}"/>
    <cellStyle name="Normal 138 2" xfId="9939" xr:uid="{00000000-0005-0000-0000-0000E7250000}"/>
    <cellStyle name="Normal 138 2 2" xfId="9940" xr:uid="{00000000-0005-0000-0000-0000E8250000}"/>
    <cellStyle name="Normal 138 3" xfId="9941" xr:uid="{00000000-0005-0000-0000-0000E9250000}"/>
    <cellStyle name="Normal 138 3 2" xfId="9942" xr:uid="{00000000-0005-0000-0000-0000EA250000}"/>
    <cellStyle name="Normal 138 4" xfId="9943" xr:uid="{00000000-0005-0000-0000-0000EB250000}"/>
    <cellStyle name="Normal 138 4 2" xfId="9944" xr:uid="{00000000-0005-0000-0000-0000EC250000}"/>
    <cellStyle name="Normal 138 5" xfId="9945" xr:uid="{00000000-0005-0000-0000-0000ED250000}"/>
    <cellStyle name="Normal 139" xfId="9946" xr:uid="{00000000-0005-0000-0000-0000EE250000}"/>
    <cellStyle name="Normal 139 2" xfId="9947" xr:uid="{00000000-0005-0000-0000-0000EF250000}"/>
    <cellStyle name="Normal 139 2 2" xfId="9948" xr:uid="{00000000-0005-0000-0000-0000F0250000}"/>
    <cellStyle name="Normal 139 3" xfId="9949" xr:uid="{00000000-0005-0000-0000-0000F1250000}"/>
    <cellStyle name="Normal 139 3 2" xfId="9950" xr:uid="{00000000-0005-0000-0000-0000F2250000}"/>
    <cellStyle name="Normal 139 4" xfId="9951" xr:uid="{00000000-0005-0000-0000-0000F3250000}"/>
    <cellStyle name="Normal 139 4 2" xfId="9952" xr:uid="{00000000-0005-0000-0000-0000F4250000}"/>
    <cellStyle name="Normal 139 5" xfId="9953" xr:uid="{00000000-0005-0000-0000-0000F5250000}"/>
    <cellStyle name="Normal 14" xfId="416" xr:uid="{00000000-0005-0000-0000-0000F6250000}"/>
    <cellStyle name="Normal 14 2" xfId="9954" xr:uid="{00000000-0005-0000-0000-0000F7250000}"/>
    <cellStyle name="Normal 14 2 2" xfId="9955" xr:uid="{00000000-0005-0000-0000-0000F8250000}"/>
    <cellStyle name="Normal 14 2 2 2" xfId="9956" xr:uid="{00000000-0005-0000-0000-0000F9250000}"/>
    <cellStyle name="Normal 14 2 3" xfId="9957" xr:uid="{00000000-0005-0000-0000-0000FA250000}"/>
    <cellStyle name="Normal 14 2 4" xfId="9958" xr:uid="{00000000-0005-0000-0000-0000FB250000}"/>
    <cellStyle name="Normal 14 2_Deferred Income Taxes" xfId="9959" xr:uid="{00000000-0005-0000-0000-0000FC250000}"/>
    <cellStyle name="Normal 14 3" xfId="9960" xr:uid="{00000000-0005-0000-0000-0000FD250000}"/>
    <cellStyle name="Normal 14 3 2" xfId="9961" xr:uid="{00000000-0005-0000-0000-0000FE250000}"/>
    <cellStyle name="Normal 14 3 2 2" xfId="9962" xr:uid="{00000000-0005-0000-0000-0000FF250000}"/>
    <cellStyle name="Normal 14 3_Deferred Income Taxes" xfId="9963" xr:uid="{00000000-0005-0000-0000-000000260000}"/>
    <cellStyle name="Normal 14 4" xfId="9964" xr:uid="{00000000-0005-0000-0000-000001260000}"/>
    <cellStyle name="Normal 14 4 2" xfId="9965" xr:uid="{00000000-0005-0000-0000-000002260000}"/>
    <cellStyle name="Normal 14 5" xfId="9966" xr:uid="{00000000-0005-0000-0000-000003260000}"/>
    <cellStyle name="Normal 14 5 2" xfId="9967" xr:uid="{00000000-0005-0000-0000-000004260000}"/>
    <cellStyle name="Normal 14 6" xfId="9968" xr:uid="{00000000-0005-0000-0000-000005260000}"/>
    <cellStyle name="Normal 14_Deferred Income Taxes" xfId="9969" xr:uid="{00000000-0005-0000-0000-000006260000}"/>
    <cellStyle name="Normal 140" xfId="9970" xr:uid="{00000000-0005-0000-0000-000007260000}"/>
    <cellStyle name="Normal 140 2" xfId="9971" xr:uid="{00000000-0005-0000-0000-000008260000}"/>
    <cellStyle name="Normal 140 2 2" xfId="9972" xr:uid="{00000000-0005-0000-0000-000009260000}"/>
    <cellStyle name="Normal 140 3" xfId="9973" xr:uid="{00000000-0005-0000-0000-00000A260000}"/>
    <cellStyle name="Normal 140 3 2" xfId="9974" xr:uid="{00000000-0005-0000-0000-00000B260000}"/>
    <cellStyle name="Normal 140 4" xfId="9975" xr:uid="{00000000-0005-0000-0000-00000C260000}"/>
    <cellStyle name="Normal 140 4 2" xfId="9976" xr:uid="{00000000-0005-0000-0000-00000D260000}"/>
    <cellStyle name="Normal 140 5" xfId="9977" xr:uid="{00000000-0005-0000-0000-00000E260000}"/>
    <cellStyle name="Normal 141" xfId="9978" xr:uid="{00000000-0005-0000-0000-00000F260000}"/>
    <cellStyle name="Normal 141 2" xfId="9979" xr:uid="{00000000-0005-0000-0000-000010260000}"/>
    <cellStyle name="Normal 141 2 2" xfId="9980" xr:uid="{00000000-0005-0000-0000-000011260000}"/>
    <cellStyle name="Normal 141 3" xfId="9981" xr:uid="{00000000-0005-0000-0000-000012260000}"/>
    <cellStyle name="Normal 141 3 2" xfId="9982" xr:uid="{00000000-0005-0000-0000-000013260000}"/>
    <cellStyle name="Normal 141 4" xfId="9983" xr:uid="{00000000-0005-0000-0000-000014260000}"/>
    <cellStyle name="Normal 141 4 2" xfId="9984" xr:uid="{00000000-0005-0000-0000-000015260000}"/>
    <cellStyle name="Normal 141 5" xfId="9985" xr:uid="{00000000-0005-0000-0000-000016260000}"/>
    <cellStyle name="Normal 142" xfId="9986" xr:uid="{00000000-0005-0000-0000-000017260000}"/>
    <cellStyle name="Normal 142 2" xfId="9987" xr:uid="{00000000-0005-0000-0000-000018260000}"/>
    <cellStyle name="Normal 142 2 2" xfId="9988" xr:uid="{00000000-0005-0000-0000-000019260000}"/>
    <cellStyle name="Normal 142 3" xfId="9989" xr:uid="{00000000-0005-0000-0000-00001A260000}"/>
    <cellStyle name="Normal 142 3 2" xfId="9990" xr:uid="{00000000-0005-0000-0000-00001B260000}"/>
    <cellStyle name="Normal 142 4" xfId="9991" xr:uid="{00000000-0005-0000-0000-00001C260000}"/>
    <cellStyle name="Normal 142 4 2" xfId="9992" xr:uid="{00000000-0005-0000-0000-00001D260000}"/>
    <cellStyle name="Normal 142 5" xfId="9993" xr:uid="{00000000-0005-0000-0000-00001E260000}"/>
    <cellStyle name="Normal 143" xfId="9994" xr:uid="{00000000-0005-0000-0000-00001F260000}"/>
    <cellStyle name="Normal 143 2" xfId="9995" xr:uid="{00000000-0005-0000-0000-000020260000}"/>
    <cellStyle name="Normal 143 2 2" xfId="9996" xr:uid="{00000000-0005-0000-0000-000021260000}"/>
    <cellStyle name="Normal 143 3" xfId="9997" xr:uid="{00000000-0005-0000-0000-000022260000}"/>
    <cellStyle name="Normal 143 3 2" xfId="9998" xr:uid="{00000000-0005-0000-0000-000023260000}"/>
    <cellStyle name="Normal 143 4" xfId="9999" xr:uid="{00000000-0005-0000-0000-000024260000}"/>
    <cellStyle name="Normal 143 4 2" xfId="10000" xr:uid="{00000000-0005-0000-0000-000025260000}"/>
    <cellStyle name="Normal 143 5" xfId="10001" xr:uid="{00000000-0005-0000-0000-000026260000}"/>
    <cellStyle name="Normal 144" xfId="10002" xr:uid="{00000000-0005-0000-0000-000027260000}"/>
    <cellStyle name="Normal 144 2" xfId="10003" xr:uid="{00000000-0005-0000-0000-000028260000}"/>
    <cellStyle name="Normal 144 2 2" xfId="10004" xr:uid="{00000000-0005-0000-0000-000029260000}"/>
    <cellStyle name="Normal 144 3" xfId="10005" xr:uid="{00000000-0005-0000-0000-00002A260000}"/>
    <cellStyle name="Normal 144 3 2" xfId="10006" xr:uid="{00000000-0005-0000-0000-00002B260000}"/>
    <cellStyle name="Normal 144 4" xfId="10007" xr:uid="{00000000-0005-0000-0000-00002C260000}"/>
    <cellStyle name="Normal 144 4 2" xfId="10008" xr:uid="{00000000-0005-0000-0000-00002D260000}"/>
    <cellStyle name="Normal 144 5" xfId="10009" xr:uid="{00000000-0005-0000-0000-00002E260000}"/>
    <cellStyle name="Normal 145" xfId="10010" xr:uid="{00000000-0005-0000-0000-00002F260000}"/>
    <cellStyle name="Normal 145 2" xfId="10011" xr:uid="{00000000-0005-0000-0000-000030260000}"/>
    <cellStyle name="Normal 145 2 2" xfId="10012" xr:uid="{00000000-0005-0000-0000-000031260000}"/>
    <cellStyle name="Normal 145 3" xfId="10013" xr:uid="{00000000-0005-0000-0000-000032260000}"/>
    <cellStyle name="Normal 145 3 2" xfId="10014" xr:uid="{00000000-0005-0000-0000-000033260000}"/>
    <cellStyle name="Normal 145 4" xfId="10015" xr:uid="{00000000-0005-0000-0000-000034260000}"/>
    <cellStyle name="Normal 145 4 2" xfId="10016" xr:uid="{00000000-0005-0000-0000-000035260000}"/>
    <cellStyle name="Normal 145 5" xfId="10017" xr:uid="{00000000-0005-0000-0000-000036260000}"/>
    <cellStyle name="Normal 146" xfId="10018" xr:uid="{00000000-0005-0000-0000-000037260000}"/>
    <cellStyle name="Normal 146 2" xfId="10019" xr:uid="{00000000-0005-0000-0000-000038260000}"/>
    <cellStyle name="Normal 146 2 2" xfId="10020" xr:uid="{00000000-0005-0000-0000-000039260000}"/>
    <cellStyle name="Normal 146 3" xfId="10021" xr:uid="{00000000-0005-0000-0000-00003A260000}"/>
    <cellStyle name="Normal 146 3 2" xfId="10022" xr:uid="{00000000-0005-0000-0000-00003B260000}"/>
    <cellStyle name="Normal 146 4" xfId="10023" xr:uid="{00000000-0005-0000-0000-00003C260000}"/>
    <cellStyle name="Normal 146 4 2" xfId="10024" xr:uid="{00000000-0005-0000-0000-00003D260000}"/>
    <cellStyle name="Normal 146 5" xfId="10025" xr:uid="{00000000-0005-0000-0000-00003E260000}"/>
    <cellStyle name="Normal 147" xfId="10026" xr:uid="{00000000-0005-0000-0000-00003F260000}"/>
    <cellStyle name="Normal 147 2" xfId="10027" xr:uid="{00000000-0005-0000-0000-000040260000}"/>
    <cellStyle name="Normal 147 2 2" xfId="10028" xr:uid="{00000000-0005-0000-0000-000041260000}"/>
    <cellStyle name="Normal 147 3" xfId="10029" xr:uid="{00000000-0005-0000-0000-000042260000}"/>
    <cellStyle name="Normal 147 3 2" xfId="10030" xr:uid="{00000000-0005-0000-0000-000043260000}"/>
    <cellStyle name="Normal 147 4" xfId="10031" xr:uid="{00000000-0005-0000-0000-000044260000}"/>
    <cellStyle name="Normal 147 4 2" xfId="10032" xr:uid="{00000000-0005-0000-0000-000045260000}"/>
    <cellStyle name="Normal 147 5" xfId="10033" xr:uid="{00000000-0005-0000-0000-000046260000}"/>
    <cellStyle name="Normal 148" xfId="10034" xr:uid="{00000000-0005-0000-0000-000047260000}"/>
    <cellStyle name="Normal 148 2" xfId="10035" xr:uid="{00000000-0005-0000-0000-000048260000}"/>
    <cellStyle name="Normal 148 2 2" xfId="10036" xr:uid="{00000000-0005-0000-0000-000049260000}"/>
    <cellStyle name="Normal 148 3" xfId="10037" xr:uid="{00000000-0005-0000-0000-00004A260000}"/>
    <cellStyle name="Normal 148 3 2" xfId="10038" xr:uid="{00000000-0005-0000-0000-00004B260000}"/>
    <cellStyle name="Normal 148 4" xfId="10039" xr:uid="{00000000-0005-0000-0000-00004C260000}"/>
    <cellStyle name="Normal 148 4 2" xfId="10040" xr:uid="{00000000-0005-0000-0000-00004D260000}"/>
    <cellStyle name="Normal 148 5" xfId="10041" xr:uid="{00000000-0005-0000-0000-00004E260000}"/>
    <cellStyle name="Normal 149" xfId="10042" xr:uid="{00000000-0005-0000-0000-00004F260000}"/>
    <cellStyle name="Normal 149 2" xfId="10043" xr:uid="{00000000-0005-0000-0000-000050260000}"/>
    <cellStyle name="Normal 149 2 2" xfId="10044" xr:uid="{00000000-0005-0000-0000-000051260000}"/>
    <cellStyle name="Normal 149 3" xfId="10045" xr:uid="{00000000-0005-0000-0000-000052260000}"/>
    <cellStyle name="Normal 149 3 2" xfId="10046" xr:uid="{00000000-0005-0000-0000-000053260000}"/>
    <cellStyle name="Normal 149 4" xfId="10047" xr:uid="{00000000-0005-0000-0000-000054260000}"/>
    <cellStyle name="Normal 149 4 2" xfId="10048" xr:uid="{00000000-0005-0000-0000-000055260000}"/>
    <cellStyle name="Normal 149 5" xfId="10049" xr:uid="{00000000-0005-0000-0000-000056260000}"/>
    <cellStyle name="Normal 15" xfId="417" xr:uid="{00000000-0005-0000-0000-000057260000}"/>
    <cellStyle name="Normal 15 2" xfId="10050" xr:uid="{00000000-0005-0000-0000-000058260000}"/>
    <cellStyle name="Normal 15 3" xfId="10051" xr:uid="{00000000-0005-0000-0000-000059260000}"/>
    <cellStyle name="Normal 15 3 2" xfId="10052" xr:uid="{00000000-0005-0000-0000-00005A260000}"/>
    <cellStyle name="Normal 15 3 3" xfId="10053" xr:uid="{00000000-0005-0000-0000-00005B260000}"/>
    <cellStyle name="Normal 15 4" xfId="10054" xr:uid="{00000000-0005-0000-0000-00005C260000}"/>
    <cellStyle name="Normal 15 4 2" xfId="10055" xr:uid="{00000000-0005-0000-0000-00005D260000}"/>
    <cellStyle name="Normal 15 5" xfId="10056" xr:uid="{00000000-0005-0000-0000-00005E260000}"/>
    <cellStyle name="Normal 15 5 2" xfId="10057" xr:uid="{00000000-0005-0000-0000-00005F260000}"/>
    <cellStyle name="Normal 15 6" xfId="10058" xr:uid="{00000000-0005-0000-0000-000060260000}"/>
    <cellStyle name="Normal 15 6 2" xfId="10059" xr:uid="{00000000-0005-0000-0000-000061260000}"/>
    <cellStyle name="Normal 15 7" xfId="10060" xr:uid="{00000000-0005-0000-0000-000062260000}"/>
    <cellStyle name="Normal 150" xfId="10061" xr:uid="{00000000-0005-0000-0000-000063260000}"/>
    <cellStyle name="Normal 150 2" xfId="10062" xr:uid="{00000000-0005-0000-0000-000064260000}"/>
    <cellStyle name="Normal 150 2 2" xfId="10063" xr:uid="{00000000-0005-0000-0000-000065260000}"/>
    <cellStyle name="Normal 150 3" xfId="10064" xr:uid="{00000000-0005-0000-0000-000066260000}"/>
    <cellStyle name="Normal 150 3 2" xfId="10065" xr:uid="{00000000-0005-0000-0000-000067260000}"/>
    <cellStyle name="Normal 150 4" xfId="10066" xr:uid="{00000000-0005-0000-0000-000068260000}"/>
    <cellStyle name="Normal 150 4 2" xfId="10067" xr:uid="{00000000-0005-0000-0000-000069260000}"/>
    <cellStyle name="Normal 150 5" xfId="10068" xr:uid="{00000000-0005-0000-0000-00006A260000}"/>
    <cellStyle name="Normal 151" xfId="10069" xr:uid="{00000000-0005-0000-0000-00006B260000}"/>
    <cellStyle name="Normal 151 2" xfId="10070" xr:uid="{00000000-0005-0000-0000-00006C260000}"/>
    <cellStyle name="Normal 151 2 2" xfId="10071" xr:uid="{00000000-0005-0000-0000-00006D260000}"/>
    <cellStyle name="Normal 151 3" xfId="10072" xr:uid="{00000000-0005-0000-0000-00006E260000}"/>
    <cellStyle name="Normal 151 3 2" xfId="10073" xr:uid="{00000000-0005-0000-0000-00006F260000}"/>
    <cellStyle name="Normal 151 4" xfId="10074" xr:uid="{00000000-0005-0000-0000-000070260000}"/>
    <cellStyle name="Normal 151 4 2" xfId="10075" xr:uid="{00000000-0005-0000-0000-000071260000}"/>
    <cellStyle name="Normal 151 5" xfId="10076" xr:uid="{00000000-0005-0000-0000-000072260000}"/>
    <cellStyle name="Normal 152" xfId="10077" xr:uid="{00000000-0005-0000-0000-000073260000}"/>
    <cellStyle name="Normal 152 2" xfId="10078" xr:uid="{00000000-0005-0000-0000-000074260000}"/>
    <cellStyle name="Normal 152 2 2" xfId="10079" xr:uid="{00000000-0005-0000-0000-000075260000}"/>
    <cellStyle name="Normal 152 3" xfId="10080" xr:uid="{00000000-0005-0000-0000-000076260000}"/>
    <cellStyle name="Normal 152 3 2" xfId="10081" xr:uid="{00000000-0005-0000-0000-000077260000}"/>
    <cellStyle name="Normal 152 4" xfId="10082" xr:uid="{00000000-0005-0000-0000-000078260000}"/>
    <cellStyle name="Normal 152 4 2" xfId="10083" xr:uid="{00000000-0005-0000-0000-000079260000}"/>
    <cellStyle name="Normal 152 5" xfId="10084" xr:uid="{00000000-0005-0000-0000-00007A260000}"/>
    <cellStyle name="Normal 153" xfId="10085" xr:uid="{00000000-0005-0000-0000-00007B260000}"/>
    <cellStyle name="Normal 153 2" xfId="10086" xr:uid="{00000000-0005-0000-0000-00007C260000}"/>
    <cellStyle name="Normal 153 2 2" xfId="10087" xr:uid="{00000000-0005-0000-0000-00007D260000}"/>
    <cellStyle name="Normal 153 3" xfId="10088" xr:uid="{00000000-0005-0000-0000-00007E260000}"/>
    <cellStyle name="Normal 153 3 2" xfId="10089" xr:uid="{00000000-0005-0000-0000-00007F260000}"/>
    <cellStyle name="Normal 153 4" xfId="10090" xr:uid="{00000000-0005-0000-0000-000080260000}"/>
    <cellStyle name="Normal 153 4 2" xfId="10091" xr:uid="{00000000-0005-0000-0000-000081260000}"/>
    <cellStyle name="Normal 153 5" xfId="10092" xr:uid="{00000000-0005-0000-0000-000082260000}"/>
    <cellStyle name="Normal 154" xfId="10093" xr:uid="{00000000-0005-0000-0000-000083260000}"/>
    <cellStyle name="Normal 154 2" xfId="10094" xr:uid="{00000000-0005-0000-0000-000084260000}"/>
    <cellStyle name="Normal 154 2 2" xfId="10095" xr:uid="{00000000-0005-0000-0000-000085260000}"/>
    <cellStyle name="Normal 154 3" xfId="10096" xr:uid="{00000000-0005-0000-0000-000086260000}"/>
    <cellStyle name="Normal 154 3 2" xfId="10097" xr:uid="{00000000-0005-0000-0000-000087260000}"/>
    <cellStyle name="Normal 154 4" xfId="10098" xr:uid="{00000000-0005-0000-0000-000088260000}"/>
    <cellStyle name="Normal 154 4 2" xfId="10099" xr:uid="{00000000-0005-0000-0000-000089260000}"/>
    <cellStyle name="Normal 154 5" xfId="10100" xr:uid="{00000000-0005-0000-0000-00008A260000}"/>
    <cellStyle name="Normal 155" xfId="10101" xr:uid="{00000000-0005-0000-0000-00008B260000}"/>
    <cellStyle name="Normal 155 2" xfId="10102" xr:uid="{00000000-0005-0000-0000-00008C260000}"/>
    <cellStyle name="Normal 155 2 2" xfId="10103" xr:uid="{00000000-0005-0000-0000-00008D260000}"/>
    <cellStyle name="Normal 155 3" xfId="10104" xr:uid="{00000000-0005-0000-0000-00008E260000}"/>
    <cellStyle name="Normal 155 3 2" xfId="10105" xr:uid="{00000000-0005-0000-0000-00008F260000}"/>
    <cellStyle name="Normal 155 4" xfId="10106" xr:uid="{00000000-0005-0000-0000-000090260000}"/>
    <cellStyle name="Normal 155 4 2" xfId="10107" xr:uid="{00000000-0005-0000-0000-000091260000}"/>
    <cellStyle name="Normal 155 5" xfId="10108" xr:uid="{00000000-0005-0000-0000-000092260000}"/>
    <cellStyle name="Normal 156" xfId="10109" xr:uid="{00000000-0005-0000-0000-000093260000}"/>
    <cellStyle name="Normal 156 2" xfId="10110" xr:uid="{00000000-0005-0000-0000-000094260000}"/>
    <cellStyle name="Normal 156 2 2" xfId="10111" xr:uid="{00000000-0005-0000-0000-000095260000}"/>
    <cellStyle name="Normal 156 3" xfId="10112" xr:uid="{00000000-0005-0000-0000-000096260000}"/>
    <cellStyle name="Normal 156 3 2" xfId="10113" xr:uid="{00000000-0005-0000-0000-000097260000}"/>
    <cellStyle name="Normal 156 4" xfId="10114" xr:uid="{00000000-0005-0000-0000-000098260000}"/>
    <cellStyle name="Normal 156 4 2" xfId="10115" xr:uid="{00000000-0005-0000-0000-000099260000}"/>
    <cellStyle name="Normal 156 5" xfId="10116" xr:uid="{00000000-0005-0000-0000-00009A260000}"/>
    <cellStyle name="Normal 157" xfId="10117" xr:uid="{00000000-0005-0000-0000-00009B260000}"/>
    <cellStyle name="Normal 157 2" xfId="10118" xr:uid="{00000000-0005-0000-0000-00009C260000}"/>
    <cellStyle name="Normal 157 2 2" xfId="10119" xr:uid="{00000000-0005-0000-0000-00009D260000}"/>
    <cellStyle name="Normal 157 3" xfId="10120" xr:uid="{00000000-0005-0000-0000-00009E260000}"/>
    <cellStyle name="Normal 157 3 2" xfId="10121" xr:uid="{00000000-0005-0000-0000-00009F260000}"/>
    <cellStyle name="Normal 157 4" xfId="10122" xr:uid="{00000000-0005-0000-0000-0000A0260000}"/>
    <cellStyle name="Normal 157 4 2" xfId="10123" xr:uid="{00000000-0005-0000-0000-0000A1260000}"/>
    <cellStyle name="Normal 157 5" xfId="10124" xr:uid="{00000000-0005-0000-0000-0000A2260000}"/>
    <cellStyle name="Normal 158" xfId="10125" xr:uid="{00000000-0005-0000-0000-0000A3260000}"/>
    <cellStyle name="Normal 158 2" xfId="10126" xr:uid="{00000000-0005-0000-0000-0000A4260000}"/>
    <cellStyle name="Normal 158 2 2" xfId="10127" xr:uid="{00000000-0005-0000-0000-0000A5260000}"/>
    <cellStyle name="Normal 158 3" xfId="10128" xr:uid="{00000000-0005-0000-0000-0000A6260000}"/>
    <cellStyle name="Normal 158 3 2" xfId="10129" xr:uid="{00000000-0005-0000-0000-0000A7260000}"/>
    <cellStyle name="Normal 158 4" xfId="10130" xr:uid="{00000000-0005-0000-0000-0000A8260000}"/>
    <cellStyle name="Normal 158 4 2" xfId="10131" xr:uid="{00000000-0005-0000-0000-0000A9260000}"/>
    <cellStyle name="Normal 158 5" xfId="10132" xr:uid="{00000000-0005-0000-0000-0000AA260000}"/>
    <cellStyle name="Normal 159" xfId="10133" xr:uid="{00000000-0005-0000-0000-0000AB260000}"/>
    <cellStyle name="Normal 159 2" xfId="10134" xr:uid="{00000000-0005-0000-0000-0000AC260000}"/>
    <cellStyle name="Normal 159 2 2" xfId="10135" xr:uid="{00000000-0005-0000-0000-0000AD260000}"/>
    <cellStyle name="Normal 159 3" xfId="10136" xr:uid="{00000000-0005-0000-0000-0000AE260000}"/>
    <cellStyle name="Normal 159 3 2" xfId="10137" xr:uid="{00000000-0005-0000-0000-0000AF260000}"/>
    <cellStyle name="Normal 159 4" xfId="10138" xr:uid="{00000000-0005-0000-0000-0000B0260000}"/>
    <cellStyle name="Normal 159 4 2" xfId="10139" xr:uid="{00000000-0005-0000-0000-0000B1260000}"/>
    <cellStyle name="Normal 159 5" xfId="10140" xr:uid="{00000000-0005-0000-0000-0000B2260000}"/>
    <cellStyle name="Normal 16" xfId="418" xr:uid="{00000000-0005-0000-0000-0000B3260000}"/>
    <cellStyle name="Normal 16 2" xfId="10141" xr:uid="{00000000-0005-0000-0000-0000B4260000}"/>
    <cellStyle name="Normal 16 2 2" xfId="10142" xr:uid="{00000000-0005-0000-0000-0000B5260000}"/>
    <cellStyle name="Normal 16 2 3" xfId="10143" xr:uid="{00000000-0005-0000-0000-0000B6260000}"/>
    <cellStyle name="Normal 16 3" xfId="10144" xr:uid="{00000000-0005-0000-0000-0000B7260000}"/>
    <cellStyle name="Normal 16 3 2" xfId="10145" xr:uid="{00000000-0005-0000-0000-0000B8260000}"/>
    <cellStyle name="Normal 16 4" xfId="10146" xr:uid="{00000000-0005-0000-0000-0000B9260000}"/>
    <cellStyle name="Normal 16 4 2" xfId="10147" xr:uid="{00000000-0005-0000-0000-0000BA260000}"/>
    <cellStyle name="Normal 16 5" xfId="10148" xr:uid="{00000000-0005-0000-0000-0000BB260000}"/>
    <cellStyle name="Normal 16 5 2" xfId="10149" xr:uid="{00000000-0005-0000-0000-0000BC260000}"/>
    <cellStyle name="Normal 16 6" xfId="10150" xr:uid="{00000000-0005-0000-0000-0000BD260000}"/>
    <cellStyle name="Normal 160" xfId="10151" xr:uid="{00000000-0005-0000-0000-0000BE260000}"/>
    <cellStyle name="Normal 160 2" xfId="10152" xr:uid="{00000000-0005-0000-0000-0000BF260000}"/>
    <cellStyle name="Normal 160 2 2" xfId="10153" xr:uid="{00000000-0005-0000-0000-0000C0260000}"/>
    <cellStyle name="Normal 160 3" xfId="10154" xr:uid="{00000000-0005-0000-0000-0000C1260000}"/>
    <cellStyle name="Normal 160 3 2" xfId="10155" xr:uid="{00000000-0005-0000-0000-0000C2260000}"/>
    <cellStyle name="Normal 160 4" xfId="10156" xr:uid="{00000000-0005-0000-0000-0000C3260000}"/>
    <cellStyle name="Normal 160 4 2" xfId="10157" xr:uid="{00000000-0005-0000-0000-0000C4260000}"/>
    <cellStyle name="Normal 160 5" xfId="10158" xr:uid="{00000000-0005-0000-0000-0000C5260000}"/>
    <cellStyle name="Normal 161" xfId="10159" xr:uid="{00000000-0005-0000-0000-0000C6260000}"/>
    <cellStyle name="Normal 161 2" xfId="10160" xr:uid="{00000000-0005-0000-0000-0000C7260000}"/>
    <cellStyle name="Normal 161 2 2" xfId="10161" xr:uid="{00000000-0005-0000-0000-0000C8260000}"/>
    <cellStyle name="Normal 161 3" xfId="10162" xr:uid="{00000000-0005-0000-0000-0000C9260000}"/>
    <cellStyle name="Normal 161 3 2" xfId="10163" xr:uid="{00000000-0005-0000-0000-0000CA260000}"/>
    <cellStyle name="Normal 161 4" xfId="10164" xr:uid="{00000000-0005-0000-0000-0000CB260000}"/>
    <cellStyle name="Normal 161 4 2" xfId="10165" xr:uid="{00000000-0005-0000-0000-0000CC260000}"/>
    <cellStyle name="Normal 161 5" xfId="10166" xr:uid="{00000000-0005-0000-0000-0000CD260000}"/>
    <cellStyle name="Normal 162" xfId="10167" xr:uid="{00000000-0005-0000-0000-0000CE260000}"/>
    <cellStyle name="Normal 162 2" xfId="10168" xr:uid="{00000000-0005-0000-0000-0000CF260000}"/>
    <cellStyle name="Normal 162 2 2" xfId="10169" xr:uid="{00000000-0005-0000-0000-0000D0260000}"/>
    <cellStyle name="Normal 162 3" xfId="10170" xr:uid="{00000000-0005-0000-0000-0000D1260000}"/>
    <cellStyle name="Normal 162 3 2" xfId="10171" xr:uid="{00000000-0005-0000-0000-0000D2260000}"/>
    <cellStyle name="Normal 162 4" xfId="10172" xr:uid="{00000000-0005-0000-0000-0000D3260000}"/>
    <cellStyle name="Normal 162 4 2" xfId="10173" xr:uid="{00000000-0005-0000-0000-0000D4260000}"/>
    <cellStyle name="Normal 162 5" xfId="10174" xr:uid="{00000000-0005-0000-0000-0000D5260000}"/>
    <cellStyle name="Normal 163" xfId="10175" xr:uid="{00000000-0005-0000-0000-0000D6260000}"/>
    <cellStyle name="Normal 163 2" xfId="10176" xr:uid="{00000000-0005-0000-0000-0000D7260000}"/>
    <cellStyle name="Normal 163 2 2" xfId="10177" xr:uid="{00000000-0005-0000-0000-0000D8260000}"/>
    <cellStyle name="Normal 163 3" xfId="10178" xr:uid="{00000000-0005-0000-0000-0000D9260000}"/>
    <cellStyle name="Normal 163 3 2" xfId="10179" xr:uid="{00000000-0005-0000-0000-0000DA260000}"/>
    <cellStyle name="Normal 163 4" xfId="10180" xr:uid="{00000000-0005-0000-0000-0000DB260000}"/>
    <cellStyle name="Normal 163 4 2" xfId="10181" xr:uid="{00000000-0005-0000-0000-0000DC260000}"/>
    <cellStyle name="Normal 163 5" xfId="10182" xr:uid="{00000000-0005-0000-0000-0000DD260000}"/>
    <cellStyle name="Normal 164" xfId="10183" xr:uid="{00000000-0005-0000-0000-0000DE260000}"/>
    <cellStyle name="Normal 164 2" xfId="10184" xr:uid="{00000000-0005-0000-0000-0000DF260000}"/>
    <cellStyle name="Normal 164 2 2" xfId="10185" xr:uid="{00000000-0005-0000-0000-0000E0260000}"/>
    <cellStyle name="Normal 164 3" xfId="10186" xr:uid="{00000000-0005-0000-0000-0000E1260000}"/>
    <cellStyle name="Normal 164 3 2" xfId="10187" xr:uid="{00000000-0005-0000-0000-0000E2260000}"/>
    <cellStyle name="Normal 164 4" xfId="10188" xr:uid="{00000000-0005-0000-0000-0000E3260000}"/>
    <cellStyle name="Normal 164 4 2" xfId="10189" xr:uid="{00000000-0005-0000-0000-0000E4260000}"/>
    <cellStyle name="Normal 164 5" xfId="10190" xr:uid="{00000000-0005-0000-0000-0000E5260000}"/>
    <cellStyle name="Normal 165" xfId="10191" xr:uid="{00000000-0005-0000-0000-0000E6260000}"/>
    <cellStyle name="Normal 165 2" xfId="10192" xr:uid="{00000000-0005-0000-0000-0000E7260000}"/>
    <cellStyle name="Normal 165 2 2" xfId="10193" xr:uid="{00000000-0005-0000-0000-0000E8260000}"/>
    <cellStyle name="Normal 165 3" xfId="10194" xr:uid="{00000000-0005-0000-0000-0000E9260000}"/>
    <cellStyle name="Normal 165 3 2" xfId="10195" xr:uid="{00000000-0005-0000-0000-0000EA260000}"/>
    <cellStyle name="Normal 165 4" xfId="10196" xr:uid="{00000000-0005-0000-0000-0000EB260000}"/>
    <cellStyle name="Normal 165 4 2" xfId="10197" xr:uid="{00000000-0005-0000-0000-0000EC260000}"/>
    <cellStyle name="Normal 165 5" xfId="10198" xr:uid="{00000000-0005-0000-0000-0000ED260000}"/>
    <cellStyle name="Normal 166" xfId="10199" xr:uid="{00000000-0005-0000-0000-0000EE260000}"/>
    <cellStyle name="Normal 166 2" xfId="10200" xr:uid="{00000000-0005-0000-0000-0000EF260000}"/>
    <cellStyle name="Normal 166 2 2" xfId="10201" xr:uid="{00000000-0005-0000-0000-0000F0260000}"/>
    <cellStyle name="Normal 166 3" xfId="10202" xr:uid="{00000000-0005-0000-0000-0000F1260000}"/>
    <cellStyle name="Normal 166 3 2" xfId="10203" xr:uid="{00000000-0005-0000-0000-0000F2260000}"/>
    <cellStyle name="Normal 166 4" xfId="10204" xr:uid="{00000000-0005-0000-0000-0000F3260000}"/>
    <cellStyle name="Normal 166 4 2" xfId="10205" xr:uid="{00000000-0005-0000-0000-0000F4260000}"/>
    <cellStyle name="Normal 166 5" xfId="10206" xr:uid="{00000000-0005-0000-0000-0000F5260000}"/>
    <cellStyle name="Normal 167" xfId="10207" xr:uid="{00000000-0005-0000-0000-0000F6260000}"/>
    <cellStyle name="Normal 167 2" xfId="10208" xr:uid="{00000000-0005-0000-0000-0000F7260000}"/>
    <cellStyle name="Normal 167 2 2" xfId="10209" xr:uid="{00000000-0005-0000-0000-0000F8260000}"/>
    <cellStyle name="Normal 167 3" xfId="10210" xr:uid="{00000000-0005-0000-0000-0000F9260000}"/>
    <cellStyle name="Normal 167 3 2" xfId="10211" xr:uid="{00000000-0005-0000-0000-0000FA260000}"/>
    <cellStyle name="Normal 167 4" xfId="10212" xr:uid="{00000000-0005-0000-0000-0000FB260000}"/>
    <cellStyle name="Normal 167 4 2" xfId="10213" xr:uid="{00000000-0005-0000-0000-0000FC260000}"/>
    <cellStyle name="Normal 167 5" xfId="10214" xr:uid="{00000000-0005-0000-0000-0000FD260000}"/>
    <cellStyle name="Normal 168" xfId="10215" xr:uid="{00000000-0005-0000-0000-0000FE260000}"/>
    <cellStyle name="Normal 168 2" xfId="10216" xr:uid="{00000000-0005-0000-0000-0000FF260000}"/>
    <cellStyle name="Normal 168 2 2" xfId="10217" xr:uid="{00000000-0005-0000-0000-000000270000}"/>
    <cellStyle name="Normal 168 3" xfId="10218" xr:uid="{00000000-0005-0000-0000-000001270000}"/>
    <cellStyle name="Normal 168 3 2" xfId="10219" xr:uid="{00000000-0005-0000-0000-000002270000}"/>
    <cellStyle name="Normal 168 4" xfId="10220" xr:uid="{00000000-0005-0000-0000-000003270000}"/>
    <cellStyle name="Normal 168 4 2" xfId="10221" xr:uid="{00000000-0005-0000-0000-000004270000}"/>
    <cellStyle name="Normal 168 5" xfId="10222" xr:uid="{00000000-0005-0000-0000-000005270000}"/>
    <cellStyle name="Normal 169" xfId="10223" xr:uid="{00000000-0005-0000-0000-000006270000}"/>
    <cellStyle name="Normal 169 2" xfId="10224" xr:uid="{00000000-0005-0000-0000-000007270000}"/>
    <cellStyle name="Normal 169 2 2" xfId="10225" xr:uid="{00000000-0005-0000-0000-000008270000}"/>
    <cellStyle name="Normal 169 3" xfId="10226" xr:uid="{00000000-0005-0000-0000-000009270000}"/>
    <cellStyle name="Normal 169 3 2" xfId="10227" xr:uid="{00000000-0005-0000-0000-00000A270000}"/>
    <cellStyle name="Normal 169 4" xfId="10228" xr:uid="{00000000-0005-0000-0000-00000B270000}"/>
    <cellStyle name="Normal 169 4 2" xfId="10229" xr:uid="{00000000-0005-0000-0000-00000C270000}"/>
    <cellStyle name="Normal 169 5" xfId="10230" xr:uid="{00000000-0005-0000-0000-00000D270000}"/>
    <cellStyle name="Normal 17" xfId="419" xr:uid="{00000000-0005-0000-0000-00000E270000}"/>
    <cellStyle name="Normal 17 2" xfId="10231" xr:uid="{00000000-0005-0000-0000-00000F270000}"/>
    <cellStyle name="Normal 17 2 2" xfId="10232" xr:uid="{00000000-0005-0000-0000-000010270000}"/>
    <cellStyle name="Normal 17 2 3" xfId="10233" xr:uid="{00000000-0005-0000-0000-000011270000}"/>
    <cellStyle name="Normal 17 3" xfId="10234" xr:uid="{00000000-0005-0000-0000-000012270000}"/>
    <cellStyle name="Normal 17 3 2" xfId="10235" xr:uid="{00000000-0005-0000-0000-000013270000}"/>
    <cellStyle name="Normal 17 4" xfId="10236" xr:uid="{00000000-0005-0000-0000-000014270000}"/>
    <cellStyle name="Normal 17 4 2" xfId="10237" xr:uid="{00000000-0005-0000-0000-000015270000}"/>
    <cellStyle name="Normal 17 5" xfId="10238" xr:uid="{00000000-0005-0000-0000-000016270000}"/>
    <cellStyle name="Normal 17 5 2" xfId="10239" xr:uid="{00000000-0005-0000-0000-000017270000}"/>
    <cellStyle name="Normal 17 6" xfId="10240" xr:uid="{00000000-0005-0000-0000-000018270000}"/>
    <cellStyle name="Normal 170" xfId="10241" xr:uid="{00000000-0005-0000-0000-000019270000}"/>
    <cellStyle name="Normal 170 2" xfId="10242" xr:uid="{00000000-0005-0000-0000-00001A270000}"/>
    <cellStyle name="Normal 170 2 2" xfId="10243" xr:uid="{00000000-0005-0000-0000-00001B270000}"/>
    <cellStyle name="Normal 170 3" xfId="10244" xr:uid="{00000000-0005-0000-0000-00001C270000}"/>
    <cellStyle name="Normal 170 3 2" xfId="10245" xr:uid="{00000000-0005-0000-0000-00001D270000}"/>
    <cellStyle name="Normal 170 4" xfId="10246" xr:uid="{00000000-0005-0000-0000-00001E270000}"/>
    <cellStyle name="Normal 170 4 2" xfId="10247" xr:uid="{00000000-0005-0000-0000-00001F270000}"/>
    <cellStyle name="Normal 170 5" xfId="10248" xr:uid="{00000000-0005-0000-0000-000020270000}"/>
    <cellStyle name="Normal 171" xfId="10249" xr:uid="{00000000-0005-0000-0000-000021270000}"/>
    <cellStyle name="Normal 171 2" xfId="10250" xr:uid="{00000000-0005-0000-0000-000022270000}"/>
    <cellStyle name="Normal 171 2 2" xfId="10251" xr:uid="{00000000-0005-0000-0000-000023270000}"/>
    <cellStyle name="Normal 171 3" xfId="10252" xr:uid="{00000000-0005-0000-0000-000024270000}"/>
    <cellStyle name="Normal 171 3 2" xfId="10253" xr:uid="{00000000-0005-0000-0000-000025270000}"/>
    <cellStyle name="Normal 171 4" xfId="10254" xr:uid="{00000000-0005-0000-0000-000026270000}"/>
    <cellStyle name="Normal 171 4 2" xfId="10255" xr:uid="{00000000-0005-0000-0000-000027270000}"/>
    <cellStyle name="Normal 171 5" xfId="10256" xr:uid="{00000000-0005-0000-0000-000028270000}"/>
    <cellStyle name="Normal 172" xfId="10257" xr:uid="{00000000-0005-0000-0000-000029270000}"/>
    <cellStyle name="Normal 172 2" xfId="10258" xr:uid="{00000000-0005-0000-0000-00002A270000}"/>
    <cellStyle name="Normal 172 2 2" xfId="10259" xr:uid="{00000000-0005-0000-0000-00002B270000}"/>
    <cellStyle name="Normal 172 3" xfId="10260" xr:uid="{00000000-0005-0000-0000-00002C270000}"/>
    <cellStyle name="Normal 172 3 2" xfId="10261" xr:uid="{00000000-0005-0000-0000-00002D270000}"/>
    <cellStyle name="Normal 172 4" xfId="10262" xr:uid="{00000000-0005-0000-0000-00002E270000}"/>
    <cellStyle name="Normal 172 4 2" xfId="10263" xr:uid="{00000000-0005-0000-0000-00002F270000}"/>
    <cellStyle name="Normal 172 5" xfId="10264" xr:uid="{00000000-0005-0000-0000-000030270000}"/>
    <cellStyle name="Normal 173" xfId="10265" xr:uid="{00000000-0005-0000-0000-000031270000}"/>
    <cellStyle name="Normal 173 2" xfId="10266" xr:uid="{00000000-0005-0000-0000-000032270000}"/>
    <cellStyle name="Normal 173 2 2" xfId="10267" xr:uid="{00000000-0005-0000-0000-000033270000}"/>
    <cellStyle name="Normal 173 3" xfId="10268" xr:uid="{00000000-0005-0000-0000-000034270000}"/>
    <cellStyle name="Normal 173 3 2" xfId="10269" xr:uid="{00000000-0005-0000-0000-000035270000}"/>
    <cellStyle name="Normal 173 4" xfId="10270" xr:uid="{00000000-0005-0000-0000-000036270000}"/>
    <cellStyle name="Normal 173 4 2" xfId="10271" xr:uid="{00000000-0005-0000-0000-000037270000}"/>
    <cellStyle name="Normal 173 5" xfId="10272" xr:uid="{00000000-0005-0000-0000-000038270000}"/>
    <cellStyle name="Normal 174" xfId="10273" xr:uid="{00000000-0005-0000-0000-000039270000}"/>
    <cellStyle name="Normal 174 2" xfId="10274" xr:uid="{00000000-0005-0000-0000-00003A270000}"/>
    <cellStyle name="Normal 174 2 2" xfId="10275" xr:uid="{00000000-0005-0000-0000-00003B270000}"/>
    <cellStyle name="Normal 174 3" xfId="10276" xr:uid="{00000000-0005-0000-0000-00003C270000}"/>
    <cellStyle name="Normal 174 3 2" xfId="10277" xr:uid="{00000000-0005-0000-0000-00003D270000}"/>
    <cellStyle name="Normal 174 4" xfId="10278" xr:uid="{00000000-0005-0000-0000-00003E270000}"/>
    <cellStyle name="Normal 174 4 2" xfId="10279" xr:uid="{00000000-0005-0000-0000-00003F270000}"/>
    <cellStyle name="Normal 174 5" xfId="10280" xr:uid="{00000000-0005-0000-0000-000040270000}"/>
    <cellStyle name="Normal 175" xfId="10281" xr:uid="{00000000-0005-0000-0000-000041270000}"/>
    <cellStyle name="Normal 175 2" xfId="10282" xr:uid="{00000000-0005-0000-0000-000042270000}"/>
    <cellStyle name="Normal 175 2 2" xfId="10283" xr:uid="{00000000-0005-0000-0000-000043270000}"/>
    <cellStyle name="Normal 175 3" xfId="10284" xr:uid="{00000000-0005-0000-0000-000044270000}"/>
    <cellStyle name="Normal 175 3 2" xfId="10285" xr:uid="{00000000-0005-0000-0000-000045270000}"/>
    <cellStyle name="Normal 175 4" xfId="10286" xr:uid="{00000000-0005-0000-0000-000046270000}"/>
    <cellStyle name="Normal 175 4 2" xfId="10287" xr:uid="{00000000-0005-0000-0000-000047270000}"/>
    <cellStyle name="Normal 175 5" xfId="10288" xr:uid="{00000000-0005-0000-0000-000048270000}"/>
    <cellStyle name="Normal 176" xfId="10289" xr:uid="{00000000-0005-0000-0000-000049270000}"/>
    <cellStyle name="Normal 176 2" xfId="10290" xr:uid="{00000000-0005-0000-0000-00004A270000}"/>
    <cellStyle name="Normal 176 2 2" xfId="10291" xr:uid="{00000000-0005-0000-0000-00004B270000}"/>
    <cellStyle name="Normal 176 3" xfId="10292" xr:uid="{00000000-0005-0000-0000-00004C270000}"/>
    <cellStyle name="Normal 176 3 2" xfId="10293" xr:uid="{00000000-0005-0000-0000-00004D270000}"/>
    <cellStyle name="Normal 176 4" xfId="10294" xr:uid="{00000000-0005-0000-0000-00004E270000}"/>
    <cellStyle name="Normal 176 4 2" xfId="10295" xr:uid="{00000000-0005-0000-0000-00004F270000}"/>
    <cellStyle name="Normal 176 5" xfId="10296" xr:uid="{00000000-0005-0000-0000-000050270000}"/>
    <cellStyle name="Normal 177" xfId="10297" xr:uid="{00000000-0005-0000-0000-000051270000}"/>
    <cellStyle name="Normal 177 2" xfId="10298" xr:uid="{00000000-0005-0000-0000-000052270000}"/>
    <cellStyle name="Normal 177 2 2" xfId="10299" xr:uid="{00000000-0005-0000-0000-000053270000}"/>
    <cellStyle name="Normal 177 3" xfId="10300" xr:uid="{00000000-0005-0000-0000-000054270000}"/>
    <cellStyle name="Normal 177 3 2" xfId="10301" xr:uid="{00000000-0005-0000-0000-000055270000}"/>
    <cellStyle name="Normal 177 4" xfId="10302" xr:uid="{00000000-0005-0000-0000-000056270000}"/>
    <cellStyle name="Normal 177 4 2" xfId="10303" xr:uid="{00000000-0005-0000-0000-000057270000}"/>
    <cellStyle name="Normal 177 5" xfId="10304" xr:uid="{00000000-0005-0000-0000-000058270000}"/>
    <cellStyle name="Normal 178" xfId="10305" xr:uid="{00000000-0005-0000-0000-000059270000}"/>
    <cellStyle name="Normal 178 2" xfId="10306" xr:uid="{00000000-0005-0000-0000-00005A270000}"/>
    <cellStyle name="Normal 178 2 2" xfId="10307" xr:uid="{00000000-0005-0000-0000-00005B270000}"/>
    <cellStyle name="Normal 178 3" xfId="10308" xr:uid="{00000000-0005-0000-0000-00005C270000}"/>
    <cellStyle name="Normal 178 3 2" xfId="10309" xr:uid="{00000000-0005-0000-0000-00005D270000}"/>
    <cellStyle name="Normal 178 4" xfId="10310" xr:uid="{00000000-0005-0000-0000-00005E270000}"/>
    <cellStyle name="Normal 178 4 2" xfId="10311" xr:uid="{00000000-0005-0000-0000-00005F270000}"/>
    <cellStyle name="Normal 178 5" xfId="10312" xr:uid="{00000000-0005-0000-0000-000060270000}"/>
    <cellStyle name="Normal 179" xfId="10313" xr:uid="{00000000-0005-0000-0000-000061270000}"/>
    <cellStyle name="Normal 179 2" xfId="10314" xr:uid="{00000000-0005-0000-0000-000062270000}"/>
    <cellStyle name="Normal 179 2 2" xfId="10315" xr:uid="{00000000-0005-0000-0000-000063270000}"/>
    <cellStyle name="Normal 179 3" xfId="10316" xr:uid="{00000000-0005-0000-0000-000064270000}"/>
    <cellStyle name="Normal 179 3 2" xfId="10317" xr:uid="{00000000-0005-0000-0000-000065270000}"/>
    <cellStyle name="Normal 179 4" xfId="10318" xr:uid="{00000000-0005-0000-0000-000066270000}"/>
    <cellStyle name="Normal 179 4 2" xfId="10319" xr:uid="{00000000-0005-0000-0000-000067270000}"/>
    <cellStyle name="Normal 179 5" xfId="10320" xr:uid="{00000000-0005-0000-0000-000068270000}"/>
    <cellStyle name="Normal 18" xfId="420" xr:uid="{00000000-0005-0000-0000-000069270000}"/>
    <cellStyle name="Normal 18 2" xfId="10321" xr:uid="{00000000-0005-0000-0000-00006A270000}"/>
    <cellStyle name="Normal 18 2 2" xfId="10322" xr:uid="{00000000-0005-0000-0000-00006B270000}"/>
    <cellStyle name="Normal 18 2 2 2" xfId="10323" xr:uid="{00000000-0005-0000-0000-00006C270000}"/>
    <cellStyle name="Normal 18 2 3" xfId="10324" xr:uid="{00000000-0005-0000-0000-00006D270000}"/>
    <cellStyle name="Normal 18 2 3 2" xfId="10325" xr:uid="{00000000-0005-0000-0000-00006E270000}"/>
    <cellStyle name="Normal 18 2 4" xfId="10326" xr:uid="{00000000-0005-0000-0000-00006F270000}"/>
    <cellStyle name="Normal 18 2 4 2" xfId="10327" xr:uid="{00000000-0005-0000-0000-000070270000}"/>
    <cellStyle name="Normal 18 2 5" xfId="10328" xr:uid="{00000000-0005-0000-0000-000071270000}"/>
    <cellStyle name="Normal 18 3" xfId="10329" xr:uid="{00000000-0005-0000-0000-000072270000}"/>
    <cellStyle name="Normal 18 3 2" xfId="10330" xr:uid="{00000000-0005-0000-0000-000073270000}"/>
    <cellStyle name="Normal 18 4" xfId="10331" xr:uid="{00000000-0005-0000-0000-000074270000}"/>
    <cellStyle name="Normal 18 4 2" xfId="10332" xr:uid="{00000000-0005-0000-0000-000075270000}"/>
    <cellStyle name="Normal 18 5" xfId="10333" xr:uid="{00000000-0005-0000-0000-000076270000}"/>
    <cellStyle name="Normal 18 5 2" xfId="10334" xr:uid="{00000000-0005-0000-0000-000077270000}"/>
    <cellStyle name="Normal 18 6" xfId="10335" xr:uid="{00000000-0005-0000-0000-000078270000}"/>
    <cellStyle name="Normal 18_Deferred Income Taxes" xfId="10336" xr:uid="{00000000-0005-0000-0000-000079270000}"/>
    <cellStyle name="Normal 180" xfId="10337" xr:uid="{00000000-0005-0000-0000-00007A270000}"/>
    <cellStyle name="Normal 180 2" xfId="10338" xr:uid="{00000000-0005-0000-0000-00007B270000}"/>
    <cellStyle name="Normal 180 2 2" xfId="10339" xr:uid="{00000000-0005-0000-0000-00007C270000}"/>
    <cellStyle name="Normal 180 3" xfId="10340" xr:uid="{00000000-0005-0000-0000-00007D270000}"/>
    <cellStyle name="Normal 180 3 2" xfId="10341" xr:uid="{00000000-0005-0000-0000-00007E270000}"/>
    <cellStyle name="Normal 180 4" xfId="10342" xr:uid="{00000000-0005-0000-0000-00007F270000}"/>
    <cellStyle name="Normal 180 4 2" xfId="10343" xr:uid="{00000000-0005-0000-0000-000080270000}"/>
    <cellStyle name="Normal 180 5" xfId="10344" xr:uid="{00000000-0005-0000-0000-000081270000}"/>
    <cellStyle name="Normal 181" xfId="10345" xr:uid="{00000000-0005-0000-0000-000082270000}"/>
    <cellStyle name="Normal 181 2" xfId="10346" xr:uid="{00000000-0005-0000-0000-000083270000}"/>
    <cellStyle name="Normal 181 2 2" xfId="10347" xr:uid="{00000000-0005-0000-0000-000084270000}"/>
    <cellStyle name="Normal 181 3" xfId="10348" xr:uid="{00000000-0005-0000-0000-000085270000}"/>
    <cellStyle name="Normal 181 3 2" xfId="10349" xr:uid="{00000000-0005-0000-0000-000086270000}"/>
    <cellStyle name="Normal 181 4" xfId="10350" xr:uid="{00000000-0005-0000-0000-000087270000}"/>
    <cellStyle name="Normal 181 4 2" xfId="10351" xr:uid="{00000000-0005-0000-0000-000088270000}"/>
    <cellStyle name="Normal 181 5" xfId="10352" xr:uid="{00000000-0005-0000-0000-000089270000}"/>
    <cellStyle name="Normal 182" xfId="10353" xr:uid="{00000000-0005-0000-0000-00008A270000}"/>
    <cellStyle name="Normal 182 2" xfId="10354" xr:uid="{00000000-0005-0000-0000-00008B270000}"/>
    <cellStyle name="Normal 182 2 2" xfId="10355" xr:uid="{00000000-0005-0000-0000-00008C270000}"/>
    <cellStyle name="Normal 182 3" xfId="10356" xr:uid="{00000000-0005-0000-0000-00008D270000}"/>
    <cellStyle name="Normal 182 3 2" xfId="10357" xr:uid="{00000000-0005-0000-0000-00008E270000}"/>
    <cellStyle name="Normal 182 4" xfId="10358" xr:uid="{00000000-0005-0000-0000-00008F270000}"/>
    <cellStyle name="Normal 182 4 2" xfId="10359" xr:uid="{00000000-0005-0000-0000-000090270000}"/>
    <cellStyle name="Normal 182 5" xfId="10360" xr:uid="{00000000-0005-0000-0000-000091270000}"/>
    <cellStyle name="Normal 183" xfId="10361" xr:uid="{00000000-0005-0000-0000-000092270000}"/>
    <cellStyle name="Normal 183 2" xfId="10362" xr:uid="{00000000-0005-0000-0000-000093270000}"/>
    <cellStyle name="Normal 183 2 2" xfId="10363" xr:uid="{00000000-0005-0000-0000-000094270000}"/>
    <cellStyle name="Normal 183 3" xfId="10364" xr:uid="{00000000-0005-0000-0000-000095270000}"/>
    <cellStyle name="Normal 183 3 2" xfId="10365" xr:uid="{00000000-0005-0000-0000-000096270000}"/>
    <cellStyle name="Normal 183 4" xfId="10366" xr:uid="{00000000-0005-0000-0000-000097270000}"/>
    <cellStyle name="Normal 183 4 2" xfId="10367" xr:uid="{00000000-0005-0000-0000-000098270000}"/>
    <cellStyle name="Normal 183 5" xfId="10368" xr:uid="{00000000-0005-0000-0000-000099270000}"/>
    <cellStyle name="Normal 184" xfId="10369" xr:uid="{00000000-0005-0000-0000-00009A270000}"/>
    <cellStyle name="Normal 184 2" xfId="10370" xr:uid="{00000000-0005-0000-0000-00009B270000}"/>
    <cellStyle name="Normal 184 2 2" xfId="10371" xr:uid="{00000000-0005-0000-0000-00009C270000}"/>
    <cellStyle name="Normal 184 3" xfId="10372" xr:uid="{00000000-0005-0000-0000-00009D270000}"/>
    <cellStyle name="Normal 184 3 2" xfId="10373" xr:uid="{00000000-0005-0000-0000-00009E270000}"/>
    <cellStyle name="Normal 184 4" xfId="10374" xr:uid="{00000000-0005-0000-0000-00009F270000}"/>
    <cellStyle name="Normal 184 4 2" xfId="10375" xr:uid="{00000000-0005-0000-0000-0000A0270000}"/>
    <cellStyle name="Normal 184 5" xfId="10376" xr:uid="{00000000-0005-0000-0000-0000A1270000}"/>
    <cellStyle name="Normal 185" xfId="10377" xr:uid="{00000000-0005-0000-0000-0000A2270000}"/>
    <cellStyle name="Normal 185 2" xfId="10378" xr:uid="{00000000-0005-0000-0000-0000A3270000}"/>
    <cellStyle name="Normal 185 2 2" xfId="10379" xr:uid="{00000000-0005-0000-0000-0000A4270000}"/>
    <cellStyle name="Normal 185 3" xfId="10380" xr:uid="{00000000-0005-0000-0000-0000A5270000}"/>
    <cellStyle name="Normal 185 3 2" xfId="10381" xr:uid="{00000000-0005-0000-0000-0000A6270000}"/>
    <cellStyle name="Normal 185 4" xfId="10382" xr:uid="{00000000-0005-0000-0000-0000A7270000}"/>
    <cellStyle name="Normal 185 4 2" xfId="10383" xr:uid="{00000000-0005-0000-0000-0000A8270000}"/>
    <cellStyle name="Normal 185 5" xfId="10384" xr:uid="{00000000-0005-0000-0000-0000A9270000}"/>
    <cellStyle name="Normal 186" xfId="10385" xr:uid="{00000000-0005-0000-0000-0000AA270000}"/>
    <cellStyle name="Normal 186 2" xfId="10386" xr:uid="{00000000-0005-0000-0000-0000AB270000}"/>
    <cellStyle name="Normal 186 2 2" xfId="10387" xr:uid="{00000000-0005-0000-0000-0000AC270000}"/>
    <cellStyle name="Normal 186 3" xfId="10388" xr:uid="{00000000-0005-0000-0000-0000AD270000}"/>
    <cellStyle name="Normal 186 3 2" xfId="10389" xr:uid="{00000000-0005-0000-0000-0000AE270000}"/>
    <cellStyle name="Normal 186 4" xfId="10390" xr:uid="{00000000-0005-0000-0000-0000AF270000}"/>
    <cellStyle name="Normal 186 4 2" xfId="10391" xr:uid="{00000000-0005-0000-0000-0000B0270000}"/>
    <cellStyle name="Normal 186 5" xfId="10392" xr:uid="{00000000-0005-0000-0000-0000B1270000}"/>
    <cellStyle name="Normal 187" xfId="10393" xr:uid="{00000000-0005-0000-0000-0000B2270000}"/>
    <cellStyle name="Normal 187 2" xfId="10394" xr:uid="{00000000-0005-0000-0000-0000B3270000}"/>
    <cellStyle name="Normal 187 2 2" xfId="10395" xr:uid="{00000000-0005-0000-0000-0000B4270000}"/>
    <cellStyle name="Normal 187 3" xfId="10396" xr:uid="{00000000-0005-0000-0000-0000B5270000}"/>
    <cellStyle name="Normal 187 3 2" xfId="10397" xr:uid="{00000000-0005-0000-0000-0000B6270000}"/>
    <cellStyle name="Normal 187 4" xfId="10398" xr:uid="{00000000-0005-0000-0000-0000B7270000}"/>
    <cellStyle name="Normal 187 4 2" xfId="10399" xr:uid="{00000000-0005-0000-0000-0000B8270000}"/>
    <cellStyle name="Normal 187 5" xfId="10400" xr:uid="{00000000-0005-0000-0000-0000B9270000}"/>
    <cellStyle name="Normal 188" xfId="10401" xr:uid="{00000000-0005-0000-0000-0000BA270000}"/>
    <cellStyle name="Normal 188 2" xfId="10402" xr:uid="{00000000-0005-0000-0000-0000BB270000}"/>
    <cellStyle name="Normal 188 2 2" xfId="10403" xr:uid="{00000000-0005-0000-0000-0000BC270000}"/>
    <cellStyle name="Normal 188 3" xfId="10404" xr:uid="{00000000-0005-0000-0000-0000BD270000}"/>
    <cellStyle name="Normal 188 3 2" xfId="10405" xr:uid="{00000000-0005-0000-0000-0000BE270000}"/>
    <cellStyle name="Normal 188 4" xfId="10406" xr:uid="{00000000-0005-0000-0000-0000BF270000}"/>
    <cellStyle name="Normal 188 4 2" xfId="10407" xr:uid="{00000000-0005-0000-0000-0000C0270000}"/>
    <cellStyle name="Normal 188 5" xfId="10408" xr:uid="{00000000-0005-0000-0000-0000C1270000}"/>
    <cellStyle name="Normal 189" xfId="10409" xr:uid="{00000000-0005-0000-0000-0000C2270000}"/>
    <cellStyle name="Normal 189 2" xfId="10410" xr:uid="{00000000-0005-0000-0000-0000C3270000}"/>
    <cellStyle name="Normal 189 2 2" xfId="10411" xr:uid="{00000000-0005-0000-0000-0000C4270000}"/>
    <cellStyle name="Normal 189 3" xfId="10412" xr:uid="{00000000-0005-0000-0000-0000C5270000}"/>
    <cellStyle name="Normal 189 3 2" xfId="10413" xr:uid="{00000000-0005-0000-0000-0000C6270000}"/>
    <cellStyle name="Normal 189 4" xfId="10414" xr:uid="{00000000-0005-0000-0000-0000C7270000}"/>
    <cellStyle name="Normal 189 4 2" xfId="10415" xr:uid="{00000000-0005-0000-0000-0000C8270000}"/>
    <cellStyle name="Normal 189 5" xfId="10416" xr:uid="{00000000-0005-0000-0000-0000C9270000}"/>
    <cellStyle name="Normal 19" xfId="421" xr:uid="{00000000-0005-0000-0000-0000CA270000}"/>
    <cellStyle name="Normal 19 2" xfId="10417" xr:uid="{00000000-0005-0000-0000-0000CB270000}"/>
    <cellStyle name="Normal 19 2 2" xfId="10418" xr:uid="{00000000-0005-0000-0000-0000CC270000}"/>
    <cellStyle name="Normal 19 2 3" xfId="10419" xr:uid="{00000000-0005-0000-0000-0000CD270000}"/>
    <cellStyle name="Normal 19 3" xfId="10420" xr:uid="{00000000-0005-0000-0000-0000CE270000}"/>
    <cellStyle name="Normal 19 3 2" xfId="10421" xr:uid="{00000000-0005-0000-0000-0000CF270000}"/>
    <cellStyle name="Normal 19 4" xfId="10422" xr:uid="{00000000-0005-0000-0000-0000D0270000}"/>
    <cellStyle name="Normal 19 4 2" xfId="10423" xr:uid="{00000000-0005-0000-0000-0000D1270000}"/>
    <cellStyle name="Normal 19 5" xfId="10424" xr:uid="{00000000-0005-0000-0000-0000D2270000}"/>
    <cellStyle name="Normal 19 5 2" xfId="10425" xr:uid="{00000000-0005-0000-0000-0000D3270000}"/>
    <cellStyle name="Normal 19 6" xfId="10426" xr:uid="{00000000-0005-0000-0000-0000D4270000}"/>
    <cellStyle name="Normal 190" xfId="10427" xr:uid="{00000000-0005-0000-0000-0000D5270000}"/>
    <cellStyle name="Normal 190 2" xfId="10428" xr:uid="{00000000-0005-0000-0000-0000D6270000}"/>
    <cellStyle name="Normal 190 2 2" xfId="10429" xr:uid="{00000000-0005-0000-0000-0000D7270000}"/>
    <cellStyle name="Normal 190 3" xfId="10430" xr:uid="{00000000-0005-0000-0000-0000D8270000}"/>
    <cellStyle name="Normal 190 3 2" xfId="10431" xr:uid="{00000000-0005-0000-0000-0000D9270000}"/>
    <cellStyle name="Normal 190 4" xfId="10432" xr:uid="{00000000-0005-0000-0000-0000DA270000}"/>
    <cellStyle name="Normal 190 4 2" xfId="10433" xr:uid="{00000000-0005-0000-0000-0000DB270000}"/>
    <cellStyle name="Normal 190 5" xfId="10434" xr:uid="{00000000-0005-0000-0000-0000DC270000}"/>
    <cellStyle name="Normal 191" xfId="10435" xr:uid="{00000000-0005-0000-0000-0000DD270000}"/>
    <cellStyle name="Normal 191 2" xfId="10436" xr:uid="{00000000-0005-0000-0000-0000DE270000}"/>
    <cellStyle name="Normal 191 2 2" xfId="10437" xr:uid="{00000000-0005-0000-0000-0000DF270000}"/>
    <cellStyle name="Normal 191 3" xfId="10438" xr:uid="{00000000-0005-0000-0000-0000E0270000}"/>
    <cellStyle name="Normal 191 3 2" xfId="10439" xr:uid="{00000000-0005-0000-0000-0000E1270000}"/>
    <cellStyle name="Normal 191 4" xfId="10440" xr:uid="{00000000-0005-0000-0000-0000E2270000}"/>
    <cellStyle name="Normal 191 4 2" xfId="10441" xr:uid="{00000000-0005-0000-0000-0000E3270000}"/>
    <cellStyle name="Normal 191 5" xfId="10442" xr:uid="{00000000-0005-0000-0000-0000E4270000}"/>
    <cellStyle name="Normal 192" xfId="10443" xr:uid="{00000000-0005-0000-0000-0000E5270000}"/>
    <cellStyle name="Normal 192 2" xfId="10444" xr:uid="{00000000-0005-0000-0000-0000E6270000}"/>
    <cellStyle name="Normal 192 2 2" xfId="10445" xr:uid="{00000000-0005-0000-0000-0000E7270000}"/>
    <cellStyle name="Normal 192 3" xfId="10446" xr:uid="{00000000-0005-0000-0000-0000E8270000}"/>
    <cellStyle name="Normal 192 3 2" xfId="10447" xr:uid="{00000000-0005-0000-0000-0000E9270000}"/>
    <cellStyle name="Normal 192 4" xfId="10448" xr:uid="{00000000-0005-0000-0000-0000EA270000}"/>
    <cellStyle name="Normal 192 4 2" xfId="10449" xr:uid="{00000000-0005-0000-0000-0000EB270000}"/>
    <cellStyle name="Normal 192 5" xfId="10450" xr:uid="{00000000-0005-0000-0000-0000EC270000}"/>
    <cellStyle name="Normal 193" xfId="10451" xr:uid="{00000000-0005-0000-0000-0000ED270000}"/>
    <cellStyle name="Normal 193 2" xfId="10452" xr:uid="{00000000-0005-0000-0000-0000EE270000}"/>
    <cellStyle name="Normal 193 2 2" xfId="10453" xr:uid="{00000000-0005-0000-0000-0000EF270000}"/>
    <cellStyle name="Normal 193 3" xfId="10454" xr:uid="{00000000-0005-0000-0000-0000F0270000}"/>
    <cellStyle name="Normal 193 3 2" xfId="10455" xr:uid="{00000000-0005-0000-0000-0000F1270000}"/>
    <cellStyle name="Normal 193 4" xfId="10456" xr:uid="{00000000-0005-0000-0000-0000F2270000}"/>
    <cellStyle name="Normal 193 4 2" xfId="10457" xr:uid="{00000000-0005-0000-0000-0000F3270000}"/>
    <cellStyle name="Normal 193 5" xfId="10458" xr:uid="{00000000-0005-0000-0000-0000F4270000}"/>
    <cellStyle name="Normal 194" xfId="10459" xr:uid="{00000000-0005-0000-0000-0000F5270000}"/>
    <cellStyle name="Normal 194 2" xfId="10460" xr:uid="{00000000-0005-0000-0000-0000F6270000}"/>
    <cellStyle name="Normal 194 2 2" xfId="10461" xr:uid="{00000000-0005-0000-0000-0000F7270000}"/>
    <cellStyle name="Normal 194 3" xfId="10462" xr:uid="{00000000-0005-0000-0000-0000F8270000}"/>
    <cellStyle name="Normal 194 3 2" xfId="10463" xr:uid="{00000000-0005-0000-0000-0000F9270000}"/>
    <cellStyle name="Normal 194 4" xfId="10464" xr:uid="{00000000-0005-0000-0000-0000FA270000}"/>
    <cellStyle name="Normal 194 4 2" xfId="10465" xr:uid="{00000000-0005-0000-0000-0000FB270000}"/>
    <cellStyle name="Normal 194 5" xfId="10466" xr:uid="{00000000-0005-0000-0000-0000FC270000}"/>
    <cellStyle name="Normal 195" xfId="10467" xr:uid="{00000000-0005-0000-0000-0000FD270000}"/>
    <cellStyle name="Normal 195 2" xfId="10468" xr:uid="{00000000-0005-0000-0000-0000FE270000}"/>
    <cellStyle name="Normal 195 2 2" xfId="10469" xr:uid="{00000000-0005-0000-0000-0000FF270000}"/>
    <cellStyle name="Normal 195 3" xfId="10470" xr:uid="{00000000-0005-0000-0000-000000280000}"/>
    <cellStyle name="Normal 195 3 2" xfId="10471" xr:uid="{00000000-0005-0000-0000-000001280000}"/>
    <cellStyle name="Normal 195 4" xfId="10472" xr:uid="{00000000-0005-0000-0000-000002280000}"/>
    <cellStyle name="Normal 195 4 2" xfId="10473" xr:uid="{00000000-0005-0000-0000-000003280000}"/>
    <cellStyle name="Normal 195 5" xfId="10474" xr:uid="{00000000-0005-0000-0000-000004280000}"/>
    <cellStyle name="Normal 196" xfId="10475" xr:uid="{00000000-0005-0000-0000-000005280000}"/>
    <cellStyle name="Normal 196 2" xfId="10476" xr:uid="{00000000-0005-0000-0000-000006280000}"/>
    <cellStyle name="Normal 196 2 2" xfId="10477" xr:uid="{00000000-0005-0000-0000-000007280000}"/>
    <cellStyle name="Normal 196 3" xfId="10478" xr:uid="{00000000-0005-0000-0000-000008280000}"/>
    <cellStyle name="Normal 196 3 2" xfId="10479" xr:uid="{00000000-0005-0000-0000-000009280000}"/>
    <cellStyle name="Normal 196 4" xfId="10480" xr:uid="{00000000-0005-0000-0000-00000A280000}"/>
    <cellStyle name="Normal 196 4 2" xfId="10481" xr:uid="{00000000-0005-0000-0000-00000B280000}"/>
    <cellStyle name="Normal 196 5" xfId="10482" xr:uid="{00000000-0005-0000-0000-00000C280000}"/>
    <cellStyle name="Normal 197" xfId="10483" xr:uid="{00000000-0005-0000-0000-00000D280000}"/>
    <cellStyle name="Normal 197 2" xfId="10484" xr:uid="{00000000-0005-0000-0000-00000E280000}"/>
    <cellStyle name="Normal 197 2 2" xfId="10485" xr:uid="{00000000-0005-0000-0000-00000F280000}"/>
    <cellStyle name="Normal 197 3" xfId="10486" xr:uid="{00000000-0005-0000-0000-000010280000}"/>
    <cellStyle name="Normal 197 3 2" xfId="10487" xr:uid="{00000000-0005-0000-0000-000011280000}"/>
    <cellStyle name="Normal 197 4" xfId="10488" xr:uid="{00000000-0005-0000-0000-000012280000}"/>
    <cellStyle name="Normal 197 4 2" xfId="10489" xr:uid="{00000000-0005-0000-0000-000013280000}"/>
    <cellStyle name="Normal 197 5" xfId="10490" xr:uid="{00000000-0005-0000-0000-000014280000}"/>
    <cellStyle name="Normal 198" xfId="10491" xr:uid="{00000000-0005-0000-0000-000015280000}"/>
    <cellStyle name="Normal 198 2" xfId="10492" xr:uid="{00000000-0005-0000-0000-000016280000}"/>
    <cellStyle name="Normal 198 2 2" xfId="10493" xr:uid="{00000000-0005-0000-0000-000017280000}"/>
    <cellStyle name="Normal 198 3" xfId="10494" xr:uid="{00000000-0005-0000-0000-000018280000}"/>
    <cellStyle name="Normal 198 3 2" xfId="10495" xr:uid="{00000000-0005-0000-0000-000019280000}"/>
    <cellStyle name="Normal 198 4" xfId="10496" xr:uid="{00000000-0005-0000-0000-00001A280000}"/>
    <cellStyle name="Normal 198 4 2" xfId="10497" xr:uid="{00000000-0005-0000-0000-00001B280000}"/>
    <cellStyle name="Normal 198 5" xfId="10498" xr:uid="{00000000-0005-0000-0000-00001C280000}"/>
    <cellStyle name="Normal 199" xfId="10499" xr:uid="{00000000-0005-0000-0000-00001D280000}"/>
    <cellStyle name="Normal 199 2" xfId="10500" xr:uid="{00000000-0005-0000-0000-00001E280000}"/>
    <cellStyle name="Normal 199 2 2" xfId="10501" xr:uid="{00000000-0005-0000-0000-00001F280000}"/>
    <cellStyle name="Normal 199 3" xfId="10502" xr:uid="{00000000-0005-0000-0000-000020280000}"/>
    <cellStyle name="Normal 199 3 2" xfId="10503" xr:uid="{00000000-0005-0000-0000-000021280000}"/>
    <cellStyle name="Normal 199 4" xfId="10504" xr:uid="{00000000-0005-0000-0000-000022280000}"/>
    <cellStyle name="Normal 199 4 2" xfId="10505" xr:uid="{00000000-0005-0000-0000-000023280000}"/>
    <cellStyle name="Normal 199 5" xfId="10506" xr:uid="{00000000-0005-0000-0000-000024280000}"/>
    <cellStyle name="Normal 2" xfId="117" xr:uid="{00000000-0005-0000-0000-000025280000}"/>
    <cellStyle name="Normal 2 10" xfId="10507" xr:uid="{00000000-0005-0000-0000-000026280000}"/>
    <cellStyle name="Normal 2 10 2" xfId="10508" xr:uid="{00000000-0005-0000-0000-000027280000}"/>
    <cellStyle name="Normal 2 10 2 2" xfId="10509" xr:uid="{00000000-0005-0000-0000-000028280000}"/>
    <cellStyle name="Normal 2 10 2 2 2" xfId="10510" xr:uid="{00000000-0005-0000-0000-000029280000}"/>
    <cellStyle name="Normal 2 10 2 2 2 3" xfId="10511" xr:uid="{00000000-0005-0000-0000-00002A280000}"/>
    <cellStyle name="Normal 2 10 2 3" xfId="10512" xr:uid="{00000000-0005-0000-0000-00002B280000}"/>
    <cellStyle name="Normal 2 10 2 4" xfId="10513" xr:uid="{00000000-0005-0000-0000-00002C280000}"/>
    <cellStyle name="Normal 2 10 3" xfId="10514" xr:uid="{00000000-0005-0000-0000-00002D280000}"/>
    <cellStyle name="Normal 2 10 3 2" xfId="10515" xr:uid="{00000000-0005-0000-0000-00002E280000}"/>
    <cellStyle name="Normal 2 10 4" xfId="10516" xr:uid="{00000000-0005-0000-0000-00002F280000}"/>
    <cellStyle name="Normal 2 10_Deferred Income Taxes" xfId="10517" xr:uid="{00000000-0005-0000-0000-000030280000}"/>
    <cellStyle name="Normal 2 11" xfId="10518" xr:uid="{00000000-0005-0000-0000-000031280000}"/>
    <cellStyle name="Normal 2 11 2" xfId="10519" xr:uid="{00000000-0005-0000-0000-000032280000}"/>
    <cellStyle name="Normal 2 12" xfId="10520" xr:uid="{00000000-0005-0000-0000-000033280000}"/>
    <cellStyle name="Normal 2 12 2" xfId="10521" xr:uid="{00000000-0005-0000-0000-000034280000}"/>
    <cellStyle name="Normal 2 12 2 2" xfId="10522" xr:uid="{00000000-0005-0000-0000-000035280000}"/>
    <cellStyle name="Normal 2 12 3" xfId="10523" xr:uid="{00000000-0005-0000-0000-000036280000}"/>
    <cellStyle name="Normal 2 12 3 2" xfId="10524" xr:uid="{00000000-0005-0000-0000-000037280000}"/>
    <cellStyle name="Normal 2 12 4" xfId="10525" xr:uid="{00000000-0005-0000-0000-000038280000}"/>
    <cellStyle name="Normal 2 13" xfId="10526" xr:uid="{00000000-0005-0000-0000-000039280000}"/>
    <cellStyle name="Normal 2 13 2" xfId="10527" xr:uid="{00000000-0005-0000-0000-00003A280000}"/>
    <cellStyle name="Normal 2 13 2 2" xfId="10528" xr:uid="{00000000-0005-0000-0000-00003B280000}"/>
    <cellStyle name="Normal 2 13 3" xfId="10529" xr:uid="{00000000-0005-0000-0000-00003C280000}"/>
    <cellStyle name="Normal 2 13 3 2" xfId="10530" xr:uid="{00000000-0005-0000-0000-00003D280000}"/>
    <cellStyle name="Normal 2 13 4" xfId="10531" xr:uid="{00000000-0005-0000-0000-00003E280000}"/>
    <cellStyle name="Normal 2 14" xfId="10532" xr:uid="{00000000-0005-0000-0000-00003F280000}"/>
    <cellStyle name="Normal 2 14 2" xfId="10533" xr:uid="{00000000-0005-0000-0000-000040280000}"/>
    <cellStyle name="Normal 2 15" xfId="10534" xr:uid="{00000000-0005-0000-0000-000041280000}"/>
    <cellStyle name="Normal 2 16" xfId="10535" xr:uid="{00000000-0005-0000-0000-000042280000}"/>
    <cellStyle name="Normal 2 16 3" xfId="10536" xr:uid="{00000000-0005-0000-0000-000043280000}"/>
    <cellStyle name="Normal 2 17" xfId="10537" xr:uid="{00000000-0005-0000-0000-000044280000}"/>
    <cellStyle name="Normal 2 18" xfId="10538" xr:uid="{00000000-0005-0000-0000-000045280000}"/>
    <cellStyle name="Normal 2 19" xfId="10539" xr:uid="{00000000-0005-0000-0000-000046280000}"/>
    <cellStyle name="Normal 2 2" xfId="118" xr:uid="{00000000-0005-0000-0000-000047280000}"/>
    <cellStyle name="Normal 2 2 10" xfId="10540" xr:uid="{00000000-0005-0000-0000-000048280000}"/>
    <cellStyle name="Normal 2 2 10 2" xfId="10541" xr:uid="{00000000-0005-0000-0000-000049280000}"/>
    <cellStyle name="Normal 2 2 2" xfId="422" xr:uid="{00000000-0005-0000-0000-00004A280000}"/>
    <cellStyle name="Normal 2 2 2 2" xfId="10542" xr:uid="{00000000-0005-0000-0000-00004B280000}"/>
    <cellStyle name="Normal 2 2 2 2 10" xfId="10543" xr:uid="{00000000-0005-0000-0000-00004C280000}"/>
    <cellStyle name="Normal 2 2 2 2 2" xfId="10544" xr:uid="{00000000-0005-0000-0000-00004D280000}"/>
    <cellStyle name="Normal 2 2 2 2 2 2" xfId="10545" xr:uid="{00000000-0005-0000-0000-00004E280000}"/>
    <cellStyle name="Normal 2 2 2 2 2 2 2" xfId="10546" xr:uid="{00000000-0005-0000-0000-00004F280000}"/>
    <cellStyle name="Normal 2 2 2 2 2 2 2 2" xfId="10547" xr:uid="{00000000-0005-0000-0000-000050280000}"/>
    <cellStyle name="Normal 2 2 2 2 2 2 3" xfId="10548" xr:uid="{00000000-0005-0000-0000-000051280000}"/>
    <cellStyle name="Normal 2 2 2 2 2 2 3 2" xfId="10549" xr:uid="{00000000-0005-0000-0000-000052280000}"/>
    <cellStyle name="Normal 2 2 2 2 2 2 4" xfId="10550" xr:uid="{00000000-0005-0000-0000-000053280000}"/>
    <cellStyle name="Normal 2 2 2 2 2 3" xfId="10551" xr:uid="{00000000-0005-0000-0000-000054280000}"/>
    <cellStyle name="Normal 2 2 2 2 2 3 2" xfId="10552" xr:uid="{00000000-0005-0000-0000-000055280000}"/>
    <cellStyle name="Normal 2 2 2 2 2 3 2 2" xfId="10553" xr:uid="{00000000-0005-0000-0000-000056280000}"/>
    <cellStyle name="Normal 2 2 2 2 2 3 3" xfId="10554" xr:uid="{00000000-0005-0000-0000-000057280000}"/>
    <cellStyle name="Normal 2 2 2 2 2 3 3 2" xfId="10555" xr:uid="{00000000-0005-0000-0000-000058280000}"/>
    <cellStyle name="Normal 2 2 2 2 2 3 4" xfId="10556" xr:uid="{00000000-0005-0000-0000-000059280000}"/>
    <cellStyle name="Normal 2 2 2 2 2 4" xfId="10557" xr:uid="{00000000-0005-0000-0000-00005A280000}"/>
    <cellStyle name="Normal 2 2 2 2 2 4 2" xfId="10558" xr:uid="{00000000-0005-0000-0000-00005B280000}"/>
    <cellStyle name="Normal 2 2 2 2 2 5" xfId="10559" xr:uid="{00000000-0005-0000-0000-00005C280000}"/>
    <cellStyle name="Normal 2 2 2 2 2 5 2" xfId="10560" xr:uid="{00000000-0005-0000-0000-00005D280000}"/>
    <cellStyle name="Normal 2 2 2 2 2 6" xfId="10561" xr:uid="{00000000-0005-0000-0000-00005E280000}"/>
    <cellStyle name="Normal 2 2 2 2 3" xfId="10562" xr:uid="{00000000-0005-0000-0000-00005F280000}"/>
    <cellStyle name="Normal 2 2 2 2 3 2" xfId="10563" xr:uid="{00000000-0005-0000-0000-000060280000}"/>
    <cellStyle name="Normal 2 2 2 2 3 2 2" xfId="10564" xr:uid="{00000000-0005-0000-0000-000061280000}"/>
    <cellStyle name="Normal 2 2 2 2 3 2 2 2" xfId="10565" xr:uid="{00000000-0005-0000-0000-000062280000}"/>
    <cellStyle name="Normal 2 2 2 2 3 2 3" xfId="10566" xr:uid="{00000000-0005-0000-0000-000063280000}"/>
    <cellStyle name="Normal 2 2 2 2 3 2 3 2" xfId="10567" xr:uid="{00000000-0005-0000-0000-000064280000}"/>
    <cellStyle name="Normal 2 2 2 2 3 2 4" xfId="10568" xr:uid="{00000000-0005-0000-0000-000065280000}"/>
    <cellStyle name="Normal 2 2 2 2 3 3" xfId="10569" xr:uid="{00000000-0005-0000-0000-000066280000}"/>
    <cellStyle name="Normal 2 2 2 2 3 3 2" xfId="10570" xr:uid="{00000000-0005-0000-0000-000067280000}"/>
    <cellStyle name="Normal 2 2 2 2 3 4" xfId="10571" xr:uid="{00000000-0005-0000-0000-000068280000}"/>
    <cellStyle name="Normal 2 2 2 2 3 4 2" xfId="10572" xr:uid="{00000000-0005-0000-0000-000069280000}"/>
    <cellStyle name="Normal 2 2 2 2 3 5" xfId="10573" xr:uid="{00000000-0005-0000-0000-00006A280000}"/>
    <cellStyle name="Normal 2 2 2 2 4" xfId="10574" xr:uid="{00000000-0005-0000-0000-00006B280000}"/>
    <cellStyle name="Normal 2 2 2 2 4 2" xfId="10575" xr:uid="{00000000-0005-0000-0000-00006C280000}"/>
    <cellStyle name="Normal 2 2 2 2 4 2 2" xfId="10576" xr:uid="{00000000-0005-0000-0000-00006D280000}"/>
    <cellStyle name="Normal 2 2 2 2 4 3" xfId="10577" xr:uid="{00000000-0005-0000-0000-00006E280000}"/>
    <cellStyle name="Normal 2 2 2 2 4 3 2" xfId="10578" xr:uid="{00000000-0005-0000-0000-00006F280000}"/>
    <cellStyle name="Normal 2 2 2 2 4 4" xfId="10579" xr:uid="{00000000-0005-0000-0000-000070280000}"/>
    <cellStyle name="Normal 2 2 2 2 5" xfId="10580" xr:uid="{00000000-0005-0000-0000-000071280000}"/>
    <cellStyle name="Normal 2 2 2 2 5 2" xfId="10581" xr:uid="{00000000-0005-0000-0000-000072280000}"/>
    <cellStyle name="Normal 2 2 2 2 5 2 2" xfId="10582" xr:uid="{00000000-0005-0000-0000-000073280000}"/>
    <cellStyle name="Normal 2 2 2 2 5 3" xfId="10583" xr:uid="{00000000-0005-0000-0000-000074280000}"/>
    <cellStyle name="Normal 2 2 2 2 5 3 2" xfId="10584" xr:uid="{00000000-0005-0000-0000-000075280000}"/>
    <cellStyle name="Normal 2 2 2 2 5 4" xfId="10585" xr:uid="{00000000-0005-0000-0000-000076280000}"/>
    <cellStyle name="Normal 2 2 2 2 6" xfId="10586" xr:uid="{00000000-0005-0000-0000-000077280000}"/>
    <cellStyle name="Normal 2 2 2 2 6 2" xfId="10587" xr:uid="{00000000-0005-0000-0000-000078280000}"/>
    <cellStyle name="Normal 2 2 2 2 6 2 2" xfId="10588" xr:uid="{00000000-0005-0000-0000-000079280000}"/>
    <cellStyle name="Normal 2 2 2 2 6 3" xfId="10589" xr:uid="{00000000-0005-0000-0000-00007A280000}"/>
    <cellStyle name="Normal 2 2 2 2 6 3 2" xfId="10590" xr:uid="{00000000-0005-0000-0000-00007B280000}"/>
    <cellStyle name="Normal 2 2 2 2 6 4" xfId="10591" xr:uid="{00000000-0005-0000-0000-00007C280000}"/>
    <cellStyle name="Normal 2 2 2 2 7" xfId="10592" xr:uid="{00000000-0005-0000-0000-00007D280000}"/>
    <cellStyle name="Normal 2 2 2 2 8" xfId="10593" xr:uid="{00000000-0005-0000-0000-00007E280000}"/>
    <cellStyle name="Normal 2 2 2 2 8 2" xfId="10594" xr:uid="{00000000-0005-0000-0000-00007F280000}"/>
    <cellStyle name="Normal 2 2 2 2 9" xfId="10595" xr:uid="{00000000-0005-0000-0000-000080280000}"/>
    <cellStyle name="Normal 2 2 2 2 9 2" xfId="10596" xr:uid="{00000000-0005-0000-0000-000081280000}"/>
    <cellStyle name="Normal 2 2 2 3" xfId="10597" xr:uid="{00000000-0005-0000-0000-000082280000}"/>
    <cellStyle name="Normal 2 2 2 4" xfId="10598" xr:uid="{00000000-0005-0000-0000-000083280000}"/>
    <cellStyle name="Normal 2 2 3" xfId="423" xr:uid="{00000000-0005-0000-0000-000084280000}"/>
    <cellStyle name="Normal 2 2 3 2" xfId="10599" xr:uid="{00000000-0005-0000-0000-000085280000}"/>
    <cellStyle name="Normal 2 2 3 2 2" xfId="10600" xr:uid="{00000000-0005-0000-0000-000086280000}"/>
    <cellStyle name="Normal 2 2 3 2 2 2" xfId="10601" xr:uid="{00000000-0005-0000-0000-000087280000}"/>
    <cellStyle name="Normal 2 2 3 2 2 2 2" xfId="10602" xr:uid="{00000000-0005-0000-0000-000088280000}"/>
    <cellStyle name="Normal 2 2 3 2 2 2 2 2" xfId="10603" xr:uid="{00000000-0005-0000-0000-000089280000}"/>
    <cellStyle name="Normal 2 2 3 2 2 2 2 2 2" xfId="10604" xr:uid="{00000000-0005-0000-0000-00008A280000}"/>
    <cellStyle name="Normal 2 2 3 2 2 2 2_Deferred Income Taxes" xfId="10605" xr:uid="{00000000-0005-0000-0000-00008B280000}"/>
    <cellStyle name="Normal 2 2 3 2 2 2 3" xfId="10606" xr:uid="{00000000-0005-0000-0000-00008C280000}"/>
    <cellStyle name="Normal 2 2 3 2 2 2 3 2" xfId="10607" xr:uid="{00000000-0005-0000-0000-00008D280000}"/>
    <cellStyle name="Normal 2 2 3 2 2 2_Deferred Income Taxes" xfId="10608" xr:uid="{00000000-0005-0000-0000-00008E280000}"/>
    <cellStyle name="Normal 2 2 3 2 2 3" xfId="10609" xr:uid="{00000000-0005-0000-0000-00008F280000}"/>
    <cellStyle name="Normal 2 2 3 2 2 3 2" xfId="10610" xr:uid="{00000000-0005-0000-0000-000090280000}"/>
    <cellStyle name="Normal 2 2 3 2 2 3 2 2" xfId="10611" xr:uid="{00000000-0005-0000-0000-000091280000}"/>
    <cellStyle name="Normal 2 2 3 2 2 3 2 2 2" xfId="10612" xr:uid="{00000000-0005-0000-0000-000092280000}"/>
    <cellStyle name="Normal 2 2 3 2 2 3 2_Deferred Income Taxes" xfId="10613" xr:uid="{00000000-0005-0000-0000-000093280000}"/>
    <cellStyle name="Normal 2 2 3 2 2 3 3" xfId="10614" xr:uid="{00000000-0005-0000-0000-000094280000}"/>
    <cellStyle name="Normal 2 2 3 2 2 3 3 2" xfId="10615" xr:uid="{00000000-0005-0000-0000-000095280000}"/>
    <cellStyle name="Normal 2 2 3 2 2 3_Deferred Income Taxes" xfId="10616" xr:uid="{00000000-0005-0000-0000-000096280000}"/>
    <cellStyle name="Normal 2 2 3 2 2 4" xfId="10617" xr:uid="{00000000-0005-0000-0000-000097280000}"/>
    <cellStyle name="Normal 2 2 3 2 2 4 2" xfId="10618" xr:uid="{00000000-0005-0000-0000-000098280000}"/>
    <cellStyle name="Normal 2 2 3 2 2 4 2 2" xfId="10619" xr:uid="{00000000-0005-0000-0000-000099280000}"/>
    <cellStyle name="Normal 2 2 3 2 2 4_Deferred Income Taxes" xfId="10620" xr:uid="{00000000-0005-0000-0000-00009A280000}"/>
    <cellStyle name="Normal 2 2 3 2 2 5" xfId="10621" xr:uid="{00000000-0005-0000-0000-00009B280000}"/>
    <cellStyle name="Normal 2 2 3 2 2 5 2" xfId="10622" xr:uid="{00000000-0005-0000-0000-00009C280000}"/>
    <cellStyle name="Normal 2 2 3 2 2_Deferred Income Taxes" xfId="10623" xr:uid="{00000000-0005-0000-0000-00009D280000}"/>
    <cellStyle name="Normal 2 2 3 2 3" xfId="10624" xr:uid="{00000000-0005-0000-0000-00009E280000}"/>
    <cellStyle name="Normal 2 2 3 2 3 2" xfId="10625" xr:uid="{00000000-0005-0000-0000-00009F280000}"/>
    <cellStyle name="Normal 2 2 3 2 3 2 2" xfId="10626" xr:uid="{00000000-0005-0000-0000-0000A0280000}"/>
    <cellStyle name="Normal 2 2 3 2 3 2 2 2" xfId="10627" xr:uid="{00000000-0005-0000-0000-0000A1280000}"/>
    <cellStyle name="Normal 2 2 3 2 3 2_Deferred Income Taxes" xfId="10628" xr:uid="{00000000-0005-0000-0000-0000A2280000}"/>
    <cellStyle name="Normal 2 2 3 2 3 3" xfId="10629" xr:uid="{00000000-0005-0000-0000-0000A3280000}"/>
    <cellStyle name="Normal 2 2 3 2 3 3 2" xfId="10630" xr:uid="{00000000-0005-0000-0000-0000A4280000}"/>
    <cellStyle name="Normal 2 2 3 2 3_Deferred Income Taxes" xfId="10631" xr:uid="{00000000-0005-0000-0000-0000A5280000}"/>
    <cellStyle name="Normal 2 2 3 2 4" xfId="10632" xr:uid="{00000000-0005-0000-0000-0000A6280000}"/>
    <cellStyle name="Normal 2 2 3 2 4 2" xfId="10633" xr:uid="{00000000-0005-0000-0000-0000A7280000}"/>
    <cellStyle name="Normal 2 2 3 2 4 2 2" xfId="10634" xr:uid="{00000000-0005-0000-0000-0000A8280000}"/>
    <cellStyle name="Normal 2 2 3 2 4 2 2 2" xfId="10635" xr:uid="{00000000-0005-0000-0000-0000A9280000}"/>
    <cellStyle name="Normal 2 2 3 2 4 2_Deferred Income Taxes" xfId="10636" xr:uid="{00000000-0005-0000-0000-0000AA280000}"/>
    <cellStyle name="Normal 2 2 3 2 4 3" xfId="10637" xr:uid="{00000000-0005-0000-0000-0000AB280000}"/>
    <cellStyle name="Normal 2 2 3 2 4 3 2" xfId="10638" xr:uid="{00000000-0005-0000-0000-0000AC280000}"/>
    <cellStyle name="Normal 2 2 3 2 4_Deferred Income Taxes" xfId="10639" xr:uid="{00000000-0005-0000-0000-0000AD280000}"/>
    <cellStyle name="Normal 2 2 3 2 5" xfId="10640" xr:uid="{00000000-0005-0000-0000-0000AE280000}"/>
    <cellStyle name="Normal 2 2 3 2 5 2" xfId="10641" xr:uid="{00000000-0005-0000-0000-0000AF280000}"/>
    <cellStyle name="Normal 2 2 3 2 5 2 2" xfId="10642" xr:uid="{00000000-0005-0000-0000-0000B0280000}"/>
    <cellStyle name="Normal 2 2 3 2 5_Deferred Income Taxes" xfId="10643" xr:uid="{00000000-0005-0000-0000-0000B1280000}"/>
    <cellStyle name="Normal 2 2 3 2 6" xfId="10644" xr:uid="{00000000-0005-0000-0000-0000B2280000}"/>
    <cellStyle name="Normal 2 2 3 2 6 2" xfId="10645" xr:uid="{00000000-0005-0000-0000-0000B3280000}"/>
    <cellStyle name="Normal 2 2 3 2 6 2 2" xfId="10646" xr:uid="{00000000-0005-0000-0000-0000B4280000}"/>
    <cellStyle name="Normal 2 2 3 2 6_Deferred Income Taxes" xfId="10647" xr:uid="{00000000-0005-0000-0000-0000B5280000}"/>
    <cellStyle name="Normal 2 2 3 2 7" xfId="10648" xr:uid="{00000000-0005-0000-0000-0000B6280000}"/>
    <cellStyle name="Normal 2 2 3 2 7 2" xfId="10649" xr:uid="{00000000-0005-0000-0000-0000B7280000}"/>
    <cellStyle name="Normal 2 2 3 2_Deferred Income Taxes" xfId="10650" xr:uid="{00000000-0005-0000-0000-0000B8280000}"/>
    <cellStyle name="Normal 2 2 3 3" xfId="10651" xr:uid="{00000000-0005-0000-0000-0000B9280000}"/>
    <cellStyle name="Normal 2 2 3 3 2" xfId="10652" xr:uid="{00000000-0005-0000-0000-0000BA280000}"/>
    <cellStyle name="Normal 2 2 3 3 2 2" xfId="10653" xr:uid="{00000000-0005-0000-0000-0000BB280000}"/>
    <cellStyle name="Normal 2 2 3 3 2 2 2" xfId="10654" xr:uid="{00000000-0005-0000-0000-0000BC280000}"/>
    <cellStyle name="Normal 2 2 3 3 2 2 2 2" xfId="10655" xr:uid="{00000000-0005-0000-0000-0000BD280000}"/>
    <cellStyle name="Normal 2 2 3 3 2 2_Deferred Income Taxes" xfId="10656" xr:uid="{00000000-0005-0000-0000-0000BE280000}"/>
    <cellStyle name="Normal 2 2 3 3 2 3" xfId="10657" xr:uid="{00000000-0005-0000-0000-0000BF280000}"/>
    <cellStyle name="Normal 2 2 3 3 2 3 2" xfId="10658" xr:uid="{00000000-0005-0000-0000-0000C0280000}"/>
    <cellStyle name="Normal 2 2 3 3 2_Deferred Income Taxes" xfId="10659" xr:uid="{00000000-0005-0000-0000-0000C1280000}"/>
    <cellStyle name="Normal 2 2 3 3 3" xfId="10660" xr:uid="{00000000-0005-0000-0000-0000C2280000}"/>
    <cellStyle name="Normal 2 2 3 3 3 2" xfId="10661" xr:uid="{00000000-0005-0000-0000-0000C3280000}"/>
    <cellStyle name="Normal 2 2 3 3 3 2 2" xfId="10662" xr:uid="{00000000-0005-0000-0000-0000C4280000}"/>
    <cellStyle name="Normal 2 2 3 3 3 2 2 2" xfId="10663" xr:uid="{00000000-0005-0000-0000-0000C5280000}"/>
    <cellStyle name="Normal 2 2 3 3 3 2_Deferred Income Taxes" xfId="10664" xr:uid="{00000000-0005-0000-0000-0000C6280000}"/>
    <cellStyle name="Normal 2 2 3 3 3 3" xfId="10665" xr:uid="{00000000-0005-0000-0000-0000C7280000}"/>
    <cellStyle name="Normal 2 2 3 3 3 3 2" xfId="10666" xr:uid="{00000000-0005-0000-0000-0000C8280000}"/>
    <cellStyle name="Normal 2 2 3 3 3_Deferred Income Taxes" xfId="10667" xr:uid="{00000000-0005-0000-0000-0000C9280000}"/>
    <cellStyle name="Normal 2 2 3 3 4" xfId="10668" xr:uid="{00000000-0005-0000-0000-0000CA280000}"/>
    <cellStyle name="Normal 2 2 3 3 4 2" xfId="10669" xr:uid="{00000000-0005-0000-0000-0000CB280000}"/>
    <cellStyle name="Normal 2 2 3 3 4 2 2" xfId="10670" xr:uid="{00000000-0005-0000-0000-0000CC280000}"/>
    <cellStyle name="Normal 2 2 3 3 4_Deferred Income Taxes" xfId="10671" xr:uid="{00000000-0005-0000-0000-0000CD280000}"/>
    <cellStyle name="Normal 2 2 3 3 5" xfId="10672" xr:uid="{00000000-0005-0000-0000-0000CE280000}"/>
    <cellStyle name="Normal 2 2 3 3 5 2" xfId="10673" xr:uid="{00000000-0005-0000-0000-0000CF280000}"/>
    <cellStyle name="Normal 2 2 3 3_Deferred Income Taxes" xfId="10674" xr:uid="{00000000-0005-0000-0000-0000D0280000}"/>
    <cellStyle name="Normal 2 2 3 4" xfId="10675" xr:uid="{00000000-0005-0000-0000-0000D1280000}"/>
    <cellStyle name="Normal 2 2 3 4 2" xfId="10676" xr:uid="{00000000-0005-0000-0000-0000D2280000}"/>
    <cellStyle name="Normal 2 2 3 4 2 2" xfId="10677" xr:uid="{00000000-0005-0000-0000-0000D3280000}"/>
    <cellStyle name="Normal 2 2 3 4 2 2 2" xfId="10678" xr:uid="{00000000-0005-0000-0000-0000D4280000}"/>
    <cellStyle name="Normal 2 2 3 4 2_Deferred Income Taxes" xfId="10679" xr:uid="{00000000-0005-0000-0000-0000D5280000}"/>
    <cellStyle name="Normal 2 2 3 4 3" xfId="10680" xr:uid="{00000000-0005-0000-0000-0000D6280000}"/>
    <cellStyle name="Normal 2 2 3 4 3 2" xfId="10681" xr:uid="{00000000-0005-0000-0000-0000D7280000}"/>
    <cellStyle name="Normal 2 2 3 4_Deferred Income Taxes" xfId="10682" xr:uid="{00000000-0005-0000-0000-0000D8280000}"/>
    <cellStyle name="Normal 2 2 3 5" xfId="10683" xr:uid="{00000000-0005-0000-0000-0000D9280000}"/>
    <cellStyle name="Normal 2 2 3 5 2" xfId="10684" xr:uid="{00000000-0005-0000-0000-0000DA280000}"/>
    <cellStyle name="Normal 2 2 3 5 2 2" xfId="10685" xr:uid="{00000000-0005-0000-0000-0000DB280000}"/>
    <cellStyle name="Normal 2 2 3 5 2 2 2" xfId="10686" xr:uid="{00000000-0005-0000-0000-0000DC280000}"/>
    <cellStyle name="Normal 2 2 3 5 2_Deferred Income Taxes" xfId="10687" xr:uid="{00000000-0005-0000-0000-0000DD280000}"/>
    <cellStyle name="Normal 2 2 3 5 3" xfId="10688" xr:uid="{00000000-0005-0000-0000-0000DE280000}"/>
    <cellStyle name="Normal 2 2 3 5 3 2" xfId="10689" xr:uid="{00000000-0005-0000-0000-0000DF280000}"/>
    <cellStyle name="Normal 2 2 3 5_Deferred Income Taxes" xfId="10690" xr:uid="{00000000-0005-0000-0000-0000E0280000}"/>
    <cellStyle name="Normal 2 2 3 6" xfId="10691" xr:uid="{00000000-0005-0000-0000-0000E1280000}"/>
    <cellStyle name="Normal 2 2 3 6 2" xfId="10692" xr:uid="{00000000-0005-0000-0000-0000E2280000}"/>
    <cellStyle name="Normal 2 2 3 6 2 2" xfId="10693" xr:uid="{00000000-0005-0000-0000-0000E3280000}"/>
    <cellStyle name="Normal 2 2 3 6_Deferred Income Taxes" xfId="10694" xr:uid="{00000000-0005-0000-0000-0000E4280000}"/>
    <cellStyle name="Normal 2 2 3 7" xfId="10695" xr:uid="{00000000-0005-0000-0000-0000E5280000}"/>
    <cellStyle name="Normal 2 2 3 7 2" xfId="10696" xr:uid="{00000000-0005-0000-0000-0000E6280000}"/>
    <cellStyle name="Normal 2 2 3 7 2 2" xfId="10697" xr:uid="{00000000-0005-0000-0000-0000E7280000}"/>
    <cellStyle name="Normal 2 2 3 7_Deferred Income Taxes" xfId="10698" xr:uid="{00000000-0005-0000-0000-0000E8280000}"/>
    <cellStyle name="Normal 2 2 3 8" xfId="10699" xr:uid="{00000000-0005-0000-0000-0000E9280000}"/>
    <cellStyle name="Normal 2 2 3 8 2" xfId="10700" xr:uid="{00000000-0005-0000-0000-0000EA280000}"/>
    <cellStyle name="Normal 2 2 3_Deferred Income Taxes" xfId="10701" xr:uid="{00000000-0005-0000-0000-0000EB280000}"/>
    <cellStyle name="Normal 2 2 4" xfId="10702" xr:uid="{00000000-0005-0000-0000-0000EC280000}"/>
    <cellStyle name="Normal 2 2 4 2" xfId="10703" xr:uid="{00000000-0005-0000-0000-0000ED280000}"/>
    <cellStyle name="Normal 2 2 4 2 2" xfId="10704" xr:uid="{00000000-0005-0000-0000-0000EE280000}"/>
    <cellStyle name="Normal 2 2 4 2 2 2" xfId="10705" xr:uid="{00000000-0005-0000-0000-0000EF280000}"/>
    <cellStyle name="Normal 2 2 4 2 2 2 2" xfId="10706" xr:uid="{00000000-0005-0000-0000-0000F0280000}"/>
    <cellStyle name="Normal 2 2 4 2 2 2 2 2" xfId="10707" xr:uid="{00000000-0005-0000-0000-0000F1280000}"/>
    <cellStyle name="Normal 2 2 4 2 2 2_Deferred Income Taxes" xfId="10708" xr:uid="{00000000-0005-0000-0000-0000F2280000}"/>
    <cellStyle name="Normal 2 2 4 2 2 3" xfId="10709" xr:uid="{00000000-0005-0000-0000-0000F3280000}"/>
    <cellStyle name="Normal 2 2 4 2 2 3 2" xfId="10710" xr:uid="{00000000-0005-0000-0000-0000F4280000}"/>
    <cellStyle name="Normal 2 2 4 2 2_Deferred Income Taxes" xfId="10711" xr:uid="{00000000-0005-0000-0000-0000F5280000}"/>
    <cellStyle name="Normal 2 2 4 2 3" xfId="10712" xr:uid="{00000000-0005-0000-0000-0000F6280000}"/>
    <cellStyle name="Normal 2 2 4 2 3 2" xfId="10713" xr:uid="{00000000-0005-0000-0000-0000F7280000}"/>
    <cellStyle name="Normal 2 2 4 2 3 2 2" xfId="10714" xr:uid="{00000000-0005-0000-0000-0000F8280000}"/>
    <cellStyle name="Normal 2 2 4 2 3 2 2 2" xfId="10715" xr:uid="{00000000-0005-0000-0000-0000F9280000}"/>
    <cellStyle name="Normal 2 2 4 2 3 2_Deferred Income Taxes" xfId="10716" xr:uid="{00000000-0005-0000-0000-0000FA280000}"/>
    <cellStyle name="Normal 2 2 4 2 3 3" xfId="10717" xr:uid="{00000000-0005-0000-0000-0000FB280000}"/>
    <cellStyle name="Normal 2 2 4 2 3 3 2" xfId="10718" xr:uid="{00000000-0005-0000-0000-0000FC280000}"/>
    <cellStyle name="Normal 2 2 4 2 3_Deferred Income Taxes" xfId="10719" xr:uid="{00000000-0005-0000-0000-0000FD280000}"/>
    <cellStyle name="Normal 2 2 4 2 4" xfId="10720" xr:uid="{00000000-0005-0000-0000-0000FE280000}"/>
    <cellStyle name="Normal 2 2 4 2 4 2" xfId="10721" xr:uid="{00000000-0005-0000-0000-0000FF280000}"/>
    <cellStyle name="Normal 2 2 4 2 4 2 2" xfId="10722" xr:uid="{00000000-0005-0000-0000-000000290000}"/>
    <cellStyle name="Normal 2 2 4 2 4_Deferred Income Taxes" xfId="10723" xr:uid="{00000000-0005-0000-0000-000001290000}"/>
    <cellStyle name="Normal 2 2 4 2 5" xfId="10724" xr:uid="{00000000-0005-0000-0000-000002290000}"/>
    <cellStyle name="Normal 2 2 4 2 5 2" xfId="10725" xr:uid="{00000000-0005-0000-0000-000003290000}"/>
    <cellStyle name="Normal 2 2 4 2 5 2 2" xfId="10726" xr:uid="{00000000-0005-0000-0000-000004290000}"/>
    <cellStyle name="Normal 2 2 4 2 5_Deferred Income Taxes" xfId="10727" xr:uid="{00000000-0005-0000-0000-000005290000}"/>
    <cellStyle name="Normal 2 2 4 2 6" xfId="10728" xr:uid="{00000000-0005-0000-0000-000006290000}"/>
    <cellStyle name="Normal 2 2 4 2 6 2" xfId="10729" xr:uid="{00000000-0005-0000-0000-000007290000}"/>
    <cellStyle name="Normal 2 2 4 2_Deferred Income Taxes" xfId="10730" xr:uid="{00000000-0005-0000-0000-000008290000}"/>
    <cellStyle name="Normal 2 2 4 3" xfId="10731" xr:uid="{00000000-0005-0000-0000-000009290000}"/>
    <cellStyle name="Normal 2 2 4 3 2" xfId="10732" xr:uid="{00000000-0005-0000-0000-00000A290000}"/>
    <cellStyle name="Normal 2 2 4 3 2 2" xfId="10733" xr:uid="{00000000-0005-0000-0000-00000B290000}"/>
    <cellStyle name="Normal 2 2 4 3 2 2 2" xfId="10734" xr:uid="{00000000-0005-0000-0000-00000C290000}"/>
    <cellStyle name="Normal 2 2 4 3 2_Deferred Income Taxes" xfId="10735" xr:uid="{00000000-0005-0000-0000-00000D290000}"/>
    <cellStyle name="Normal 2 2 4 3 3" xfId="10736" xr:uid="{00000000-0005-0000-0000-00000E290000}"/>
    <cellStyle name="Normal 2 2 4 3 3 2" xfId="10737" xr:uid="{00000000-0005-0000-0000-00000F290000}"/>
    <cellStyle name="Normal 2 2 4 3_Deferred Income Taxes" xfId="10738" xr:uid="{00000000-0005-0000-0000-000010290000}"/>
    <cellStyle name="Normal 2 2 4 4" xfId="10739" xr:uid="{00000000-0005-0000-0000-000011290000}"/>
    <cellStyle name="Normal 2 2 4 4 2" xfId="10740" xr:uid="{00000000-0005-0000-0000-000012290000}"/>
    <cellStyle name="Normal 2 2 4 4 2 2" xfId="10741" xr:uid="{00000000-0005-0000-0000-000013290000}"/>
    <cellStyle name="Normal 2 2 4 4 2 2 2" xfId="10742" xr:uid="{00000000-0005-0000-0000-000014290000}"/>
    <cellStyle name="Normal 2 2 4 4 2_Deferred Income Taxes" xfId="10743" xr:uid="{00000000-0005-0000-0000-000015290000}"/>
    <cellStyle name="Normal 2 2 4 4 3" xfId="10744" xr:uid="{00000000-0005-0000-0000-000016290000}"/>
    <cellStyle name="Normal 2 2 4 4 3 2" xfId="10745" xr:uid="{00000000-0005-0000-0000-000017290000}"/>
    <cellStyle name="Normal 2 2 4 4_Deferred Income Taxes" xfId="10746" xr:uid="{00000000-0005-0000-0000-000018290000}"/>
    <cellStyle name="Normal 2 2 4 5" xfId="10747" xr:uid="{00000000-0005-0000-0000-000019290000}"/>
    <cellStyle name="Normal 2 2 4 5 2" xfId="10748" xr:uid="{00000000-0005-0000-0000-00001A290000}"/>
    <cellStyle name="Normal 2 2 4 5 2 2" xfId="10749" xr:uid="{00000000-0005-0000-0000-00001B290000}"/>
    <cellStyle name="Normal 2 2 4 5_Deferred Income Taxes" xfId="10750" xr:uid="{00000000-0005-0000-0000-00001C290000}"/>
    <cellStyle name="Normal 2 2 4 6" xfId="10751" xr:uid="{00000000-0005-0000-0000-00001D290000}"/>
    <cellStyle name="Normal 2 2 4 6 2" xfId="10752" xr:uid="{00000000-0005-0000-0000-00001E290000}"/>
    <cellStyle name="Normal 2 2 4 6 2 2" xfId="10753" xr:uid="{00000000-0005-0000-0000-00001F290000}"/>
    <cellStyle name="Normal 2 2 4 6_Deferred Income Taxes" xfId="10754" xr:uid="{00000000-0005-0000-0000-000020290000}"/>
    <cellStyle name="Normal 2 2 4 7" xfId="10755" xr:uid="{00000000-0005-0000-0000-000021290000}"/>
    <cellStyle name="Normal 2 2 4 7 2" xfId="10756" xr:uid="{00000000-0005-0000-0000-000022290000}"/>
    <cellStyle name="Normal 2 2 4_Deferred Income Taxes" xfId="10757" xr:uid="{00000000-0005-0000-0000-000023290000}"/>
    <cellStyle name="Normal 2 2 5" xfId="10758" xr:uid="{00000000-0005-0000-0000-000024290000}"/>
    <cellStyle name="Normal 2 2 5 2" xfId="10759" xr:uid="{00000000-0005-0000-0000-000025290000}"/>
    <cellStyle name="Normal 2 2 5 2 2" xfId="10760" xr:uid="{00000000-0005-0000-0000-000026290000}"/>
    <cellStyle name="Normal 2 2 5 2 2 2" xfId="10761" xr:uid="{00000000-0005-0000-0000-000027290000}"/>
    <cellStyle name="Normal 2 2 5 2 2 2 2" xfId="10762" xr:uid="{00000000-0005-0000-0000-000028290000}"/>
    <cellStyle name="Normal 2 2 5 2 2_Deferred Income Taxes" xfId="10763" xr:uid="{00000000-0005-0000-0000-000029290000}"/>
    <cellStyle name="Normal 2 2 5 2 3" xfId="10764" xr:uid="{00000000-0005-0000-0000-00002A290000}"/>
    <cellStyle name="Normal 2 2 5 2 3 2" xfId="10765" xr:uid="{00000000-0005-0000-0000-00002B290000}"/>
    <cellStyle name="Normal 2 2 5 2 3 2 2" xfId="10766" xr:uid="{00000000-0005-0000-0000-00002C290000}"/>
    <cellStyle name="Normal 2 2 5 2 3_Deferred Income Taxes" xfId="10767" xr:uid="{00000000-0005-0000-0000-00002D290000}"/>
    <cellStyle name="Normal 2 2 5 2 4" xfId="10768" xr:uid="{00000000-0005-0000-0000-00002E290000}"/>
    <cellStyle name="Normal 2 2 5 2 4 2" xfId="10769" xr:uid="{00000000-0005-0000-0000-00002F290000}"/>
    <cellStyle name="Normal 2 2 5 2_Deferred Income Taxes" xfId="10770" xr:uid="{00000000-0005-0000-0000-000030290000}"/>
    <cellStyle name="Normal 2 2 5 3" xfId="10771" xr:uid="{00000000-0005-0000-0000-000031290000}"/>
    <cellStyle name="Normal 2 2 5 3 2" xfId="10772" xr:uid="{00000000-0005-0000-0000-000032290000}"/>
    <cellStyle name="Normal 2 2 5 3 2 2" xfId="10773" xr:uid="{00000000-0005-0000-0000-000033290000}"/>
    <cellStyle name="Normal 2 2 5 3 2 2 2" xfId="10774" xr:uid="{00000000-0005-0000-0000-000034290000}"/>
    <cellStyle name="Normal 2 2 5 3 2_Deferred Income Taxes" xfId="10775" xr:uid="{00000000-0005-0000-0000-000035290000}"/>
    <cellStyle name="Normal 2 2 5 3 3" xfId="10776" xr:uid="{00000000-0005-0000-0000-000036290000}"/>
    <cellStyle name="Normal 2 2 5 3 3 2" xfId="10777" xr:uid="{00000000-0005-0000-0000-000037290000}"/>
    <cellStyle name="Normal 2 2 5 3_Deferred Income Taxes" xfId="10778" xr:uid="{00000000-0005-0000-0000-000038290000}"/>
    <cellStyle name="Normal 2 2 5 4" xfId="10779" xr:uid="{00000000-0005-0000-0000-000039290000}"/>
    <cellStyle name="Normal 2 2 5 4 2" xfId="10780" xr:uid="{00000000-0005-0000-0000-00003A290000}"/>
    <cellStyle name="Normal 2 2 5 4 2 2" xfId="10781" xr:uid="{00000000-0005-0000-0000-00003B290000}"/>
    <cellStyle name="Normal 2 2 5 4_Deferred Income Taxes" xfId="10782" xr:uid="{00000000-0005-0000-0000-00003C290000}"/>
    <cellStyle name="Normal 2 2 5 5" xfId="10783" xr:uid="{00000000-0005-0000-0000-00003D290000}"/>
    <cellStyle name="Normal 2 2 5 5 2" xfId="10784" xr:uid="{00000000-0005-0000-0000-00003E290000}"/>
    <cellStyle name="Normal 2 2 5 5 2 2" xfId="10785" xr:uid="{00000000-0005-0000-0000-00003F290000}"/>
    <cellStyle name="Normal 2 2 5 5_Deferred Income Taxes" xfId="10786" xr:uid="{00000000-0005-0000-0000-000040290000}"/>
    <cellStyle name="Normal 2 2 5 6" xfId="10787" xr:uid="{00000000-0005-0000-0000-000041290000}"/>
    <cellStyle name="Normal 2 2 5 6 2" xfId="10788" xr:uid="{00000000-0005-0000-0000-000042290000}"/>
    <cellStyle name="Normal 2 2 5_Deferred Income Taxes" xfId="10789" xr:uid="{00000000-0005-0000-0000-000043290000}"/>
    <cellStyle name="Normal 2 2 6" xfId="10790" xr:uid="{00000000-0005-0000-0000-000044290000}"/>
    <cellStyle name="Normal 2 2 6 2" xfId="10791" xr:uid="{00000000-0005-0000-0000-000045290000}"/>
    <cellStyle name="Normal 2 2 6 2 2" xfId="10792" xr:uid="{00000000-0005-0000-0000-000046290000}"/>
    <cellStyle name="Normal 2 2 6 2 2 2" xfId="10793" xr:uid="{00000000-0005-0000-0000-000047290000}"/>
    <cellStyle name="Normal 2 2 6 2_Deferred Income Taxes" xfId="10794" xr:uid="{00000000-0005-0000-0000-000048290000}"/>
    <cellStyle name="Normal 2 2 6 3" xfId="10795" xr:uid="{00000000-0005-0000-0000-000049290000}"/>
    <cellStyle name="Normal 2 2 6 3 2" xfId="10796" xr:uid="{00000000-0005-0000-0000-00004A290000}"/>
    <cellStyle name="Normal 2 2 6 3 2 2" xfId="10797" xr:uid="{00000000-0005-0000-0000-00004B290000}"/>
    <cellStyle name="Normal 2 2 6 3_Deferred Income Taxes" xfId="10798" xr:uid="{00000000-0005-0000-0000-00004C290000}"/>
    <cellStyle name="Normal 2 2 6 4" xfId="10799" xr:uid="{00000000-0005-0000-0000-00004D290000}"/>
    <cellStyle name="Normal 2 2 6 4 2" xfId="10800" xr:uid="{00000000-0005-0000-0000-00004E290000}"/>
    <cellStyle name="Normal 2 2 6_Deferred Income Taxes" xfId="10801" xr:uid="{00000000-0005-0000-0000-00004F290000}"/>
    <cellStyle name="Normal 2 2 7" xfId="10802" xr:uid="{00000000-0005-0000-0000-000050290000}"/>
    <cellStyle name="Normal 2 2 7 2" xfId="10803" xr:uid="{00000000-0005-0000-0000-000051290000}"/>
    <cellStyle name="Normal 2 2 7 2 2" xfId="10804" xr:uid="{00000000-0005-0000-0000-000052290000}"/>
    <cellStyle name="Normal 2 2 7 2 2 2" xfId="10805" xr:uid="{00000000-0005-0000-0000-000053290000}"/>
    <cellStyle name="Normal 2 2 7 2_Deferred Income Taxes" xfId="10806" xr:uid="{00000000-0005-0000-0000-000054290000}"/>
    <cellStyle name="Normal 2 2 7 3" xfId="10807" xr:uid="{00000000-0005-0000-0000-000055290000}"/>
    <cellStyle name="Normal 2 2 7 3 2" xfId="10808" xr:uid="{00000000-0005-0000-0000-000056290000}"/>
    <cellStyle name="Normal 2 2 7_Deferred Income Taxes" xfId="10809" xr:uid="{00000000-0005-0000-0000-000057290000}"/>
    <cellStyle name="Normal 2 2 8" xfId="10810" xr:uid="{00000000-0005-0000-0000-000058290000}"/>
    <cellStyle name="Normal 2 2 8 2" xfId="10811" xr:uid="{00000000-0005-0000-0000-000059290000}"/>
    <cellStyle name="Normal 2 2 8 2 2" xfId="10812" xr:uid="{00000000-0005-0000-0000-00005A290000}"/>
    <cellStyle name="Normal 2 2 8_Deferred Income Taxes" xfId="10813" xr:uid="{00000000-0005-0000-0000-00005B290000}"/>
    <cellStyle name="Normal 2 2 9" xfId="10814" xr:uid="{00000000-0005-0000-0000-00005C290000}"/>
    <cellStyle name="Normal 2 2 9 2" xfId="10815" xr:uid="{00000000-0005-0000-0000-00005D290000}"/>
    <cellStyle name="Normal 2 2 9 2 2" xfId="10816" xr:uid="{00000000-0005-0000-0000-00005E290000}"/>
    <cellStyle name="Normal 2 2 9_Deferred Income Taxes" xfId="10817" xr:uid="{00000000-0005-0000-0000-00005F290000}"/>
    <cellStyle name="Normal 2 2_Deferred Income Taxes" xfId="10818" xr:uid="{00000000-0005-0000-0000-000060290000}"/>
    <cellStyle name="Normal 2 20" xfId="10819" xr:uid="{00000000-0005-0000-0000-000061290000}"/>
    <cellStyle name="Normal 2 21" xfId="10820" xr:uid="{00000000-0005-0000-0000-000062290000}"/>
    <cellStyle name="Normal 2 22" xfId="10821" xr:uid="{00000000-0005-0000-0000-000063290000}"/>
    <cellStyle name="Normal 2 23" xfId="10822" xr:uid="{00000000-0005-0000-0000-000064290000}"/>
    <cellStyle name="Normal 2 23 2" xfId="10823" xr:uid="{00000000-0005-0000-0000-000065290000}"/>
    <cellStyle name="Normal 2 24" xfId="10824" xr:uid="{00000000-0005-0000-0000-000066290000}"/>
    <cellStyle name="Normal 2 24 2" xfId="10825" xr:uid="{00000000-0005-0000-0000-000067290000}"/>
    <cellStyle name="Normal 2 25" xfId="10826" xr:uid="{00000000-0005-0000-0000-000068290000}"/>
    <cellStyle name="Normal 2 3" xfId="119" xr:uid="{00000000-0005-0000-0000-000069290000}"/>
    <cellStyle name="Normal 2 3 10" xfId="10827" xr:uid="{00000000-0005-0000-0000-00006A290000}"/>
    <cellStyle name="Normal 2 3 10 2" xfId="10828" xr:uid="{00000000-0005-0000-0000-00006B290000}"/>
    <cellStyle name="Normal 2 3 2" xfId="424" xr:uid="{00000000-0005-0000-0000-00006C290000}"/>
    <cellStyle name="Normal 2 3 2 2" xfId="425" xr:uid="{00000000-0005-0000-0000-00006D290000}"/>
    <cellStyle name="Normal 2 3 2 2 2" xfId="10829" xr:uid="{00000000-0005-0000-0000-00006E290000}"/>
    <cellStyle name="Normal 2 3 2 2 2 2" xfId="10830" xr:uid="{00000000-0005-0000-0000-00006F290000}"/>
    <cellStyle name="Normal 2 3 2 2 2 2 2" xfId="10831" xr:uid="{00000000-0005-0000-0000-000070290000}"/>
    <cellStyle name="Normal 2 3 2 2 2 2 2 2" xfId="10832" xr:uid="{00000000-0005-0000-0000-000071290000}"/>
    <cellStyle name="Normal 2 3 2 2 2 2 2 2 2" xfId="10833" xr:uid="{00000000-0005-0000-0000-000072290000}"/>
    <cellStyle name="Normal 2 3 2 2 2 2 2_Deferred Income Taxes" xfId="10834" xr:uid="{00000000-0005-0000-0000-000073290000}"/>
    <cellStyle name="Normal 2 3 2 2 2 2 3" xfId="10835" xr:uid="{00000000-0005-0000-0000-000074290000}"/>
    <cellStyle name="Normal 2 3 2 2 2 2 3 2" xfId="10836" xr:uid="{00000000-0005-0000-0000-000075290000}"/>
    <cellStyle name="Normal 2 3 2 2 2 2_Deferred Income Taxes" xfId="10837" xr:uid="{00000000-0005-0000-0000-000076290000}"/>
    <cellStyle name="Normal 2 3 2 2 2 3" xfId="10838" xr:uid="{00000000-0005-0000-0000-000077290000}"/>
    <cellStyle name="Normal 2 3 2 2 2 3 2" xfId="10839" xr:uid="{00000000-0005-0000-0000-000078290000}"/>
    <cellStyle name="Normal 2 3 2 2 2 3 2 2" xfId="10840" xr:uid="{00000000-0005-0000-0000-000079290000}"/>
    <cellStyle name="Normal 2 3 2 2 2 3 2 2 2" xfId="10841" xr:uid="{00000000-0005-0000-0000-00007A290000}"/>
    <cellStyle name="Normal 2 3 2 2 2 3 2_Deferred Income Taxes" xfId="10842" xr:uid="{00000000-0005-0000-0000-00007B290000}"/>
    <cellStyle name="Normal 2 3 2 2 2 3 3" xfId="10843" xr:uid="{00000000-0005-0000-0000-00007C290000}"/>
    <cellStyle name="Normal 2 3 2 2 2 3 3 2" xfId="10844" xr:uid="{00000000-0005-0000-0000-00007D290000}"/>
    <cellStyle name="Normal 2 3 2 2 2 3_Deferred Income Taxes" xfId="10845" xr:uid="{00000000-0005-0000-0000-00007E290000}"/>
    <cellStyle name="Normal 2 3 2 2 2 4" xfId="10846" xr:uid="{00000000-0005-0000-0000-00007F290000}"/>
    <cellStyle name="Normal 2 3 2 2 2 4 2" xfId="10847" xr:uid="{00000000-0005-0000-0000-000080290000}"/>
    <cellStyle name="Normal 2 3 2 2 2 4 2 2" xfId="10848" xr:uid="{00000000-0005-0000-0000-000081290000}"/>
    <cellStyle name="Normal 2 3 2 2 2 4_Deferred Income Taxes" xfId="10849" xr:uid="{00000000-0005-0000-0000-000082290000}"/>
    <cellStyle name="Normal 2 3 2 2 2 5" xfId="10850" xr:uid="{00000000-0005-0000-0000-000083290000}"/>
    <cellStyle name="Normal 2 3 2 2 2 5 2" xfId="10851" xr:uid="{00000000-0005-0000-0000-000084290000}"/>
    <cellStyle name="Normal 2 3 2 2 2_Deferred Income Taxes" xfId="10852" xr:uid="{00000000-0005-0000-0000-000085290000}"/>
    <cellStyle name="Normal 2 3 2 2 3" xfId="10853" xr:uid="{00000000-0005-0000-0000-000086290000}"/>
    <cellStyle name="Normal 2 3 2 2 3 2" xfId="10854" xr:uid="{00000000-0005-0000-0000-000087290000}"/>
    <cellStyle name="Normal 2 3 2 2 3 2 2" xfId="10855" xr:uid="{00000000-0005-0000-0000-000088290000}"/>
    <cellStyle name="Normal 2 3 2 2 3 2 2 2" xfId="10856" xr:uid="{00000000-0005-0000-0000-000089290000}"/>
    <cellStyle name="Normal 2 3 2 2 3 2_Deferred Income Taxes" xfId="10857" xr:uid="{00000000-0005-0000-0000-00008A290000}"/>
    <cellStyle name="Normal 2 3 2 2 3 3" xfId="10858" xr:uid="{00000000-0005-0000-0000-00008B290000}"/>
    <cellStyle name="Normal 2 3 2 2 3 3 2" xfId="10859" xr:uid="{00000000-0005-0000-0000-00008C290000}"/>
    <cellStyle name="Normal 2 3 2 2 3_Deferred Income Taxes" xfId="10860" xr:uid="{00000000-0005-0000-0000-00008D290000}"/>
    <cellStyle name="Normal 2 3 2 2 4" xfId="10861" xr:uid="{00000000-0005-0000-0000-00008E290000}"/>
    <cellStyle name="Normal 2 3 2 2 4 2" xfId="10862" xr:uid="{00000000-0005-0000-0000-00008F290000}"/>
    <cellStyle name="Normal 2 3 2 2 4 2 2" xfId="10863" xr:uid="{00000000-0005-0000-0000-000090290000}"/>
    <cellStyle name="Normal 2 3 2 2 4 2 2 2" xfId="10864" xr:uid="{00000000-0005-0000-0000-000091290000}"/>
    <cellStyle name="Normal 2 3 2 2 4 2_Deferred Income Taxes" xfId="10865" xr:uid="{00000000-0005-0000-0000-000092290000}"/>
    <cellStyle name="Normal 2 3 2 2 4 3" xfId="10866" xr:uid="{00000000-0005-0000-0000-000093290000}"/>
    <cellStyle name="Normal 2 3 2 2 4 3 2" xfId="10867" xr:uid="{00000000-0005-0000-0000-000094290000}"/>
    <cellStyle name="Normal 2 3 2 2 4_Deferred Income Taxes" xfId="10868" xr:uid="{00000000-0005-0000-0000-000095290000}"/>
    <cellStyle name="Normal 2 3 2 2 5" xfId="10869" xr:uid="{00000000-0005-0000-0000-000096290000}"/>
    <cellStyle name="Normal 2 3 2 2 5 2" xfId="10870" xr:uid="{00000000-0005-0000-0000-000097290000}"/>
    <cellStyle name="Normal 2 3 2 2 5 2 2" xfId="10871" xr:uid="{00000000-0005-0000-0000-000098290000}"/>
    <cellStyle name="Normal 2 3 2 2 5_Deferred Income Taxes" xfId="10872" xr:uid="{00000000-0005-0000-0000-000099290000}"/>
    <cellStyle name="Normal 2 3 2 2 6" xfId="10873" xr:uid="{00000000-0005-0000-0000-00009A290000}"/>
    <cellStyle name="Normal 2 3 2 2 6 2" xfId="10874" xr:uid="{00000000-0005-0000-0000-00009B290000}"/>
    <cellStyle name="Normal 2 3 2 2_Deferred Income Taxes" xfId="10875" xr:uid="{00000000-0005-0000-0000-00009C290000}"/>
    <cellStyle name="Normal 2 3 2 3" xfId="10876" xr:uid="{00000000-0005-0000-0000-00009D290000}"/>
    <cellStyle name="Normal 2 3 2 3 2" xfId="10877" xr:uid="{00000000-0005-0000-0000-00009E290000}"/>
    <cellStyle name="Normal 2 3 2 3 2 2" xfId="10878" xr:uid="{00000000-0005-0000-0000-00009F290000}"/>
    <cellStyle name="Normal 2 3 2 3 2 2 2" xfId="10879" xr:uid="{00000000-0005-0000-0000-0000A0290000}"/>
    <cellStyle name="Normal 2 3 2 3 2 2 2 2" xfId="10880" xr:uid="{00000000-0005-0000-0000-0000A1290000}"/>
    <cellStyle name="Normal 2 3 2 3 2 2_Deferred Income Taxes" xfId="10881" xr:uid="{00000000-0005-0000-0000-0000A2290000}"/>
    <cellStyle name="Normal 2 3 2 3 2 3" xfId="10882" xr:uid="{00000000-0005-0000-0000-0000A3290000}"/>
    <cellStyle name="Normal 2 3 2 3 2 3 2" xfId="10883" xr:uid="{00000000-0005-0000-0000-0000A4290000}"/>
    <cellStyle name="Normal 2 3 2 3 2_Deferred Income Taxes" xfId="10884" xr:uid="{00000000-0005-0000-0000-0000A5290000}"/>
    <cellStyle name="Normal 2 3 2 3 3" xfId="10885" xr:uid="{00000000-0005-0000-0000-0000A6290000}"/>
    <cellStyle name="Normal 2 3 2 3 3 2" xfId="10886" xr:uid="{00000000-0005-0000-0000-0000A7290000}"/>
    <cellStyle name="Normal 2 3 2 3 3 2 2" xfId="10887" xr:uid="{00000000-0005-0000-0000-0000A8290000}"/>
    <cellStyle name="Normal 2 3 2 3 3 2 2 2" xfId="10888" xr:uid="{00000000-0005-0000-0000-0000A9290000}"/>
    <cellStyle name="Normal 2 3 2 3 3 2_Deferred Income Taxes" xfId="10889" xr:uid="{00000000-0005-0000-0000-0000AA290000}"/>
    <cellStyle name="Normal 2 3 2 3 3 3" xfId="10890" xr:uid="{00000000-0005-0000-0000-0000AB290000}"/>
    <cellStyle name="Normal 2 3 2 3 3 3 2" xfId="10891" xr:uid="{00000000-0005-0000-0000-0000AC290000}"/>
    <cellStyle name="Normal 2 3 2 3 3_Deferred Income Taxes" xfId="10892" xr:uid="{00000000-0005-0000-0000-0000AD290000}"/>
    <cellStyle name="Normal 2 3 2 3 4" xfId="10893" xr:uid="{00000000-0005-0000-0000-0000AE290000}"/>
    <cellStyle name="Normal 2 3 2 3 4 2" xfId="10894" xr:uid="{00000000-0005-0000-0000-0000AF290000}"/>
    <cellStyle name="Normal 2 3 2 3 4 2 2" xfId="10895" xr:uid="{00000000-0005-0000-0000-0000B0290000}"/>
    <cellStyle name="Normal 2 3 2 3 4_Deferred Income Taxes" xfId="10896" xr:uid="{00000000-0005-0000-0000-0000B1290000}"/>
    <cellStyle name="Normal 2 3 2 3 5" xfId="10897" xr:uid="{00000000-0005-0000-0000-0000B2290000}"/>
    <cellStyle name="Normal 2 3 2 3 5 2" xfId="10898" xr:uid="{00000000-0005-0000-0000-0000B3290000}"/>
    <cellStyle name="Normal 2 3 2 3_Deferred Income Taxes" xfId="10899" xr:uid="{00000000-0005-0000-0000-0000B4290000}"/>
    <cellStyle name="Normal 2 3 2 4" xfId="10900" xr:uid="{00000000-0005-0000-0000-0000B5290000}"/>
    <cellStyle name="Normal 2 3 2 4 2" xfId="10901" xr:uid="{00000000-0005-0000-0000-0000B6290000}"/>
    <cellStyle name="Normal 2 3 2 4 2 2" xfId="10902" xr:uid="{00000000-0005-0000-0000-0000B7290000}"/>
    <cellStyle name="Normal 2 3 2 4 2 2 2" xfId="10903" xr:uid="{00000000-0005-0000-0000-0000B8290000}"/>
    <cellStyle name="Normal 2 3 2 4 2_Deferred Income Taxes" xfId="10904" xr:uid="{00000000-0005-0000-0000-0000B9290000}"/>
    <cellStyle name="Normal 2 3 2 4 3" xfId="10905" xr:uid="{00000000-0005-0000-0000-0000BA290000}"/>
    <cellStyle name="Normal 2 3 2 4 3 2" xfId="10906" xr:uid="{00000000-0005-0000-0000-0000BB290000}"/>
    <cellStyle name="Normal 2 3 2 4_Deferred Income Taxes" xfId="10907" xr:uid="{00000000-0005-0000-0000-0000BC290000}"/>
    <cellStyle name="Normal 2 3 2 5" xfId="10908" xr:uid="{00000000-0005-0000-0000-0000BD290000}"/>
    <cellStyle name="Normal 2 3 2 5 2" xfId="10909" xr:uid="{00000000-0005-0000-0000-0000BE290000}"/>
    <cellStyle name="Normal 2 3 2 5 2 2" xfId="10910" xr:uid="{00000000-0005-0000-0000-0000BF290000}"/>
    <cellStyle name="Normal 2 3 2 5 2 2 2" xfId="10911" xr:uid="{00000000-0005-0000-0000-0000C0290000}"/>
    <cellStyle name="Normal 2 3 2 5 2_Deferred Income Taxes" xfId="10912" xr:uid="{00000000-0005-0000-0000-0000C1290000}"/>
    <cellStyle name="Normal 2 3 2 5 3" xfId="10913" xr:uid="{00000000-0005-0000-0000-0000C2290000}"/>
    <cellStyle name="Normal 2 3 2 5 3 2" xfId="10914" xr:uid="{00000000-0005-0000-0000-0000C3290000}"/>
    <cellStyle name="Normal 2 3 2 5_Deferred Income Taxes" xfId="10915" xr:uid="{00000000-0005-0000-0000-0000C4290000}"/>
    <cellStyle name="Normal 2 3 2 6" xfId="10916" xr:uid="{00000000-0005-0000-0000-0000C5290000}"/>
    <cellStyle name="Normal 2 3 2 6 2" xfId="10917" xr:uid="{00000000-0005-0000-0000-0000C6290000}"/>
    <cellStyle name="Normal 2 3 2 6 2 2" xfId="10918" xr:uid="{00000000-0005-0000-0000-0000C7290000}"/>
    <cellStyle name="Normal 2 3 2 6_Deferred Income Taxes" xfId="10919" xr:uid="{00000000-0005-0000-0000-0000C8290000}"/>
    <cellStyle name="Normal 2 3 2 7" xfId="10920" xr:uid="{00000000-0005-0000-0000-0000C9290000}"/>
    <cellStyle name="Normal 2 3 2 7 2" xfId="10921" xr:uid="{00000000-0005-0000-0000-0000CA290000}"/>
    <cellStyle name="Normal 2 3 2 7 2 2" xfId="10922" xr:uid="{00000000-0005-0000-0000-0000CB290000}"/>
    <cellStyle name="Normal 2 3 2 7_Deferred Income Taxes" xfId="10923" xr:uid="{00000000-0005-0000-0000-0000CC290000}"/>
    <cellStyle name="Normal 2 3 2 8" xfId="10924" xr:uid="{00000000-0005-0000-0000-0000CD290000}"/>
    <cellStyle name="Normal 2 3 2 8 2" xfId="10925" xr:uid="{00000000-0005-0000-0000-0000CE290000}"/>
    <cellStyle name="Normal 2 3 2_Deferred Income Taxes" xfId="10926" xr:uid="{00000000-0005-0000-0000-0000CF290000}"/>
    <cellStyle name="Normal 2 3 3" xfId="426" xr:uid="{00000000-0005-0000-0000-0000D0290000}"/>
    <cellStyle name="Normal 2 3 3 2" xfId="10927" xr:uid="{00000000-0005-0000-0000-0000D1290000}"/>
    <cellStyle name="Normal 2 3 3 2 2" xfId="10928" xr:uid="{00000000-0005-0000-0000-0000D2290000}"/>
    <cellStyle name="Normal 2 3 3 2 2 2" xfId="10929" xr:uid="{00000000-0005-0000-0000-0000D3290000}"/>
    <cellStyle name="Normal 2 3 3 2 2 2 2" xfId="10930" xr:uid="{00000000-0005-0000-0000-0000D4290000}"/>
    <cellStyle name="Normal 2 3 3 2 2 2 2 2" xfId="10931" xr:uid="{00000000-0005-0000-0000-0000D5290000}"/>
    <cellStyle name="Normal 2 3 3 2 2 2_Deferred Income Taxes" xfId="10932" xr:uid="{00000000-0005-0000-0000-0000D6290000}"/>
    <cellStyle name="Normal 2 3 3 2 2 3" xfId="10933" xr:uid="{00000000-0005-0000-0000-0000D7290000}"/>
    <cellStyle name="Normal 2 3 3 2 2 3 2" xfId="10934" xr:uid="{00000000-0005-0000-0000-0000D8290000}"/>
    <cellStyle name="Normal 2 3 3 2 2_Deferred Income Taxes" xfId="10935" xr:uid="{00000000-0005-0000-0000-0000D9290000}"/>
    <cellStyle name="Normal 2 3 3 2 3" xfId="10936" xr:uid="{00000000-0005-0000-0000-0000DA290000}"/>
    <cellStyle name="Normal 2 3 3 2 3 2" xfId="10937" xr:uid="{00000000-0005-0000-0000-0000DB290000}"/>
    <cellStyle name="Normal 2 3 3 2 3 2 2" xfId="10938" xr:uid="{00000000-0005-0000-0000-0000DC290000}"/>
    <cellStyle name="Normal 2 3 3 2 3 2 2 2" xfId="10939" xr:uid="{00000000-0005-0000-0000-0000DD290000}"/>
    <cellStyle name="Normal 2 3 3 2 3 2_Deferred Income Taxes" xfId="10940" xr:uid="{00000000-0005-0000-0000-0000DE290000}"/>
    <cellStyle name="Normal 2 3 3 2 3 3" xfId="10941" xr:uid="{00000000-0005-0000-0000-0000DF290000}"/>
    <cellStyle name="Normal 2 3 3 2 3 3 2" xfId="10942" xr:uid="{00000000-0005-0000-0000-0000E0290000}"/>
    <cellStyle name="Normal 2 3 3 2 3_Deferred Income Taxes" xfId="10943" xr:uid="{00000000-0005-0000-0000-0000E1290000}"/>
    <cellStyle name="Normal 2 3 3 2 4" xfId="10944" xr:uid="{00000000-0005-0000-0000-0000E2290000}"/>
    <cellStyle name="Normal 2 3 3 2 4 2" xfId="10945" xr:uid="{00000000-0005-0000-0000-0000E3290000}"/>
    <cellStyle name="Normal 2 3 3 2 4 2 2" xfId="10946" xr:uid="{00000000-0005-0000-0000-0000E4290000}"/>
    <cellStyle name="Normal 2 3 3 2 4_Deferred Income Taxes" xfId="10947" xr:uid="{00000000-0005-0000-0000-0000E5290000}"/>
    <cellStyle name="Normal 2 3 3 2 5" xfId="10948" xr:uid="{00000000-0005-0000-0000-0000E6290000}"/>
    <cellStyle name="Normal 2 3 3 2 5 2" xfId="10949" xr:uid="{00000000-0005-0000-0000-0000E7290000}"/>
    <cellStyle name="Normal 2 3 3 2_Deferred Income Taxes" xfId="10950" xr:uid="{00000000-0005-0000-0000-0000E8290000}"/>
    <cellStyle name="Normal 2 3 3 3" xfId="10951" xr:uid="{00000000-0005-0000-0000-0000E9290000}"/>
    <cellStyle name="Normal 2 3 3 3 2" xfId="10952" xr:uid="{00000000-0005-0000-0000-0000EA290000}"/>
    <cellStyle name="Normal 2 3 3 3 2 2" xfId="10953" xr:uid="{00000000-0005-0000-0000-0000EB290000}"/>
    <cellStyle name="Normal 2 3 3 3 2 2 2" xfId="10954" xr:uid="{00000000-0005-0000-0000-0000EC290000}"/>
    <cellStyle name="Normal 2 3 3 3 2_Deferred Income Taxes" xfId="10955" xr:uid="{00000000-0005-0000-0000-0000ED290000}"/>
    <cellStyle name="Normal 2 3 3 3 3" xfId="10956" xr:uid="{00000000-0005-0000-0000-0000EE290000}"/>
    <cellStyle name="Normal 2 3 3 3 3 2" xfId="10957" xr:uid="{00000000-0005-0000-0000-0000EF290000}"/>
    <cellStyle name="Normal 2 3 3 3_Deferred Income Taxes" xfId="10958" xr:uid="{00000000-0005-0000-0000-0000F0290000}"/>
    <cellStyle name="Normal 2 3 3 4" xfId="10959" xr:uid="{00000000-0005-0000-0000-0000F1290000}"/>
    <cellStyle name="Normal 2 3 3 4 2" xfId="10960" xr:uid="{00000000-0005-0000-0000-0000F2290000}"/>
    <cellStyle name="Normal 2 3 3 4 2 2" xfId="10961" xr:uid="{00000000-0005-0000-0000-0000F3290000}"/>
    <cellStyle name="Normal 2 3 3 4 2 2 2" xfId="10962" xr:uid="{00000000-0005-0000-0000-0000F4290000}"/>
    <cellStyle name="Normal 2 3 3 4 2_Deferred Income Taxes" xfId="10963" xr:uid="{00000000-0005-0000-0000-0000F5290000}"/>
    <cellStyle name="Normal 2 3 3 4 3" xfId="10964" xr:uid="{00000000-0005-0000-0000-0000F6290000}"/>
    <cellStyle name="Normal 2 3 3 4 3 2" xfId="10965" xr:uid="{00000000-0005-0000-0000-0000F7290000}"/>
    <cellStyle name="Normal 2 3 3 4_Deferred Income Taxes" xfId="10966" xr:uid="{00000000-0005-0000-0000-0000F8290000}"/>
    <cellStyle name="Normal 2 3 3 5" xfId="10967" xr:uid="{00000000-0005-0000-0000-0000F9290000}"/>
    <cellStyle name="Normal 2 3 3 5 2" xfId="10968" xr:uid="{00000000-0005-0000-0000-0000FA290000}"/>
    <cellStyle name="Normal 2 3 3 5 2 2" xfId="10969" xr:uid="{00000000-0005-0000-0000-0000FB290000}"/>
    <cellStyle name="Normal 2 3 3 5_Deferred Income Taxes" xfId="10970" xr:uid="{00000000-0005-0000-0000-0000FC290000}"/>
    <cellStyle name="Normal 2 3 3 6" xfId="10971" xr:uid="{00000000-0005-0000-0000-0000FD290000}"/>
    <cellStyle name="Normal 2 3 3 6 2" xfId="10972" xr:uid="{00000000-0005-0000-0000-0000FE290000}"/>
    <cellStyle name="Normal 2 3 3 7" xfId="15534" xr:uid="{00000000-0005-0000-0000-0000FF290000}"/>
    <cellStyle name="Normal 2 3 3_Deferred Income Taxes" xfId="10973" xr:uid="{00000000-0005-0000-0000-0000002A0000}"/>
    <cellStyle name="Normal 2 3 4" xfId="427" xr:uid="{00000000-0005-0000-0000-0000012A0000}"/>
    <cellStyle name="Normal 2 3 4 2" xfId="10974" xr:uid="{00000000-0005-0000-0000-0000022A0000}"/>
    <cellStyle name="Normal 2 3 4 2 2" xfId="10975" xr:uid="{00000000-0005-0000-0000-0000032A0000}"/>
    <cellStyle name="Normal 2 3 4 2 2 2" xfId="10976" xr:uid="{00000000-0005-0000-0000-0000042A0000}"/>
    <cellStyle name="Normal 2 3 4 2 2 2 2" xfId="10977" xr:uid="{00000000-0005-0000-0000-0000052A0000}"/>
    <cellStyle name="Normal 2 3 4 2 2_Deferred Income Taxes" xfId="10978" xr:uid="{00000000-0005-0000-0000-0000062A0000}"/>
    <cellStyle name="Normal 2 3 4 2 3" xfId="10979" xr:uid="{00000000-0005-0000-0000-0000072A0000}"/>
    <cellStyle name="Normal 2 3 4 2 3 2" xfId="10980" xr:uid="{00000000-0005-0000-0000-0000082A0000}"/>
    <cellStyle name="Normal 2 3 4 2_Deferred Income Taxes" xfId="10981" xr:uid="{00000000-0005-0000-0000-0000092A0000}"/>
    <cellStyle name="Normal 2 3 4 3" xfId="10982" xr:uid="{00000000-0005-0000-0000-00000A2A0000}"/>
    <cellStyle name="Normal 2 3 4 3 2" xfId="10983" xr:uid="{00000000-0005-0000-0000-00000B2A0000}"/>
    <cellStyle name="Normal 2 3 4 3 2 2" xfId="10984" xr:uid="{00000000-0005-0000-0000-00000C2A0000}"/>
    <cellStyle name="Normal 2 3 4 3 2 2 2" xfId="10985" xr:uid="{00000000-0005-0000-0000-00000D2A0000}"/>
    <cellStyle name="Normal 2 3 4 3 2_Deferred Income Taxes" xfId="10986" xr:uid="{00000000-0005-0000-0000-00000E2A0000}"/>
    <cellStyle name="Normal 2 3 4 3 3" xfId="10987" xr:uid="{00000000-0005-0000-0000-00000F2A0000}"/>
    <cellStyle name="Normal 2 3 4 3 3 2" xfId="10988" xr:uid="{00000000-0005-0000-0000-0000102A0000}"/>
    <cellStyle name="Normal 2 3 4 3_Deferred Income Taxes" xfId="10989" xr:uid="{00000000-0005-0000-0000-0000112A0000}"/>
    <cellStyle name="Normal 2 3 4 4" xfId="10990" xr:uid="{00000000-0005-0000-0000-0000122A0000}"/>
    <cellStyle name="Normal 2 3 4 4 2" xfId="10991" xr:uid="{00000000-0005-0000-0000-0000132A0000}"/>
    <cellStyle name="Normal 2 3 4 4 2 2" xfId="10992" xr:uid="{00000000-0005-0000-0000-0000142A0000}"/>
    <cellStyle name="Normal 2 3 4 4_Deferred Income Taxes" xfId="10993" xr:uid="{00000000-0005-0000-0000-0000152A0000}"/>
    <cellStyle name="Normal 2 3 4 5" xfId="10994" xr:uid="{00000000-0005-0000-0000-0000162A0000}"/>
    <cellStyle name="Normal 2 3 4 5 2" xfId="10995" xr:uid="{00000000-0005-0000-0000-0000172A0000}"/>
    <cellStyle name="Normal 2 3 4_Deferred Income Taxes" xfId="10996" xr:uid="{00000000-0005-0000-0000-0000182A0000}"/>
    <cellStyle name="Normal 2 3 5" xfId="428" xr:uid="{00000000-0005-0000-0000-0000192A0000}"/>
    <cellStyle name="Normal 2 3 5 2" xfId="10997" xr:uid="{00000000-0005-0000-0000-00001A2A0000}"/>
    <cellStyle name="Normal 2 3 5 2 2" xfId="10998" xr:uid="{00000000-0005-0000-0000-00001B2A0000}"/>
    <cellStyle name="Normal 2 3 5 2 2 2" xfId="10999" xr:uid="{00000000-0005-0000-0000-00001C2A0000}"/>
    <cellStyle name="Normal 2 3 5 2_Deferred Income Taxes" xfId="11000" xr:uid="{00000000-0005-0000-0000-00001D2A0000}"/>
    <cellStyle name="Normal 2 3 5 3" xfId="11001" xr:uid="{00000000-0005-0000-0000-00001E2A0000}"/>
    <cellStyle name="Normal 2 3 5 3 2" xfId="11002" xr:uid="{00000000-0005-0000-0000-00001F2A0000}"/>
    <cellStyle name="Normal 2 3 5_Deferred Income Taxes" xfId="11003" xr:uid="{00000000-0005-0000-0000-0000202A0000}"/>
    <cellStyle name="Normal 2 3 6" xfId="429" xr:uid="{00000000-0005-0000-0000-0000212A0000}"/>
    <cellStyle name="Normal 2 3 6 2" xfId="11004" xr:uid="{00000000-0005-0000-0000-0000222A0000}"/>
    <cellStyle name="Normal 2 3 7" xfId="11005" xr:uid="{00000000-0005-0000-0000-0000232A0000}"/>
    <cellStyle name="Normal 2 3 7 2" xfId="11006" xr:uid="{00000000-0005-0000-0000-0000242A0000}"/>
    <cellStyle name="Normal 2 3 7 2 2" xfId="11007" xr:uid="{00000000-0005-0000-0000-0000252A0000}"/>
    <cellStyle name="Normal 2 3 7 2 2 2" xfId="11008" xr:uid="{00000000-0005-0000-0000-0000262A0000}"/>
    <cellStyle name="Normal 2 3 7 2_Deferred Income Taxes" xfId="11009" xr:uid="{00000000-0005-0000-0000-0000272A0000}"/>
    <cellStyle name="Normal 2 3 7 3" xfId="11010" xr:uid="{00000000-0005-0000-0000-0000282A0000}"/>
    <cellStyle name="Normal 2 3 7 3 2" xfId="11011" xr:uid="{00000000-0005-0000-0000-0000292A0000}"/>
    <cellStyle name="Normal 2 3 7_Deferred Income Taxes" xfId="11012" xr:uid="{00000000-0005-0000-0000-00002A2A0000}"/>
    <cellStyle name="Normal 2 3 8" xfId="11013" xr:uid="{00000000-0005-0000-0000-00002B2A0000}"/>
    <cellStyle name="Normal 2 3 8 2" xfId="11014" xr:uid="{00000000-0005-0000-0000-00002C2A0000}"/>
    <cellStyle name="Normal 2 3 8 2 2" xfId="11015" xr:uid="{00000000-0005-0000-0000-00002D2A0000}"/>
    <cellStyle name="Normal 2 3 8_Deferred Income Taxes" xfId="11016" xr:uid="{00000000-0005-0000-0000-00002E2A0000}"/>
    <cellStyle name="Normal 2 3 9" xfId="11017" xr:uid="{00000000-0005-0000-0000-00002F2A0000}"/>
    <cellStyle name="Normal 2 3 9 2" xfId="11018" xr:uid="{00000000-0005-0000-0000-0000302A0000}"/>
    <cellStyle name="Normal 2 3 9 2 2" xfId="11019" xr:uid="{00000000-0005-0000-0000-0000312A0000}"/>
    <cellStyle name="Normal 2 3 9_Deferred Income Taxes" xfId="11020" xr:uid="{00000000-0005-0000-0000-0000322A0000}"/>
    <cellStyle name="Normal 2 3_Deferred Income Taxes" xfId="11021" xr:uid="{00000000-0005-0000-0000-0000332A0000}"/>
    <cellStyle name="Normal 2 4" xfId="120" xr:uid="{00000000-0005-0000-0000-0000342A0000}"/>
    <cellStyle name="Normal 2 4 2" xfId="11022" xr:uid="{00000000-0005-0000-0000-0000352A0000}"/>
    <cellStyle name="Normal 2 4 2 2" xfId="11023" xr:uid="{00000000-0005-0000-0000-0000362A0000}"/>
    <cellStyle name="Normal 2 4 2 2 2" xfId="11024" xr:uid="{00000000-0005-0000-0000-0000372A0000}"/>
    <cellStyle name="Normal 2 4 2 2 2 2" xfId="11025" xr:uid="{00000000-0005-0000-0000-0000382A0000}"/>
    <cellStyle name="Normal 2 4 2 2 2 2 2" xfId="11026" xr:uid="{00000000-0005-0000-0000-0000392A0000}"/>
    <cellStyle name="Normal 2 4 2 2 2 2 2 2" xfId="11027" xr:uid="{00000000-0005-0000-0000-00003A2A0000}"/>
    <cellStyle name="Normal 2 4 2 2 2 2_Deferred Income Taxes" xfId="11028" xr:uid="{00000000-0005-0000-0000-00003B2A0000}"/>
    <cellStyle name="Normal 2 4 2 2 2 3" xfId="11029" xr:uid="{00000000-0005-0000-0000-00003C2A0000}"/>
    <cellStyle name="Normal 2 4 2 2 2 3 2" xfId="11030" xr:uid="{00000000-0005-0000-0000-00003D2A0000}"/>
    <cellStyle name="Normal 2 4 2 2 2_Deferred Income Taxes" xfId="11031" xr:uid="{00000000-0005-0000-0000-00003E2A0000}"/>
    <cellStyle name="Normal 2 4 2 2 3" xfId="11032" xr:uid="{00000000-0005-0000-0000-00003F2A0000}"/>
    <cellStyle name="Normal 2 4 2 2 3 2" xfId="11033" xr:uid="{00000000-0005-0000-0000-0000402A0000}"/>
    <cellStyle name="Normal 2 4 2 2 3 2 2" xfId="11034" xr:uid="{00000000-0005-0000-0000-0000412A0000}"/>
    <cellStyle name="Normal 2 4 2 2 3 2 2 2" xfId="11035" xr:uid="{00000000-0005-0000-0000-0000422A0000}"/>
    <cellStyle name="Normal 2 4 2 2 3 2_Deferred Income Taxes" xfId="11036" xr:uid="{00000000-0005-0000-0000-0000432A0000}"/>
    <cellStyle name="Normal 2 4 2 2 3 3" xfId="11037" xr:uid="{00000000-0005-0000-0000-0000442A0000}"/>
    <cellStyle name="Normal 2 4 2 2 3 3 2" xfId="11038" xr:uid="{00000000-0005-0000-0000-0000452A0000}"/>
    <cellStyle name="Normal 2 4 2 2 3_Deferred Income Taxes" xfId="11039" xr:uid="{00000000-0005-0000-0000-0000462A0000}"/>
    <cellStyle name="Normal 2 4 2 2 4" xfId="11040" xr:uid="{00000000-0005-0000-0000-0000472A0000}"/>
    <cellStyle name="Normal 2 4 2 2 4 2" xfId="11041" xr:uid="{00000000-0005-0000-0000-0000482A0000}"/>
    <cellStyle name="Normal 2 4 2 2 4 2 2" xfId="11042" xr:uid="{00000000-0005-0000-0000-0000492A0000}"/>
    <cellStyle name="Normal 2 4 2 2 4_Deferred Income Taxes" xfId="11043" xr:uid="{00000000-0005-0000-0000-00004A2A0000}"/>
    <cellStyle name="Normal 2 4 2 2 5" xfId="11044" xr:uid="{00000000-0005-0000-0000-00004B2A0000}"/>
    <cellStyle name="Normal 2 4 2 2 5 2" xfId="11045" xr:uid="{00000000-0005-0000-0000-00004C2A0000}"/>
    <cellStyle name="Normal 2 4 2 2_Deferred Income Taxes" xfId="11046" xr:uid="{00000000-0005-0000-0000-00004D2A0000}"/>
    <cellStyle name="Normal 2 4 2 3" xfId="11047" xr:uid="{00000000-0005-0000-0000-00004E2A0000}"/>
    <cellStyle name="Normal 2 4 2 3 2" xfId="11048" xr:uid="{00000000-0005-0000-0000-00004F2A0000}"/>
    <cellStyle name="Normal 2 4 2 3 2 2" xfId="11049" xr:uid="{00000000-0005-0000-0000-0000502A0000}"/>
    <cellStyle name="Normal 2 4 2 3 2 2 2" xfId="11050" xr:uid="{00000000-0005-0000-0000-0000512A0000}"/>
    <cellStyle name="Normal 2 4 2 3 2_Deferred Income Taxes" xfId="11051" xr:uid="{00000000-0005-0000-0000-0000522A0000}"/>
    <cellStyle name="Normal 2 4 2 3 3" xfId="11052" xr:uid="{00000000-0005-0000-0000-0000532A0000}"/>
    <cellStyle name="Normal 2 4 2 3 3 2" xfId="11053" xr:uid="{00000000-0005-0000-0000-0000542A0000}"/>
    <cellStyle name="Normal 2 4 2 3 4" xfId="11054" xr:uid="{00000000-0005-0000-0000-0000552A0000}"/>
    <cellStyle name="Normal 2 4 2 3_Deferred Income Taxes" xfId="11055" xr:uid="{00000000-0005-0000-0000-0000562A0000}"/>
    <cellStyle name="Normal 2 4 2 4" xfId="11056" xr:uid="{00000000-0005-0000-0000-0000572A0000}"/>
    <cellStyle name="Normal 2 4 2 4 2" xfId="11057" xr:uid="{00000000-0005-0000-0000-0000582A0000}"/>
    <cellStyle name="Normal 2 4 2 4 2 2" xfId="11058" xr:uid="{00000000-0005-0000-0000-0000592A0000}"/>
    <cellStyle name="Normal 2 4 2 4 2 2 2" xfId="11059" xr:uid="{00000000-0005-0000-0000-00005A2A0000}"/>
    <cellStyle name="Normal 2 4 2 4 2_Deferred Income Taxes" xfId="11060" xr:uid="{00000000-0005-0000-0000-00005B2A0000}"/>
    <cellStyle name="Normal 2 4 2 4 3" xfId="11061" xr:uid="{00000000-0005-0000-0000-00005C2A0000}"/>
    <cellStyle name="Normal 2 4 2 4 3 2" xfId="11062" xr:uid="{00000000-0005-0000-0000-00005D2A0000}"/>
    <cellStyle name="Normal 2 4 2 4_Deferred Income Taxes" xfId="11063" xr:uid="{00000000-0005-0000-0000-00005E2A0000}"/>
    <cellStyle name="Normal 2 4 2 5" xfId="11064" xr:uid="{00000000-0005-0000-0000-00005F2A0000}"/>
    <cellStyle name="Normal 2 4 2 5 2" xfId="11065" xr:uid="{00000000-0005-0000-0000-0000602A0000}"/>
    <cellStyle name="Normal 2 4 2 5 2 2" xfId="11066" xr:uid="{00000000-0005-0000-0000-0000612A0000}"/>
    <cellStyle name="Normal 2 4 2 5_Deferred Income Taxes" xfId="11067" xr:uid="{00000000-0005-0000-0000-0000622A0000}"/>
    <cellStyle name="Normal 2 4 2 6" xfId="11068" xr:uid="{00000000-0005-0000-0000-0000632A0000}"/>
    <cellStyle name="Normal 2 4 2 6 2" xfId="11069" xr:uid="{00000000-0005-0000-0000-0000642A0000}"/>
    <cellStyle name="Normal 2 4 2 6 2 2" xfId="11070" xr:uid="{00000000-0005-0000-0000-0000652A0000}"/>
    <cellStyle name="Normal 2 4 2 6_Deferred Income Taxes" xfId="11071" xr:uid="{00000000-0005-0000-0000-0000662A0000}"/>
    <cellStyle name="Normal 2 4 2 7" xfId="11072" xr:uid="{00000000-0005-0000-0000-0000672A0000}"/>
    <cellStyle name="Normal 2 4 2 7 2" xfId="11073" xr:uid="{00000000-0005-0000-0000-0000682A0000}"/>
    <cellStyle name="Normal 2 4 2_Deferred Income Taxes" xfId="11074" xr:uid="{00000000-0005-0000-0000-0000692A0000}"/>
    <cellStyle name="Normal 2 4 3" xfId="11075" xr:uid="{00000000-0005-0000-0000-00006A2A0000}"/>
    <cellStyle name="Normal 2 4 3 2" xfId="11076" xr:uid="{00000000-0005-0000-0000-00006B2A0000}"/>
    <cellStyle name="Normal 2 4 3 2 2" xfId="11077" xr:uid="{00000000-0005-0000-0000-00006C2A0000}"/>
    <cellStyle name="Normal 2 4 3 2 2 2" xfId="11078" xr:uid="{00000000-0005-0000-0000-00006D2A0000}"/>
    <cellStyle name="Normal 2 4 3 2 2 2 2" xfId="11079" xr:uid="{00000000-0005-0000-0000-00006E2A0000}"/>
    <cellStyle name="Normal 2 4 3 2 2_Deferred Income Taxes" xfId="11080" xr:uid="{00000000-0005-0000-0000-00006F2A0000}"/>
    <cellStyle name="Normal 2 4 3 2 3" xfId="11081" xr:uid="{00000000-0005-0000-0000-0000702A0000}"/>
    <cellStyle name="Normal 2 4 3 2 3 2" xfId="11082" xr:uid="{00000000-0005-0000-0000-0000712A0000}"/>
    <cellStyle name="Normal 2 4 3 2 4" xfId="11083" xr:uid="{00000000-0005-0000-0000-0000722A0000}"/>
    <cellStyle name="Normal 2 4 3 2_Deferred Income Taxes" xfId="11084" xr:uid="{00000000-0005-0000-0000-0000732A0000}"/>
    <cellStyle name="Normal 2 4 3 3" xfId="11085" xr:uid="{00000000-0005-0000-0000-0000742A0000}"/>
    <cellStyle name="Normal 2 4 3 3 2" xfId="11086" xr:uid="{00000000-0005-0000-0000-0000752A0000}"/>
    <cellStyle name="Normal 2 4 3 3 2 2" xfId="11087" xr:uid="{00000000-0005-0000-0000-0000762A0000}"/>
    <cellStyle name="Normal 2 4 3 3 2 2 2" xfId="11088" xr:uid="{00000000-0005-0000-0000-0000772A0000}"/>
    <cellStyle name="Normal 2 4 3 3 2_Deferred Income Taxes" xfId="11089" xr:uid="{00000000-0005-0000-0000-0000782A0000}"/>
    <cellStyle name="Normal 2 4 3 3 3" xfId="11090" xr:uid="{00000000-0005-0000-0000-0000792A0000}"/>
    <cellStyle name="Normal 2 4 3 3 3 2" xfId="11091" xr:uid="{00000000-0005-0000-0000-00007A2A0000}"/>
    <cellStyle name="Normal 2 4 3 3_Deferred Income Taxes" xfId="11092" xr:uid="{00000000-0005-0000-0000-00007B2A0000}"/>
    <cellStyle name="Normal 2 4 3 4" xfId="11093" xr:uid="{00000000-0005-0000-0000-00007C2A0000}"/>
    <cellStyle name="Normal 2 4 3 4 2" xfId="11094" xr:uid="{00000000-0005-0000-0000-00007D2A0000}"/>
    <cellStyle name="Normal 2 4 3 4 2 2" xfId="11095" xr:uid="{00000000-0005-0000-0000-00007E2A0000}"/>
    <cellStyle name="Normal 2 4 3 4_Deferred Income Taxes" xfId="11096" xr:uid="{00000000-0005-0000-0000-00007F2A0000}"/>
    <cellStyle name="Normal 2 4 3 5" xfId="11097" xr:uid="{00000000-0005-0000-0000-0000802A0000}"/>
    <cellStyle name="Normal 2 4 3 5 2" xfId="11098" xr:uid="{00000000-0005-0000-0000-0000812A0000}"/>
    <cellStyle name="Normal 2 4 3_Deferred Income Taxes" xfId="11099" xr:uid="{00000000-0005-0000-0000-0000822A0000}"/>
    <cellStyle name="Normal 2 4 4" xfId="11100" xr:uid="{00000000-0005-0000-0000-0000832A0000}"/>
    <cellStyle name="Normal 2 4 4 2" xfId="11101" xr:uid="{00000000-0005-0000-0000-0000842A0000}"/>
    <cellStyle name="Normal 2 4 4 2 2" xfId="11102" xr:uid="{00000000-0005-0000-0000-0000852A0000}"/>
    <cellStyle name="Normal 2 4 4 2 2 2" xfId="11103" xr:uid="{00000000-0005-0000-0000-0000862A0000}"/>
    <cellStyle name="Normal 2 4 4 2_Deferred Income Taxes" xfId="11104" xr:uid="{00000000-0005-0000-0000-0000872A0000}"/>
    <cellStyle name="Normal 2 4 4 3" xfId="11105" xr:uid="{00000000-0005-0000-0000-0000882A0000}"/>
    <cellStyle name="Normal 2 4 4 3 2" xfId="11106" xr:uid="{00000000-0005-0000-0000-0000892A0000}"/>
    <cellStyle name="Normal 2 4 4 4" xfId="11107" xr:uid="{00000000-0005-0000-0000-00008A2A0000}"/>
    <cellStyle name="Normal 2 4 4_Deferred Income Taxes" xfId="11108" xr:uid="{00000000-0005-0000-0000-00008B2A0000}"/>
    <cellStyle name="Normal 2 4 5" xfId="11109" xr:uid="{00000000-0005-0000-0000-00008C2A0000}"/>
    <cellStyle name="Normal 2 4 5 2" xfId="11110" xr:uid="{00000000-0005-0000-0000-00008D2A0000}"/>
    <cellStyle name="Normal 2 4 5 2 2" xfId="11111" xr:uid="{00000000-0005-0000-0000-00008E2A0000}"/>
    <cellStyle name="Normal 2 4 5 2 2 2" xfId="11112" xr:uid="{00000000-0005-0000-0000-00008F2A0000}"/>
    <cellStyle name="Normal 2 4 5 2_Deferred Income Taxes" xfId="11113" xr:uid="{00000000-0005-0000-0000-0000902A0000}"/>
    <cellStyle name="Normal 2 4 5 3" xfId="11114" xr:uid="{00000000-0005-0000-0000-0000912A0000}"/>
    <cellStyle name="Normal 2 4 5 3 2" xfId="11115" xr:uid="{00000000-0005-0000-0000-0000922A0000}"/>
    <cellStyle name="Normal 2 4 5 4" xfId="11116" xr:uid="{00000000-0005-0000-0000-0000932A0000}"/>
    <cellStyle name="Normal 2 4 5_Deferred Income Taxes" xfId="11117" xr:uid="{00000000-0005-0000-0000-0000942A0000}"/>
    <cellStyle name="Normal 2 4 6" xfId="11118" xr:uid="{00000000-0005-0000-0000-0000952A0000}"/>
    <cellStyle name="Normal 2 4 6 2" xfId="11119" xr:uid="{00000000-0005-0000-0000-0000962A0000}"/>
    <cellStyle name="Normal 2 4 6 2 2" xfId="11120" xr:uid="{00000000-0005-0000-0000-0000972A0000}"/>
    <cellStyle name="Normal 2 4 6 3" xfId="11121" xr:uid="{00000000-0005-0000-0000-0000982A0000}"/>
    <cellStyle name="Normal 2 4 6 3 2" xfId="11122" xr:uid="{00000000-0005-0000-0000-0000992A0000}"/>
    <cellStyle name="Normal 2 4 6 4" xfId="11123" xr:uid="{00000000-0005-0000-0000-00009A2A0000}"/>
    <cellStyle name="Normal 2 4 6_Deferred Income Taxes" xfId="11124" xr:uid="{00000000-0005-0000-0000-00009B2A0000}"/>
    <cellStyle name="Normal 2 4 7" xfId="11125" xr:uid="{00000000-0005-0000-0000-00009C2A0000}"/>
    <cellStyle name="Normal 2 4 7 2" xfId="11126" xr:uid="{00000000-0005-0000-0000-00009D2A0000}"/>
    <cellStyle name="Normal 2 4 7 2 2" xfId="11127" xr:uid="{00000000-0005-0000-0000-00009E2A0000}"/>
    <cellStyle name="Normal 2 4 7_Deferred Income Taxes" xfId="11128" xr:uid="{00000000-0005-0000-0000-00009F2A0000}"/>
    <cellStyle name="Normal 2 4 8" xfId="11129" xr:uid="{00000000-0005-0000-0000-0000A02A0000}"/>
    <cellStyle name="Normal 2 4 8 2" xfId="11130" xr:uid="{00000000-0005-0000-0000-0000A12A0000}"/>
    <cellStyle name="Normal 2 4_Deferred Income Taxes" xfId="11131" xr:uid="{00000000-0005-0000-0000-0000A22A0000}"/>
    <cellStyle name="Normal 2 5" xfId="121" xr:uid="{00000000-0005-0000-0000-0000A32A0000}"/>
    <cellStyle name="Normal 2 5 2" xfId="430" xr:uid="{00000000-0005-0000-0000-0000A42A0000}"/>
    <cellStyle name="Normal 2 5 2 2" xfId="11132" xr:uid="{00000000-0005-0000-0000-0000A52A0000}"/>
    <cellStyle name="Normal 2 5 2 2 2" xfId="11133" xr:uid="{00000000-0005-0000-0000-0000A62A0000}"/>
    <cellStyle name="Normal 2 5 2 2 2 2" xfId="11134" xr:uid="{00000000-0005-0000-0000-0000A72A0000}"/>
    <cellStyle name="Normal 2 5 2 2 2 2 2" xfId="11135" xr:uid="{00000000-0005-0000-0000-0000A82A0000}"/>
    <cellStyle name="Normal 2 5 2 2 2_Deferred Income Taxes" xfId="11136" xr:uid="{00000000-0005-0000-0000-0000A92A0000}"/>
    <cellStyle name="Normal 2 5 2 2 3" xfId="11137" xr:uid="{00000000-0005-0000-0000-0000AA2A0000}"/>
    <cellStyle name="Normal 2 5 2 2 3 2" xfId="11138" xr:uid="{00000000-0005-0000-0000-0000AB2A0000}"/>
    <cellStyle name="Normal 2 5 2 2_Deferred Income Taxes" xfId="11139" xr:uid="{00000000-0005-0000-0000-0000AC2A0000}"/>
    <cellStyle name="Normal 2 5 2 3" xfId="11140" xr:uid="{00000000-0005-0000-0000-0000AD2A0000}"/>
    <cellStyle name="Normal 2 5 2 3 2" xfId="11141" xr:uid="{00000000-0005-0000-0000-0000AE2A0000}"/>
    <cellStyle name="Normal 2 5 2 3 2 2" xfId="11142" xr:uid="{00000000-0005-0000-0000-0000AF2A0000}"/>
    <cellStyle name="Normal 2 5 2 3 2 2 2" xfId="11143" xr:uid="{00000000-0005-0000-0000-0000B02A0000}"/>
    <cellStyle name="Normal 2 5 2 3 2_Deferred Income Taxes" xfId="11144" xr:uid="{00000000-0005-0000-0000-0000B12A0000}"/>
    <cellStyle name="Normal 2 5 2 3 3" xfId="11145" xr:uid="{00000000-0005-0000-0000-0000B22A0000}"/>
    <cellStyle name="Normal 2 5 2 3 3 2" xfId="11146" xr:uid="{00000000-0005-0000-0000-0000B32A0000}"/>
    <cellStyle name="Normal 2 5 2 3_Deferred Income Taxes" xfId="11147" xr:uid="{00000000-0005-0000-0000-0000B42A0000}"/>
    <cellStyle name="Normal 2 5 2 4" xfId="11148" xr:uid="{00000000-0005-0000-0000-0000B52A0000}"/>
    <cellStyle name="Normal 2 5 2 4 2" xfId="11149" xr:uid="{00000000-0005-0000-0000-0000B62A0000}"/>
    <cellStyle name="Normal 2 5 2 4 2 2" xfId="11150" xr:uid="{00000000-0005-0000-0000-0000B72A0000}"/>
    <cellStyle name="Normal 2 5 2 4_Deferred Income Taxes" xfId="11151" xr:uid="{00000000-0005-0000-0000-0000B82A0000}"/>
    <cellStyle name="Normal 2 5 2 5" xfId="11152" xr:uid="{00000000-0005-0000-0000-0000B92A0000}"/>
    <cellStyle name="Normal 2 5 2 5 2" xfId="11153" xr:uid="{00000000-0005-0000-0000-0000BA2A0000}"/>
    <cellStyle name="Normal 2 5 2 5 2 2" xfId="11154" xr:uid="{00000000-0005-0000-0000-0000BB2A0000}"/>
    <cellStyle name="Normal 2 5 2 5_Deferred Income Taxes" xfId="11155" xr:uid="{00000000-0005-0000-0000-0000BC2A0000}"/>
    <cellStyle name="Normal 2 5 2 6" xfId="11156" xr:uid="{00000000-0005-0000-0000-0000BD2A0000}"/>
    <cellStyle name="Normal 2 5 2 6 2" xfId="11157" xr:uid="{00000000-0005-0000-0000-0000BE2A0000}"/>
    <cellStyle name="Normal 2 5 2_Deferred Income Taxes" xfId="11158" xr:uid="{00000000-0005-0000-0000-0000BF2A0000}"/>
    <cellStyle name="Normal 2 5 3" xfId="11159" xr:uid="{00000000-0005-0000-0000-0000C02A0000}"/>
    <cellStyle name="Normal 2 5 3 2" xfId="11160" xr:uid="{00000000-0005-0000-0000-0000C12A0000}"/>
    <cellStyle name="Normal 2 5 3 2 2" xfId="11161" xr:uid="{00000000-0005-0000-0000-0000C22A0000}"/>
    <cellStyle name="Normal 2 5 3 2 2 2" xfId="11162" xr:uid="{00000000-0005-0000-0000-0000C32A0000}"/>
    <cellStyle name="Normal 2 5 3 2_Deferred Income Taxes" xfId="11163" xr:uid="{00000000-0005-0000-0000-0000C42A0000}"/>
    <cellStyle name="Normal 2 5 3 3" xfId="11164" xr:uid="{00000000-0005-0000-0000-0000C52A0000}"/>
    <cellStyle name="Normal 2 5 3 3 2" xfId="11165" xr:uid="{00000000-0005-0000-0000-0000C62A0000}"/>
    <cellStyle name="Normal 2 5 3_Deferred Income Taxes" xfId="11166" xr:uid="{00000000-0005-0000-0000-0000C72A0000}"/>
    <cellStyle name="Normal 2 5 4" xfId="11167" xr:uid="{00000000-0005-0000-0000-0000C82A0000}"/>
    <cellStyle name="Normal 2 5 4 2" xfId="11168" xr:uid="{00000000-0005-0000-0000-0000C92A0000}"/>
    <cellStyle name="Normal 2 5 4 2 2" xfId="11169" xr:uid="{00000000-0005-0000-0000-0000CA2A0000}"/>
    <cellStyle name="Normal 2 5 4 2 2 2" xfId="11170" xr:uid="{00000000-0005-0000-0000-0000CB2A0000}"/>
    <cellStyle name="Normal 2 5 4 2_Deferred Income Taxes" xfId="11171" xr:uid="{00000000-0005-0000-0000-0000CC2A0000}"/>
    <cellStyle name="Normal 2 5 4 3" xfId="11172" xr:uid="{00000000-0005-0000-0000-0000CD2A0000}"/>
    <cellStyle name="Normal 2 5 4 3 2" xfId="11173" xr:uid="{00000000-0005-0000-0000-0000CE2A0000}"/>
    <cellStyle name="Normal 2 5 4_Deferred Income Taxes" xfId="11174" xr:uid="{00000000-0005-0000-0000-0000CF2A0000}"/>
    <cellStyle name="Normal 2 5 5" xfId="11175" xr:uid="{00000000-0005-0000-0000-0000D02A0000}"/>
    <cellStyle name="Normal 2 5 5 2" xfId="11176" xr:uid="{00000000-0005-0000-0000-0000D12A0000}"/>
    <cellStyle name="Normal 2 5 5 2 2" xfId="11177" xr:uid="{00000000-0005-0000-0000-0000D22A0000}"/>
    <cellStyle name="Normal 2 5 5_Deferred Income Taxes" xfId="11178" xr:uid="{00000000-0005-0000-0000-0000D32A0000}"/>
    <cellStyle name="Normal 2 5 6" xfId="11179" xr:uid="{00000000-0005-0000-0000-0000D42A0000}"/>
    <cellStyle name="Normal 2 5 6 2" xfId="11180" xr:uid="{00000000-0005-0000-0000-0000D52A0000}"/>
    <cellStyle name="Normal 2 5 6 2 2" xfId="11181" xr:uid="{00000000-0005-0000-0000-0000D62A0000}"/>
    <cellStyle name="Normal 2 5 6_Deferred Income Taxes" xfId="11182" xr:uid="{00000000-0005-0000-0000-0000D72A0000}"/>
    <cellStyle name="Normal 2 5 7" xfId="11183" xr:uid="{00000000-0005-0000-0000-0000D82A0000}"/>
    <cellStyle name="Normal 2 5 7 2" xfId="11184" xr:uid="{00000000-0005-0000-0000-0000D92A0000}"/>
    <cellStyle name="Normal 2 5_Deferred Income Taxes" xfId="11185" xr:uid="{00000000-0005-0000-0000-0000DA2A0000}"/>
    <cellStyle name="Normal 2 6" xfId="431" xr:uid="{00000000-0005-0000-0000-0000DB2A0000}"/>
    <cellStyle name="Normal 2 6 2" xfId="11186" xr:uid="{00000000-0005-0000-0000-0000DC2A0000}"/>
    <cellStyle name="Normal 2 6 2 2" xfId="11187" xr:uid="{00000000-0005-0000-0000-0000DD2A0000}"/>
    <cellStyle name="Normal 2 6 2 2 2" xfId="11188" xr:uid="{00000000-0005-0000-0000-0000DE2A0000}"/>
    <cellStyle name="Normal 2 6 2 2 2 2" xfId="11189" xr:uid="{00000000-0005-0000-0000-0000DF2A0000}"/>
    <cellStyle name="Normal 2 6 2 2 3" xfId="11190" xr:uid="{00000000-0005-0000-0000-0000E02A0000}"/>
    <cellStyle name="Normal 2 6 2 2 3 2" xfId="11191" xr:uid="{00000000-0005-0000-0000-0000E12A0000}"/>
    <cellStyle name="Normal 2 6 2 2 4" xfId="11192" xr:uid="{00000000-0005-0000-0000-0000E22A0000}"/>
    <cellStyle name="Normal 2 6 2 2_Deferred Income Taxes" xfId="11193" xr:uid="{00000000-0005-0000-0000-0000E32A0000}"/>
    <cellStyle name="Normal 2 6 2 3" xfId="11194" xr:uid="{00000000-0005-0000-0000-0000E42A0000}"/>
    <cellStyle name="Normal 2 6 2 3 2" xfId="11195" xr:uid="{00000000-0005-0000-0000-0000E52A0000}"/>
    <cellStyle name="Normal 2 6 2 3 2 2" xfId="11196" xr:uid="{00000000-0005-0000-0000-0000E62A0000}"/>
    <cellStyle name="Normal 2 6 2 3 3" xfId="11197" xr:uid="{00000000-0005-0000-0000-0000E72A0000}"/>
    <cellStyle name="Normal 2 6 2 3 3 2" xfId="11198" xr:uid="{00000000-0005-0000-0000-0000E82A0000}"/>
    <cellStyle name="Normal 2 6 2 3 4" xfId="11199" xr:uid="{00000000-0005-0000-0000-0000E92A0000}"/>
    <cellStyle name="Normal 2 6 2 4" xfId="11200" xr:uid="{00000000-0005-0000-0000-0000EA2A0000}"/>
    <cellStyle name="Normal 2 6 2 4 2" xfId="11201" xr:uid="{00000000-0005-0000-0000-0000EB2A0000}"/>
    <cellStyle name="Normal 2 6 2 5" xfId="11202" xr:uid="{00000000-0005-0000-0000-0000EC2A0000}"/>
    <cellStyle name="Normal 2 6 2 5 2" xfId="11203" xr:uid="{00000000-0005-0000-0000-0000ED2A0000}"/>
    <cellStyle name="Normal 2 6 2 6" xfId="11204" xr:uid="{00000000-0005-0000-0000-0000EE2A0000}"/>
    <cellStyle name="Normal 2 6 2_Deferred Income Taxes" xfId="11205" xr:uid="{00000000-0005-0000-0000-0000EF2A0000}"/>
    <cellStyle name="Normal 2 6 3" xfId="11206" xr:uid="{00000000-0005-0000-0000-0000F02A0000}"/>
    <cellStyle name="Normal 2 6 3 2" xfId="11207" xr:uid="{00000000-0005-0000-0000-0000F12A0000}"/>
    <cellStyle name="Normal 2 6 3 2 2" xfId="11208" xr:uid="{00000000-0005-0000-0000-0000F22A0000}"/>
    <cellStyle name="Normal 2 6 3 2 2 2" xfId="11209" xr:uid="{00000000-0005-0000-0000-0000F32A0000}"/>
    <cellStyle name="Normal 2 6 3 2 3" xfId="11210" xr:uid="{00000000-0005-0000-0000-0000F42A0000}"/>
    <cellStyle name="Normal 2 6 3 2 3 2" xfId="11211" xr:uid="{00000000-0005-0000-0000-0000F52A0000}"/>
    <cellStyle name="Normal 2 6 3 2 4" xfId="11212" xr:uid="{00000000-0005-0000-0000-0000F62A0000}"/>
    <cellStyle name="Normal 2 6 3 2_Deferred Income Taxes" xfId="11213" xr:uid="{00000000-0005-0000-0000-0000F72A0000}"/>
    <cellStyle name="Normal 2 6 3 3" xfId="11214" xr:uid="{00000000-0005-0000-0000-0000F82A0000}"/>
    <cellStyle name="Normal 2 6 3 3 2" xfId="11215" xr:uid="{00000000-0005-0000-0000-0000F92A0000}"/>
    <cellStyle name="Normal 2 6 3 4" xfId="11216" xr:uid="{00000000-0005-0000-0000-0000FA2A0000}"/>
    <cellStyle name="Normal 2 6 3 4 2" xfId="11217" xr:uid="{00000000-0005-0000-0000-0000FB2A0000}"/>
    <cellStyle name="Normal 2 6 3 5" xfId="11218" xr:uid="{00000000-0005-0000-0000-0000FC2A0000}"/>
    <cellStyle name="Normal 2 6 3_Deferred Income Taxes" xfId="11219" xr:uid="{00000000-0005-0000-0000-0000FD2A0000}"/>
    <cellStyle name="Normal 2 6 4" xfId="11220" xr:uid="{00000000-0005-0000-0000-0000FE2A0000}"/>
    <cellStyle name="Normal 2 6 4 2" xfId="11221" xr:uid="{00000000-0005-0000-0000-0000FF2A0000}"/>
    <cellStyle name="Normal 2 6 4 2 2" xfId="11222" xr:uid="{00000000-0005-0000-0000-0000002B0000}"/>
    <cellStyle name="Normal 2 6 4 3" xfId="11223" xr:uid="{00000000-0005-0000-0000-0000012B0000}"/>
    <cellStyle name="Normal 2 6 4 3 2" xfId="11224" xr:uid="{00000000-0005-0000-0000-0000022B0000}"/>
    <cellStyle name="Normal 2 6 4 4" xfId="11225" xr:uid="{00000000-0005-0000-0000-0000032B0000}"/>
    <cellStyle name="Normal 2 6 4_Deferred Income Taxes" xfId="11226" xr:uid="{00000000-0005-0000-0000-0000042B0000}"/>
    <cellStyle name="Normal 2 6 5" xfId="11227" xr:uid="{00000000-0005-0000-0000-0000052B0000}"/>
    <cellStyle name="Normal 2 6 5 2" xfId="11228" xr:uid="{00000000-0005-0000-0000-0000062B0000}"/>
    <cellStyle name="Normal 2 6 5 2 2" xfId="11229" xr:uid="{00000000-0005-0000-0000-0000072B0000}"/>
    <cellStyle name="Normal 2 6 5 3" xfId="11230" xr:uid="{00000000-0005-0000-0000-0000082B0000}"/>
    <cellStyle name="Normal 2 6 5 3 2" xfId="11231" xr:uid="{00000000-0005-0000-0000-0000092B0000}"/>
    <cellStyle name="Normal 2 6 5 4" xfId="11232" xr:uid="{00000000-0005-0000-0000-00000A2B0000}"/>
    <cellStyle name="Normal 2 6 5_Deferred Income Taxes" xfId="11233" xr:uid="{00000000-0005-0000-0000-00000B2B0000}"/>
    <cellStyle name="Normal 2 6 6" xfId="11234" xr:uid="{00000000-0005-0000-0000-00000C2B0000}"/>
    <cellStyle name="Normal 2 6 6 2" xfId="11235" xr:uid="{00000000-0005-0000-0000-00000D2B0000}"/>
    <cellStyle name="Normal 2 6 6 2 2" xfId="11236" xr:uid="{00000000-0005-0000-0000-00000E2B0000}"/>
    <cellStyle name="Normal 2 6 6 3" xfId="11237" xr:uid="{00000000-0005-0000-0000-00000F2B0000}"/>
    <cellStyle name="Normal 2 6 6 3 2" xfId="11238" xr:uid="{00000000-0005-0000-0000-0000102B0000}"/>
    <cellStyle name="Normal 2 6 6 4" xfId="11239" xr:uid="{00000000-0005-0000-0000-0000112B0000}"/>
    <cellStyle name="Normal 2 6_Deferred Income Taxes" xfId="11240" xr:uid="{00000000-0005-0000-0000-0000122B0000}"/>
    <cellStyle name="Normal 2 7" xfId="432" xr:uid="{00000000-0005-0000-0000-0000132B0000}"/>
    <cellStyle name="Normal 2 7 2" xfId="11241" xr:uid="{00000000-0005-0000-0000-0000142B0000}"/>
    <cellStyle name="Normal 2 7 2 2" xfId="11242" xr:uid="{00000000-0005-0000-0000-0000152B0000}"/>
    <cellStyle name="Normal 2 7 2 2 2" xfId="11243" xr:uid="{00000000-0005-0000-0000-0000162B0000}"/>
    <cellStyle name="Normal 2 7 2 2 2 2" xfId="11244" xr:uid="{00000000-0005-0000-0000-0000172B0000}"/>
    <cellStyle name="Normal 2 7 2 2 3" xfId="11245" xr:uid="{00000000-0005-0000-0000-0000182B0000}"/>
    <cellStyle name="Normal 2 7 2 2 3 2" xfId="11246" xr:uid="{00000000-0005-0000-0000-0000192B0000}"/>
    <cellStyle name="Normal 2 7 2 2 4" xfId="11247" xr:uid="{00000000-0005-0000-0000-00001A2B0000}"/>
    <cellStyle name="Normal 2 7 2 3" xfId="11248" xr:uid="{00000000-0005-0000-0000-00001B2B0000}"/>
    <cellStyle name="Normal 2 7 2 3 2" xfId="11249" xr:uid="{00000000-0005-0000-0000-00001C2B0000}"/>
    <cellStyle name="Normal 2 7 2 3 2 2" xfId="11250" xr:uid="{00000000-0005-0000-0000-00001D2B0000}"/>
    <cellStyle name="Normal 2 7 2 3 3" xfId="11251" xr:uid="{00000000-0005-0000-0000-00001E2B0000}"/>
    <cellStyle name="Normal 2 7 2 3 3 2" xfId="11252" xr:uid="{00000000-0005-0000-0000-00001F2B0000}"/>
    <cellStyle name="Normal 2 7 2 3 4" xfId="11253" xr:uid="{00000000-0005-0000-0000-0000202B0000}"/>
    <cellStyle name="Normal 2 7 2 4" xfId="11254" xr:uid="{00000000-0005-0000-0000-0000212B0000}"/>
    <cellStyle name="Normal 2 7 2 4 2" xfId="11255" xr:uid="{00000000-0005-0000-0000-0000222B0000}"/>
    <cellStyle name="Normal 2 7 2 5" xfId="11256" xr:uid="{00000000-0005-0000-0000-0000232B0000}"/>
    <cellStyle name="Normal 2 7 2 5 2" xfId="11257" xr:uid="{00000000-0005-0000-0000-0000242B0000}"/>
    <cellStyle name="Normal 2 7 2 6" xfId="11258" xr:uid="{00000000-0005-0000-0000-0000252B0000}"/>
    <cellStyle name="Normal 2 7 2_Deferred Income Taxes" xfId="11259" xr:uid="{00000000-0005-0000-0000-0000262B0000}"/>
    <cellStyle name="Normal 2 7 3" xfId="11260" xr:uid="{00000000-0005-0000-0000-0000272B0000}"/>
    <cellStyle name="Normal 2 7 3 2" xfId="11261" xr:uid="{00000000-0005-0000-0000-0000282B0000}"/>
    <cellStyle name="Normal 2 7 3 2 2" xfId="11262" xr:uid="{00000000-0005-0000-0000-0000292B0000}"/>
    <cellStyle name="Normal 2 7 3 2 2 2" xfId="11263" xr:uid="{00000000-0005-0000-0000-00002A2B0000}"/>
    <cellStyle name="Normal 2 7 3 2 3" xfId="11264" xr:uid="{00000000-0005-0000-0000-00002B2B0000}"/>
    <cellStyle name="Normal 2 7 3 2 3 2" xfId="11265" xr:uid="{00000000-0005-0000-0000-00002C2B0000}"/>
    <cellStyle name="Normal 2 7 3 2 4" xfId="11266" xr:uid="{00000000-0005-0000-0000-00002D2B0000}"/>
    <cellStyle name="Normal 2 7 3 3" xfId="11267" xr:uid="{00000000-0005-0000-0000-00002E2B0000}"/>
    <cellStyle name="Normal 2 7 3 3 2" xfId="11268" xr:uid="{00000000-0005-0000-0000-00002F2B0000}"/>
    <cellStyle name="Normal 2 7 3 4" xfId="11269" xr:uid="{00000000-0005-0000-0000-0000302B0000}"/>
    <cellStyle name="Normal 2 7 3 4 2" xfId="11270" xr:uid="{00000000-0005-0000-0000-0000312B0000}"/>
    <cellStyle name="Normal 2 7 3 5" xfId="11271" xr:uid="{00000000-0005-0000-0000-0000322B0000}"/>
    <cellStyle name="Normal 2 7 4" xfId="11272" xr:uid="{00000000-0005-0000-0000-0000332B0000}"/>
    <cellStyle name="Normal 2 7 4 2" xfId="11273" xr:uid="{00000000-0005-0000-0000-0000342B0000}"/>
    <cellStyle name="Normal 2 7 4 2 2" xfId="11274" xr:uid="{00000000-0005-0000-0000-0000352B0000}"/>
    <cellStyle name="Normal 2 7 4 3" xfId="11275" xr:uid="{00000000-0005-0000-0000-0000362B0000}"/>
    <cellStyle name="Normal 2 7 4 3 2" xfId="11276" xr:uid="{00000000-0005-0000-0000-0000372B0000}"/>
    <cellStyle name="Normal 2 7 4 4" xfId="11277" xr:uid="{00000000-0005-0000-0000-0000382B0000}"/>
    <cellStyle name="Normal 2 7 5" xfId="11278" xr:uid="{00000000-0005-0000-0000-0000392B0000}"/>
    <cellStyle name="Normal 2 7 5 2" xfId="11279" xr:uid="{00000000-0005-0000-0000-00003A2B0000}"/>
    <cellStyle name="Normal 2 7 5 2 2" xfId="11280" xr:uid="{00000000-0005-0000-0000-00003B2B0000}"/>
    <cellStyle name="Normal 2 7 5 3" xfId="11281" xr:uid="{00000000-0005-0000-0000-00003C2B0000}"/>
    <cellStyle name="Normal 2 7 5 3 2" xfId="11282" xr:uid="{00000000-0005-0000-0000-00003D2B0000}"/>
    <cellStyle name="Normal 2 7 5 4" xfId="11283" xr:uid="{00000000-0005-0000-0000-00003E2B0000}"/>
    <cellStyle name="Normal 2 7 6" xfId="11284" xr:uid="{00000000-0005-0000-0000-00003F2B0000}"/>
    <cellStyle name="Normal 2 7 6 2" xfId="11285" xr:uid="{00000000-0005-0000-0000-0000402B0000}"/>
    <cellStyle name="Normal 2 7 6 2 2" xfId="11286" xr:uid="{00000000-0005-0000-0000-0000412B0000}"/>
    <cellStyle name="Normal 2 7 6 3" xfId="11287" xr:uid="{00000000-0005-0000-0000-0000422B0000}"/>
    <cellStyle name="Normal 2 7 6 3 2" xfId="11288" xr:uid="{00000000-0005-0000-0000-0000432B0000}"/>
    <cellStyle name="Normal 2 7 6 4" xfId="11289" xr:uid="{00000000-0005-0000-0000-0000442B0000}"/>
    <cellStyle name="Normal 2 7_Deferred Income Taxes" xfId="11290" xr:uid="{00000000-0005-0000-0000-0000452B0000}"/>
    <cellStyle name="Normal 2 8" xfId="433" xr:uid="{00000000-0005-0000-0000-0000462B0000}"/>
    <cellStyle name="Normal 2 8 2" xfId="11291" xr:uid="{00000000-0005-0000-0000-0000472B0000}"/>
    <cellStyle name="Normal 2 8 2 2" xfId="11292" xr:uid="{00000000-0005-0000-0000-0000482B0000}"/>
    <cellStyle name="Normal 2 8 2 2 2" xfId="11293" xr:uid="{00000000-0005-0000-0000-0000492B0000}"/>
    <cellStyle name="Normal 2 8 2 2 2 2" xfId="11294" xr:uid="{00000000-0005-0000-0000-00004A2B0000}"/>
    <cellStyle name="Normal 2 8 2 2 3" xfId="11295" xr:uid="{00000000-0005-0000-0000-00004B2B0000}"/>
    <cellStyle name="Normal 2 8 2 2 3 2" xfId="11296" xr:uid="{00000000-0005-0000-0000-00004C2B0000}"/>
    <cellStyle name="Normal 2 8 2 2 4" xfId="11297" xr:uid="{00000000-0005-0000-0000-00004D2B0000}"/>
    <cellStyle name="Normal 2 8 2 3" xfId="11298" xr:uid="{00000000-0005-0000-0000-00004E2B0000}"/>
    <cellStyle name="Normal 2 8 2 3 2" xfId="11299" xr:uid="{00000000-0005-0000-0000-00004F2B0000}"/>
    <cellStyle name="Normal 2 8 2 3 2 2" xfId="11300" xr:uid="{00000000-0005-0000-0000-0000502B0000}"/>
    <cellStyle name="Normal 2 8 2 3 3" xfId="11301" xr:uid="{00000000-0005-0000-0000-0000512B0000}"/>
    <cellStyle name="Normal 2 8 2 3 3 2" xfId="11302" xr:uid="{00000000-0005-0000-0000-0000522B0000}"/>
    <cellStyle name="Normal 2 8 2 3 4" xfId="11303" xr:uid="{00000000-0005-0000-0000-0000532B0000}"/>
    <cellStyle name="Normal 2 8 2 4" xfId="11304" xr:uid="{00000000-0005-0000-0000-0000542B0000}"/>
    <cellStyle name="Normal 2 8 2 4 2" xfId="11305" xr:uid="{00000000-0005-0000-0000-0000552B0000}"/>
    <cellStyle name="Normal 2 8 2 5" xfId="11306" xr:uid="{00000000-0005-0000-0000-0000562B0000}"/>
    <cellStyle name="Normal 2 8 2 5 2" xfId="11307" xr:uid="{00000000-0005-0000-0000-0000572B0000}"/>
    <cellStyle name="Normal 2 8 2 6" xfId="11308" xr:uid="{00000000-0005-0000-0000-0000582B0000}"/>
    <cellStyle name="Normal 2 8 2_Deferred Income Taxes" xfId="11309" xr:uid="{00000000-0005-0000-0000-0000592B0000}"/>
    <cellStyle name="Normal 2 8 3" xfId="11310" xr:uid="{00000000-0005-0000-0000-00005A2B0000}"/>
    <cellStyle name="Normal 2 8 3 2" xfId="11311" xr:uid="{00000000-0005-0000-0000-00005B2B0000}"/>
    <cellStyle name="Normal 2 8 3 2 2" xfId="11312" xr:uid="{00000000-0005-0000-0000-00005C2B0000}"/>
    <cellStyle name="Normal 2 8 3 2 2 2" xfId="11313" xr:uid="{00000000-0005-0000-0000-00005D2B0000}"/>
    <cellStyle name="Normal 2 8 3 2 3" xfId="11314" xr:uid="{00000000-0005-0000-0000-00005E2B0000}"/>
    <cellStyle name="Normal 2 8 3 2 3 2" xfId="11315" xr:uid="{00000000-0005-0000-0000-00005F2B0000}"/>
    <cellStyle name="Normal 2 8 3 2 4" xfId="11316" xr:uid="{00000000-0005-0000-0000-0000602B0000}"/>
    <cellStyle name="Normal 2 8 3 3" xfId="11317" xr:uid="{00000000-0005-0000-0000-0000612B0000}"/>
    <cellStyle name="Normal 2 8 3 3 2" xfId="11318" xr:uid="{00000000-0005-0000-0000-0000622B0000}"/>
    <cellStyle name="Normal 2 8 3 4" xfId="11319" xr:uid="{00000000-0005-0000-0000-0000632B0000}"/>
    <cellStyle name="Normal 2 8 3 4 2" xfId="11320" xr:uid="{00000000-0005-0000-0000-0000642B0000}"/>
    <cellStyle name="Normal 2 8 3 5" xfId="11321" xr:uid="{00000000-0005-0000-0000-0000652B0000}"/>
    <cellStyle name="Normal 2 8 4" xfId="11322" xr:uid="{00000000-0005-0000-0000-0000662B0000}"/>
    <cellStyle name="Normal 2 8 4 2" xfId="11323" xr:uid="{00000000-0005-0000-0000-0000672B0000}"/>
    <cellStyle name="Normal 2 8 4 2 2" xfId="11324" xr:uid="{00000000-0005-0000-0000-0000682B0000}"/>
    <cellStyle name="Normal 2 8 4 3" xfId="11325" xr:uid="{00000000-0005-0000-0000-0000692B0000}"/>
    <cellStyle name="Normal 2 8 4 3 2" xfId="11326" xr:uid="{00000000-0005-0000-0000-00006A2B0000}"/>
    <cellStyle name="Normal 2 8 4 4" xfId="11327" xr:uid="{00000000-0005-0000-0000-00006B2B0000}"/>
    <cellStyle name="Normal 2 8 5" xfId="11328" xr:uid="{00000000-0005-0000-0000-00006C2B0000}"/>
    <cellStyle name="Normal 2 8 5 2" xfId="11329" xr:uid="{00000000-0005-0000-0000-00006D2B0000}"/>
    <cellStyle name="Normal 2 8 5 2 2" xfId="11330" xr:uid="{00000000-0005-0000-0000-00006E2B0000}"/>
    <cellStyle name="Normal 2 8 5 3" xfId="11331" xr:uid="{00000000-0005-0000-0000-00006F2B0000}"/>
    <cellStyle name="Normal 2 8 5 3 2" xfId="11332" xr:uid="{00000000-0005-0000-0000-0000702B0000}"/>
    <cellStyle name="Normal 2 8 5 4" xfId="11333" xr:uid="{00000000-0005-0000-0000-0000712B0000}"/>
    <cellStyle name="Normal 2 8 6" xfId="11334" xr:uid="{00000000-0005-0000-0000-0000722B0000}"/>
    <cellStyle name="Normal 2 8 6 2" xfId="11335" xr:uid="{00000000-0005-0000-0000-0000732B0000}"/>
    <cellStyle name="Normal 2 8 6 2 2" xfId="11336" xr:uid="{00000000-0005-0000-0000-0000742B0000}"/>
    <cellStyle name="Normal 2 8 6 3" xfId="11337" xr:uid="{00000000-0005-0000-0000-0000752B0000}"/>
    <cellStyle name="Normal 2 8 6 3 2" xfId="11338" xr:uid="{00000000-0005-0000-0000-0000762B0000}"/>
    <cellStyle name="Normal 2 8 6 4" xfId="11339" xr:uid="{00000000-0005-0000-0000-0000772B0000}"/>
    <cellStyle name="Normal 2 8_Deferred Income Taxes" xfId="11340" xr:uid="{00000000-0005-0000-0000-0000782B0000}"/>
    <cellStyle name="Normal 2 9" xfId="11341" xr:uid="{00000000-0005-0000-0000-0000792B0000}"/>
    <cellStyle name="Normal 2 9 2" xfId="11342" xr:uid="{00000000-0005-0000-0000-00007A2B0000}"/>
    <cellStyle name="Normal 2 9 2 2" xfId="11343" xr:uid="{00000000-0005-0000-0000-00007B2B0000}"/>
    <cellStyle name="Normal 2 9 2 2 2" xfId="11344" xr:uid="{00000000-0005-0000-0000-00007C2B0000}"/>
    <cellStyle name="Normal 2 9 2 3" xfId="11345" xr:uid="{00000000-0005-0000-0000-00007D2B0000}"/>
    <cellStyle name="Normal 2 9 2 3 2" xfId="11346" xr:uid="{00000000-0005-0000-0000-00007E2B0000}"/>
    <cellStyle name="Normal 2 9 2 4" xfId="11347" xr:uid="{00000000-0005-0000-0000-00007F2B0000}"/>
    <cellStyle name="Normal 2 9 3" xfId="11348" xr:uid="{00000000-0005-0000-0000-0000802B0000}"/>
    <cellStyle name="Normal 2 9 3 2" xfId="11349" xr:uid="{00000000-0005-0000-0000-0000812B0000}"/>
    <cellStyle name="Normal 2 9 3 2 2" xfId="11350" xr:uid="{00000000-0005-0000-0000-0000822B0000}"/>
    <cellStyle name="Normal 2 9 3 3" xfId="11351" xr:uid="{00000000-0005-0000-0000-0000832B0000}"/>
    <cellStyle name="Normal 2 9 3 3 2" xfId="11352" xr:uid="{00000000-0005-0000-0000-0000842B0000}"/>
    <cellStyle name="Normal 2 9 3 4" xfId="11353" xr:uid="{00000000-0005-0000-0000-0000852B0000}"/>
    <cellStyle name="Normal 2 9 4" xfId="11354" xr:uid="{00000000-0005-0000-0000-0000862B0000}"/>
    <cellStyle name="Normal 2 9 4 2" xfId="11355" xr:uid="{00000000-0005-0000-0000-0000872B0000}"/>
    <cellStyle name="Normal 2 9 4 2 2" xfId="11356" xr:uid="{00000000-0005-0000-0000-0000882B0000}"/>
    <cellStyle name="Normal 2 9 4 3" xfId="11357" xr:uid="{00000000-0005-0000-0000-0000892B0000}"/>
    <cellStyle name="Normal 2 9 4 3 2" xfId="11358" xr:uid="{00000000-0005-0000-0000-00008A2B0000}"/>
    <cellStyle name="Normal 2 9 4 4" xfId="11359" xr:uid="{00000000-0005-0000-0000-00008B2B0000}"/>
    <cellStyle name="Normal 2 9_Deferred Income Taxes" xfId="11360" xr:uid="{00000000-0005-0000-0000-00008C2B0000}"/>
    <cellStyle name="Normal 2_Abel Presentation Materials (10 23 09C)" xfId="11361" xr:uid="{00000000-0005-0000-0000-00008D2B0000}"/>
    <cellStyle name="Normal 20" xfId="11362" xr:uid="{00000000-0005-0000-0000-00008E2B0000}"/>
    <cellStyle name="Normal 20 2" xfId="11363" xr:uid="{00000000-0005-0000-0000-00008F2B0000}"/>
    <cellStyle name="Normal 20 2 2" xfId="11364" xr:uid="{00000000-0005-0000-0000-0000902B0000}"/>
    <cellStyle name="Normal 20 2 3" xfId="11365" xr:uid="{00000000-0005-0000-0000-0000912B0000}"/>
    <cellStyle name="Normal 20 3" xfId="11366" xr:uid="{00000000-0005-0000-0000-0000922B0000}"/>
    <cellStyle name="Normal 20 3 2" xfId="11367" xr:uid="{00000000-0005-0000-0000-0000932B0000}"/>
    <cellStyle name="Normal 20 4" xfId="11368" xr:uid="{00000000-0005-0000-0000-0000942B0000}"/>
    <cellStyle name="Normal 20 4 2" xfId="11369" xr:uid="{00000000-0005-0000-0000-0000952B0000}"/>
    <cellStyle name="Normal 20 5" xfId="11370" xr:uid="{00000000-0005-0000-0000-0000962B0000}"/>
    <cellStyle name="Normal 20 5 2" xfId="11371" xr:uid="{00000000-0005-0000-0000-0000972B0000}"/>
    <cellStyle name="Normal 20 6" xfId="11372" xr:uid="{00000000-0005-0000-0000-0000982B0000}"/>
    <cellStyle name="Normal 200" xfId="11373" xr:uid="{00000000-0005-0000-0000-0000992B0000}"/>
    <cellStyle name="Normal 200 2" xfId="11374" xr:uid="{00000000-0005-0000-0000-00009A2B0000}"/>
    <cellStyle name="Normal 200 2 2" xfId="11375" xr:uid="{00000000-0005-0000-0000-00009B2B0000}"/>
    <cellStyle name="Normal 200 3" xfId="11376" xr:uid="{00000000-0005-0000-0000-00009C2B0000}"/>
    <cellStyle name="Normal 200 3 2" xfId="11377" xr:uid="{00000000-0005-0000-0000-00009D2B0000}"/>
    <cellStyle name="Normal 200 4" xfId="11378" xr:uid="{00000000-0005-0000-0000-00009E2B0000}"/>
    <cellStyle name="Normal 200 4 2" xfId="11379" xr:uid="{00000000-0005-0000-0000-00009F2B0000}"/>
    <cellStyle name="Normal 200 5" xfId="11380" xr:uid="{00000000-0005-0000-0000-0000A02B0000}"/>
    <cellStyle name="Normal 201" xfId="11381" xr:uid="{00000000-0005-0000-0000-0000A12B0000}"/>
    <cellStyle name="Normal 201 2" xfId="11382" xr:uid="{00000000-0005-0000-0000-0000A22B0000}"/>
    <cellStyle name="Normal 201 2 2" xfId="11383" xr:uid="{00000000-0005-0000-0000-0000A32B0000}"/>
    <cellStyle name="Normal 201 3" xfId="11384" xr:uid="{00000000-0005-0000-0000-0000A42B0000}"/>
    <cellStyle name="Normal 201 3 2" xfId="11385" xr:uid="{00000000-0005-0000-0000-0000A52B0000}"/>
    <cellStyle name="Normal 201 4" xfId="11386" xr:uid="{00000000-0005-0000-0000-0000A62B0000}"/>
    <cellStyle name="Normal 201 4 2" xfId="11387" xr:uid="{00000000-0005-0000-0000-0000A72B0000}"/>
    <cellStyle name="Normal 201 5" xfId="11388" xr:uid="{00000000-0005-0000-0000-0000A82B0000}"/>
    <cellStyle name="Normal 202" xfId="11389" xr:uid="{00000000-0005-0000-0000-0000A92B0000}"/>
    <cellStyle name="Normal 202 2" xfId="11390" xr:uid="{00000000-0005-0000-0000-0000AA2B0000}"/>
    <cellStyle name="Normal 202 2 2" xfId="11391" xr:uid="{00000000-0005-0000-0000-0000AB2B0000}"/>
    <cellStyle name="Normal 202 3" xfId="11392" xr:uid="{00000000-0005-0000-0000-0000AC2B0000}"/>
    <cellStyle name="Normal 202 3 2" xfId="11393" xr:uid="{00000000-0005-0000-0000-0000AD2B0000}"/>
    <cellStyle name="Normal 202 4" xfId="11394" xr:uid="{00000000-0005-0000-0000-0000AE2B0000}"/>
    <cellStyle name="Normal 202 4 2" xfId="11395" xr:uid="{00000000-0005-0000-0000-0000AF2B0000}"/>
    <cellStyle name="Normal 202 5" xfId="11396" xr:uid="{00000000-0005-0000-0000-0000B02B0000}"/>
    <cellStyle name="Normal 203" xfId="11397" xr:uid="{00000000-0005-0000-0000-0000B12B0000}"/>
    <cellStyle name="Normal 203 2" xfId="11398" xr:uid="{00000000-0005-0000-0000-0000B22B0000}"/>
    <cellStyle name="Normal 203 2 2" xfId="11399" xr:uid="{00000000-0005-0000-0000-0000B32B0000}"/>
    <cellStyle name="Normal 203 3" xfId="11400" xr:uid="{00000000-0005-0000-0000-0000B42B0000}"/>
    <cellStyle name="Normal 203 3 2" xfId="11401" xr:uid="{00000000-0005-0000-0000-0000B52B0000}"/>
    <cellStyle name="Normal 203 4" xfId="11402" xr:uid="{00000000-0005-0000-0000-0000B62B0000}"/>
    <cellStyle name="Normal 203 4 2" xfId="11403" xr:uid="{00000000-0005-0000-0000-0000B72B0000}"/>
    <cellStyle name="Normal 203 5" xfId="11404" xr:uid="{00000000-0005-0000-0000-0000B82B0000}"/>
    <cellStyle name="Normal 204" xfId="11405" xr:uid="{00000000-0005-0000-0000-0000B92B0000}"/>
    <cellStyle name="Normal 204 2" xfId="11406" xr:uid="{00000000-0005-0000-0000-0000BA2B0000}"/>
    <cellStyle name="Normal 204 2 2" xfId="11407" xr:uid="{00000000-0005-0000-0000-0000BB2B0000}"/>
    <cellStyle name="Normal 204 3" xfId="11408" xr:uid="{00000000-0005-0000-0000-0000BC2B0000}"/>
    <cellStyle name="Normal 204 3 2" xfId="11409" xr:uid="{00000000-0005-0000-0000-0000BD2B0000}"/>
    <cellStyle name="Normal 204 4" xfId="11410" xr:uid="{00000000-0005-0000-0000-0000BE2B0000}"/>
    <cellStyle name="Normal 204 4 2" xfId="11411" xr:uid="{00000000-0005-0000-0000-0000BF2B0000}"/>
    <cellStyle name="Normal 204 5" xfId="11412" xr:uid="{00000000-0005-0000-0000-0000C02B0000}"/>
    <cellStyle name="Normal 205" xfId="11413" xr:uid="{00000000-0005-0000-0000-0000C12B0000}"/>
    <cellStyle name="Normal 205 2" xfId="11414" xr:uid="{00000000-0005-0000-0000-0000C22B0000}"/>
    <cellStyle name="Normal 205 2 2" xfId="11415" xr:uid="{00000000-0005-0000-0000-0000C32B0000}"/>
    <cellStyle name="Normal 205 3" xfId="11416" xr:uid="{00000000-0005-0000-0000-0000C42B0000}"/>
    <cellStyle name="Normal 205 3 2" xfId="11417" xr:uid="{00000000-0005-0000-0000-0000C52B0000}"/>
    <cellStyle name="Normal 205 4" xfId="11418" xr:uid="{00000000-0005-0000-0000-0000C62B0000}"/>
    <cellStyle name="Normal 205 4 2" xfId="11419" xr:uid="{00000000-0005-0000-0000-0000C72B0000}"/>
    <cellStyle name="Normal 205 5" xfId="11420" xr:uid="{00000000-0005-0000-0000-0000C82B0000}"/>
    <cellStyle name="Normal 206" xfId="11421" xr:uid="{00000000-0005-0000-0000-0000C92B0000}"/>
    <cellStyle name="Normal 206 2" xfId="11422" xr:uid="{00000000-0005-0000-0000-0000CA2B0000}"/>
    <cellStyle name="Normal 206 2 2" xfId="11423" xr:uid="{00000000-0005-0000-0000-0000CB2B0000}"/>
    <cellStyle name="Normal 206 3" xfId="11424" xr:uid="{00000000-0005-0000-0000-0000CC2B0000}"/>
    <cellStyle name="Normal 206 3 2" xfId="11425" xr:uid="{00000000-0005-0000-0000-0000CD2B0000}"/>
    <cellStyle name="Normal 206 4" xfId="11426" xr:uid="{00000000-0005-0000-0000-0000CE2B0000}"/>
    <cellStyle name="Normal 206 4 2" xfId="11427" xr:uid="{00000000-0005-0000-0000-0000CF2B0000}"/>
    <cellStyle name="Normal 206 5" xfId="11428" xr:uid="{00000000-0005-0000-0000-0000D02B0000}"/>
    <cellStyle name="Normal 207" xfId="11429" xr:uid="{00000000-0005-0000-0000-0000D12B0000}"/>
    <cellStyle name="Normal 207 2" xfId="11430" xr:uid="{00000000-0005-0000-0000-0000D22B0000}"/>
    <cellStyle name="Normal 207 2 2" xfId="11431" xr:uid="{00000000-0005-0000-0000-0000D32B0000}"/>
    <cellStyle name="Normal 207 3" xfId="11432" xr:uid="{00000000-0005-0000-0000-0000D42B0000}"/>
    <cellStyle name="Normal 207 3 2" xfId="11433" xr:uid="{00000000-0005-0000-0000-0000D52B0000}"/>
    <cellStyle name="Normal 207 4" xfId="11434" xr:uid="{00000000-0005-0000-0000-0000D62B0000}"/>
    <cellStyle name="Normal 207 4 2" xfId="11435" xr:uid="{00000000-0005-0000-0000-0000D72B0000}"/>
    <cellStyle name="Normal 207 5" xfId="11436" xr:uid="{00000000-0005-0000-0000-0000D82B0000}"/>
    <cellStyle name="Normal 208" xfId="11437" xr:uid="{00000000-0005-0000-0000-0000D92B0000}"/>
    <cellStyle name="Normal 208 2" xfId="11438" xr:uid="{00000000-0005-0000-0000-0000DA2B0000}"/>
    <cellStyle name="Normal 208 2 2" xfId="11439" xr:uid="{00000000-0005-0000-0000-0000DB2B0000}"/>
    <cellStyle name="Normal 208 3" xfId="11440" xr:uid="{00000000-0005-0000-0000-0000DC2B0000}"/>
    <cellStyle name="Normal 208 3 2" xfId="11441" xr:uid="{00000000-0005-0000-0000-0000DD2B0000}"/>
    <cellStyle name="Normal 208 4" xfId="11442" xr:uid="{00000000-0005-0000-0000-0000DE2B0000}"/>
    <cellStyle name="Normal 208 4 2" xfId="11443" xr:uid="{00000000-0005-0000-0000-0000DF2B0000}"/>
    <cellStyle name="Normal 208 5" xfId="11444" xr:uid="{00000000-0005-0000-0000-0000E02B0000}"/>
    <cellStyle name="Normal 209" xfId="11445" xr:uid="{00000000-0005-0000-0000-0000E12B0000}"/>
    <cellStyle name="Normal 209 2" xfId="11446" xr:uid="{00000000-0005-0000-0000-0000E22B0000}"/>
    <cellStyle name="Normal 209 2 2" xfId="11447" xr:uid="{00000000-0005-0000-0000-0000E32B0000}"/>
    <cellStyle name="Normal 209 3" xfId="11448" xr:uid="{00000000-0005-0000-0000-0000E42B0000}"/>
    <cellStyle name="Normal 209 3 2" xfId="11449" xr:uid="{00000000-0005-0000-0000-0000E52B0000}"/>
    <cellStyle name="Normal 209 4" xfId="11450" xr:uid="{00000000-0005-0000-0000-0000E62B0000}"/>
    <cellStyle name="Normal 209 4 2" xfId="11451" xr:uid="{00000000-0005-0000-0000-0000E72B0000}"/>
    <cellStyle name="Normal 209 5" xfId="11452" xr:uid="{00000000-0005-0000-0000-0000E82B0000}"/>
    <cellStyle name="Normal 21" xfId="11453" xr:uid="{00000000-0005-0000-0000-0000E92B0000}"/>
    <cellStyle name="Normal 21 2" xfId="11454" xr:uid="{00000000-0005-0000-0000-0000EA2B0000}"/>
    <cellStyle name="Normal 21 2 2" xfId="11455" xr:uid="{00000000-0005-0000-0000-0000EB2B0000}"/>
    <cellStyle name="Normal 21 2 2 2" xfId="11456" xr:uid="{00000000-0005-0000-0000-0000EC2B0000}"/>
    <cellStyle name="Normal 21 2 3" xfId="11457" xr:uid="{00000000-0005-0000-0000-0000ED2B0000}"/>
    <cellStyle name="Normal 21 2_Deferred Income Taxes" xfId="11458" xr:uid="{00000000-0005-0000-0000-0000EE2B0000}"/>
    <cellStyle name="Normal 21 3" xfId="11459" xr:uid="{00000000-0005-0000-0000-0000EF2B0000}"/>
    <cellStyle name="Normal 21 3 2" xfId="11460" xr:uid="{00000000-0005-0000-0000-0000F02B0000}"/>
    <cellStyle name="Normal 21 4" xfId="11461" xr:uid="{00000000-0005-0000-0000-0000F12B0000}"/>
    <cellStyle name="Normal 21 4 2" xfId="11462" xr:uid="{00000000-0005-0000-0000-0000F22B0000}"/>
    <cellStyle name="Normal 21 5" xfId="11463" xr:uid="{00000000-0005-0000-0000-0000F32B0000}"/>
    <cellStyle name="Normal 21 5 2" xfId="11464" xr:uid="{00000000-0005-0000-0000-0000F42B0000}"/>
    <cellStyle name="Normal 21 6" xfId="11465" xr:uid="{00000000-0005-0000-0000-0000F52B0000}"/>
    <cellStyle name="Normal 21 6 2" xfId="11466" xr:uid="{00000000-0005-0000-0000-0000F62B0000}"/>
    <cellStyle name="Normal 21 7" xfId="11467" xr:uid="{00000000-0005-0000-0000-0000F72B0000}"/>
    <cellStyle name="Normal 21 8" xfId="11468" xr:uid="{00000000-0005-0000-0000-0000F82B0000}"/>
    <cellStyle name="Normal 21_Deferred Income Taxes" xfId="11469" xr:uid="{00000000-0005-0000-0000-0000F92B0000}"/>
    <cellStyle name="Normal 210" xfId="11470" xr:uid="{00000000-0005-0000-0000-0000FA2B0000}"/>
    <cellStyle name="Normal 210 2" xfId="11471" xr:uid="{00000000-0005-0000-0000-0000FB2B0000}"/>
    <cellStyle name="Normal 210 2 2" xfId="11472" xr:uid="{00000000-0005-0000-0000-0000FC2B0000}"/>
    <cellStyle name="Normal 210 3" xfId="11473" xr:uid="{00000000-0005-0000-0000-0000FD2B0000}"/>
    <cellStyle name="Normal 210 3 2" xfId="11474" xr:uid="{00000000-0005-0000-0000-0000FE2B0000}"/>
    <cellStyle name="Normal 210 4" xfId="11475" xr:uid="{00000000-0005-0000-0000-0000FF2B0000}"/>
    <cellStyle name="Normal 210 4 2" xfId="11476" xr:uid="{00000000-0005-0000-0000-0000002C0000}"/>
    <cellStyle name="Normal 210 5" xfId="11477" xr:uid="{00000000-0005-0000-0000-0000012C0000}"/>
    <cellStyle name="Normal 211" xfId="11478" xr:uid="{00000000-0005-0000-0000-0000022C0000}"/>
    <cellStyle name="Normal 211 2" xfId="11479" xr:uid="{00000000-0005-0000-0000-0000032C0000}"/>
    <cellStyle name="Normal 211 2 2" xfId="11480" xr:uid="{00000000-0005-0000-0000-0000042C0000}"/>
    <cellStyle name="Normal 211 3" xfId="11481" xr:uid="{00000000-0005-0000-0000-0000052C0000}"/>
    <cellStyle name="Normal 211 3 2" xfId="11482" xr:uid="{00000000-0005-0000-0000-0000062C0000}"/>
    <cellStyle name="Normal 211 4" xfId="11483" xr:uid="{00000000-0005-0000-0000-0000072C0000}"/>
    <cellStyle name="Normal 211 4 2" xfId="11484" xr:uid="{00000000-0005-0000-0000-0000082C0000}"/>
    <cellStyle name="Normal 211 5" xfId="11485" xr:uid="{00000000-0005-0000-0000-0000092C0000}"/>
    <cellStyle name="Normal 212" xfId="11486" xr:uid="{00000000-0005-0000-0000-00000A2C0000}"/>
    <cellStyle name="Normal 212 2" xfId="11487" xr:uid="{00000000-0005-0000-0000-00000B2C0000}"/>
    <cellStyle name="Normal 212 2 2" xfId="11488" xr:uid="{00000000-0005-0000-0000-00000C2C0000}"/>
    <cellStyle name="Normal 212 3" xfId="11489" xr:uid="{00000000-0005-0000-0000-00000D2C0000}"/>
    <cellStyle name="Normal 212 3 2" xfId="11490" xr:uid="{00000000-0005-0000-0000-00000E2C0000}"/>
    <cellStyle name="Normal 212 4" xfId="11491" xr:uid="{00000000-0005-0000-0000-00000F2C0000}"/>
    <cellStyle name="Normal 212 4 2" xfId="11492" xr:uid="{00000000-0005-0000-0000-0000102C0000}"/>
    <cellStyle name="Normal 212 5" xfId="11493" xr:uid="{00000000-0005-0000-0000-0000112C0000}"/>
    <cellStyle name="Normal 213" xfId="11494" xr:uid="{00000000-0005-0000-0000-0000122C0000}"/>
    <cellStyle name="Normal 213 2" xfId="11495" xr:uid="{00000000-0005-0000-0000-0000132C0000}"/>
    <cellStyle name="Normal 213 2 2" xfId="11496" xr:uid="{00000000-0005-0000-0000-0000142C0000}"/>
    <cellStyle name="Normal 213 3" xfId="11497" xr:uid="{00000000-0005-0000-0000-0000152C0000}"/>
    <cellStyle name="Normal 213 3 2" xfId="11498" xr:uid="{00000000-0005-0000-0000-0000162C0000}"/>
    <cellStyle name="Normal 213 4" xfId="11499" xr:uid="{00000000-0005-0000-0000-0000172C0000}"/>
    <cellStyle name="Normal 213 4 2" xfId="11500" xr:uid="{00000000-0005-0000-0000-0000182C0000}"/>
    <cellStyle name="Normal 213 5" xfId="11501" xr:uid="{00000000-0005-0000-0000-0000192C0000}"/>
    <cellStyle name="Normal 214" xfId="11502" xr:uid="{00000000-0005-0000-0000-00001A2C0000}"/>
    <cellStyle name="Normal 214 2" xfId="11503" xr:uid="{00000000-0005-0000-0000-00001B2C0000}"/>
    <cellStyle name="Normal 214 2 2" xfId="11504" xr:uid="{00000000-0005-0000-0000-00001C2C0000}"/>
    <cellStyle name="Normal 214 3" xfId="11505" xr:uid="{00000000-0005-0000-0000-00001D2C0000}"/>
    <cellStyle name="Normal 214 3 2" xfId="11506" xr:uid="{00000000-0005-0000-0000-00001E2C0000}"/>
    <cellStyle name="Normal 214 4" xfId="11507" xr:uid="{00000000-0005-0000-0000-00001F2C0000}"/>
    <cellStyle name="Normal 214 4 2" xfId="11508" xr:uid="{00000000-0005-0000-0000-0000202C0000}"/>
    <cellStyle name="Normal 214 5" xfId="11509" xr:uid="{00000000-0005-0000-0000-0000212C0000}"/>
    <cellStyle name="Normal 215" xfId="11510" xr:uid="{00000000-0005-0000-0000-0000222C0000}"/>
    <cellStyle name="Normal 215 2" xfId="11511" xr:uid="{00000000-0005-0000-0000-0000232C0000}"/>
    <cellStyle name="Normal 215 2 2" xfId="11512" xr:uid="{00000000-0005-0000-0000-0000242C0000}"/>
    <cellStyle name="Normal 215 3" xfId="11513" xr:uid="{00000000-0005-0000-0000-0000252C0000}"/>
    <cellStyle name="Normal 215 3 2" xfId="11514" xr:uid="{00000000-0005-0000-0000-0000262C0000}"/>
    <cellStyle name="Normal 215 4" xfId="11515" xr:uid="{00000000-0005-0000-0000-0000272C0000}"/>
    <cellStyle name="Normal 215 4 2" xfId="11516" xr:uid="{00000000-0005-0000-0000-0000282C0000}"/>
    <cellStyle name="Normal 215 5" xfId="11517" xr:uid="{00000000-0005-0000-0000-0000292C0000}"/>
    <cellStyle name="Normal 216" xfId="11518" xr:uid="{00000000-0005-0000-0000-00002A2C0000}"/>
    <cellStyle name="Normal 216 2" xfId="11519" xr:uid="{00000000-0005-0000-0000-00002B2C0000}"/>
    <cellStyle name="Normal 216 2 2" xfId="11520" xr:uid="{00000000-0005-0000-0000-00002C2C0000}"/>
    <cellStyle name="Normal 216 3" xfId="11521" xr:uid="{00000000-0005-0000-0000-00002D2C0000}"/>
    <cellStyle name="Normal 216 3 2" xfId="11522" xr:uid="{00000000-0005-0000-0000-00002E2C0000}"/>
    <cellStyle name="Normal 216 4" xfId="11523" xr:uid="{00000000-0005-0000-0000-00002F2C0000}"/>
    <cellStyle name="Normal 216 4 2" xfId="11524" xr:uid="{00000000-0005-0000-0000-0000302C0000}"/>
    <cellStyle name="Normal 216 5" xfId="11525" xr:uid="{00000000-0005-0000-0000-0000312C0000}"/>
    <cellStyle name="Normal 217" xfId="11526" xr:uid="{00000000-0005-0000-0000-0000322C0000}"/>
    <cellStyle name="Normal 217 2" xfId="11527" xr:uid="{00000000-0005-0000-0000-0000332C0000}"/>
    <cellStyle name="Normal 217 2 2" xfId="11528" xr:uid="{00000000-0005-0000-0000-0000342C0000}"/>
    <cellStyle name="Normal 217 3" xfId="11529" xr:uid="{00000000-0005-0000-0000-0000352C0000}"/>
    <cellStyle name="Normal 217 3 2" xfId="11530" xr:uid="{00000000-0005-0000-0000-0000362C0000}"/>
    <cellStyle name="Normal 217 4" xfId="11531" xr:uid="{00000000-0005-0000-0000-0000372C0000}"/>
    <cellStyle name="Normal 217 4 2" xfId="11532" xr:uid="{00000000-0005-0000-0000-0000382C0000}"/>
    <cellStyle name="Normal 217 5" xfId="11533" xr:uid="{00000000-0005-0000-0000-0000392C0000}"/>
    <cellStyle name="Normal 218" xfId="11534" xr:uid="{00000000-0005-0000-0000-00003A2C0000}"/>
    <cellStyle name="Normal 218 2" xfId="11535" xr:uid="{00000000-0005-0000-0000-00003B2C0000}"/>
    <cellStyle name="Normal 218 2 2" xfId="11536" xr:uid="{00000000-0005-0000-0000-00003C2C0000}"/>
    <cellStyle name="Normal 218 3" xfId="11537" xr:uid="{00000000-0005-0000-0000-00003D2C0000}"/>
    <cellStyle name="Normal 218 3 2" xfId="11538" xr:uid="{00000000-0005-0000-0000-00003E2C0000}"/>
    <cellStyle name="Normal 218 4" xfId="11539" xr:uid="{00000000-0005-0000-0000-00003F2C0000}"/>
    <cellStyle name="Normal 218 4 2" xfId="11540" xr:uid="{00000000-0005-0000-0000-0000402C0000}"/>
    <cellStyle name="Normal 218 5" xfId="11541" xr:uid="{00000000-0005-0000-0000-0000412C0000}"/>
    <cellStyle name="Normal 219" xfId="11542" xr:uid="{00000000-0005-0000-0000-0000422C0000}"/>
    <cellStyle name="Normal 219 2" xfId="11543" xr:uid="{00000000-0005-0000-0000-0000432C0000}"/>
    <cellStyle name="Normal 219 2 2" xfId="11544" xr:uid="{00000000-0005-0000-0000-0000442C0000}"/>
    <cellStyle name="Normal 219 3" xfId="11545" xr:uid="{00000000-0005-0000-0000-0000452C0000}"/>
    <cellStyle name="Normal 219 3 2" xfId="11546" xr:uid="{00000000-0005-0000-0000-0000462C0000}"/>
    <cellStyle name="Normal 219 4" xfId="11547" xr:uid="{00000000-0005-0000-0000-0000472C0000}"/>
    <cellStyle name="Normal 219 4 2" xfId="11548" xr:uid="{00000000-0005-0000-0000-0000482C0000}"/>
    <cellStyle name="Normal 219 5" xfId="11549" xr:uid="{00000000-0005-0000-0000-0000492C0000}"/>
    <cellStyle name="Normal 22" xfId="11550" xr:uid="{00000000-0005-0000-0000-00004A2C0000}"/>
    <cellStyle name="Normal 22 2" xfId="11551" xr:uid="{00000000-0005-0000-0000-00004B2C0000}"/>
    <cellStyle name="Normal 22 2 2" xfId="11552" xr:uid="{00000000-0005-0000-0000-00004C2C0000}"/>
    <cellStyle name="Normal 22 3" xfId="11553" xr:uid="{00000000-0005-0000-0000-00004D2C0000}"/>
    <cellStyle name="Normal 22 3 2" xfId="11554" xr:uid="{00000000-0005-0000-0000-00004E2C0000}"/>
    <cellStyle name="Normal 22 4" xfId="11555" xr:uid="{00000000-0005-0000-0000-00004F2C0000}"/>
    <cellStyle name="Normal 22 4 2" xfId="11556" xr:uid="{00000000-0005-0000-0000-0000502C0000}"/>
    <cellStyle name="Normal 22 5" xfId="11557" xr:uid="{00000000-0005-0000-0000-0000512C0000}"/>
    <cellStyle name="Normal 220" xfId="11558" xr:uid="{00000000-0005-0000-0000-0000522C0000}"/>
    <cellStyle name="Normal 220 2" xfId="11559" xr:uid="{00000000-0005-0000-0000-0000532C0000}"/>
    <cellStyle name="Normal 220 2 2" xfId="11560" xr:uid="{00000000-0005-0000-0000-0000542C0000}"/>
    <cellStyle name="Normal 220 3" xfId="11561" xr:uid="{00000000-0005-0000-0000-0000552C0000}"/>
    <cellStyle name="Normal 220 3 2" xfId="11562" xr:uid="{00000000-0005-0000-0000-0000562C0000}"/>
    <cellStyle name="Normal 220 4" xfId="11563" xr:uid="{00000000-0005-0000-0000-0000572C0000}"/>
    <cellStyle name="Normal 220 4 2" xfId="11564" xr:uid="{00000000-0005-0000-0000-0000582C0000}"/>
    <cellStyle name="Normal 220 5" xfId="11565" xr:uid="{00000000-0005-0000-0000-0000592C0000}"/>
    <cellStyle name="Normal 221" xfId="11566" xr:uid="{00000000-0005-0000-0000-00005A2C0000}"/>
    <cellStyle name="Normal 221 2" xfId="11567" xr:uid="{00000000-0005-0000-0000-00005B2C0000}"/>
    <cellStyle name="Normal 221 2 2" xfId="11568" xr:uid="{00000000-0005-0000-0000-00005C2C0000}"/>
    <cellStyle name="Normal 221 3" xfId="11569" xr:uid="{00000000-0005-0000-0000-00005D2C0000}"/>
    <cellStyle name="Normal 221 3 2" xfId="11570" xr:uid="{00000000-0005-0000-0000-00005E2C0000}"/>
    <cellStyle name="Normal 221 4" xfId="11571" xr:uid="{00000000-0005-0000-0000-00005F2C0000}"/>
    <cellStyle name="Normal 221 4 2" xfId="11572" xr:uid="{00000000-0005-0000-0000-0000602C0000}"/>
    <cellStyle name="Normal 221 5" xfId="11573" xr:uid="{00000000-0005-0000-0000-0000612C0000}"/>
    <cellStyle name="Normal 222" xfId="11574" xr:uid="{00000000-0005-0000-0000-0000622C0000}"/>
    <cellStyle name="Normal 222 2" xfId="11575" xr:uid="{00000000-0005-0000-0000-0000632C0000}"/>
    <cellStyle name="Normal 222 2 2" xfId="11576" xr:uid="{00000000-0005-0000-0000-0000642C0000}"/>
    <cellStyle name="Normal 222 3" xfId="11577" xr:uid="{00000000-0005-0000-0000-0000652C0000}"/>
    <cellStyle name="Normal 222 3 2" xfId="11578" xr:uid="{00000000-0005-0000-0000-0000662C0000}"/>
    <cellStyle name="Normal 222 4" xfId="11579" xr:uid="{00000000-0005-0000-0000-0000672C0000}"/>
    <cellStyle name="Normal 222 4 2" xfId="11580" xr:uid="{00000000-0005-0000-0000-0000682C0000}"/>
    <cellStyle name="Normal 222 5" xfId="11581" xr:uid="{00000000-0005-0000-0000-0000692C0000}"/>
    <cellStyle name="Normal 223" xfId="11582" xr:uid="{00000000-0005-0000-0000-00006A2C0000}"/>
    <cellStyle name="Normal 223 2" xfId="11583" xr:uid="{00000000-0005-0000-0000-00006B2C0000}"/>
    <cellStyle name="Normal 223 2 2" xfId="11584" xr:uid="{00000000-0005-0000-0000-00006C2C0000}"/>
    <cellStyle name="Normal 223 3" xfId="11585" xr:uid="{00000000-0005-0000-0000-00006D2C0000}"/>
    <cellStyle name="Normal 223 3 2" xfId="11586" xr:uid="{00000000-0005-0000-0000-00006E2C0000}"/>
    <cellStyle name="Normal 223 4" xfId="11587" xr:uid="{00000000-0005-0000-0000-00006F2C0000}"/>
    <cellStyle name="Normal 223 4 2" xfId="11588" xr:uid="{00000000-0005-0000-0000-0000702C0000}"/>
    <cellStyle name="Normal 223 5" xfId="11589" xr:uid="{00000000-0005-0000-0000-0000712C0000}"/>
    <cellStyle name="Normal 224" xfId="11590" xr:uid="{00000000-0005-0000-0000-0000722C0000}"/>
    <cellStyle name="Normal 224 2" xfId="11591" xr:uid="{00000000-0005-0000-0000-0000732C0000}"/>
    <cellStyle name="Normal 224 2 2" xfId="11592" xr:uid="{00000000-0005-0000-0000-0000742C0000}"/>
    <cellStyle name="Normal 224 3" xfId="11593" xr:uid="{00000000-0005-0000-0000-0000752C0000}"/>
    <cellStyle name="Normal 224 3 2" xfId="11594" xr:uid="{00000000-0005-0000-0000-0000762C0000}"/>
    <cellStyle name="Normal 224 4" xfId="11595" xr:uid="{00000000-0005-0000-0000-0000772C0000}"/>
    <cellStyle name="Normal 224 4 2" xfId="11596" xr:uid="{00000000-0005-0000-0000-0000782C0000}"/>
    <cellStyle name="Normal 224 5" xfId="11597" xr:uid="{00000000-0005-0000-0000-0000792C0000}"/>
    <cellStyle name="Normal 225" xfId="11598" xr:uid="{00000000-0005-0000-0000-00007A2C0000}"/>
    <cellStyle name="Normal 225 2" xfId="11599" xr:uid="{00000000-0005-0000-0000-00007B2C0000}"/>
    <cellStyle name="Normal 225 2 2" xfId="11600" xr:uid="{00000000-0005-0000-0000-00007C2C0000}"/>
    <cellStyle name="Normal 225 3" xfId="11601" xr:uid="{00000000-0005-0000-0000-00007D2C0000}"/>
    <cellStyle name="Normal 225 3 2" xfId="11602" xr:uid="{00000000-0005-0000-0000-00007E2C0000}"/>
    <cellStyle name="Normal 225 4" xfId="11603" xr:uid="{00000000-0005-0000-0000-00007F2C0000}"/>
    <cellStyle name="Normal 225 4 2" xfId="11604" xr:uid="{00000000-0005-0000-0000-0000802C0000}"/>
    <cellStyle name="Normal 225 5" xfId="11605" xr:uid="{00000000-0005-0000-0000-0000812C0000}"/>
    <cellStyle name="Normal 226" xfId="11606" xr:uid="{00000000-0005-0000-0000-0000822C0000}"/>
    <cellStyle name="Normal 226 2" xfId="11607" xr:uid="{00000000-0005-0000-0000-0000832C0000}"/>
    <cellStyle name="Normal 226 2 2" xfId="11608" xr:uid="{00000000-0005-0000-0000-0000842C0000}"/>
    <cellStyle name="Normal 226 3" xfId="11609" xr:uid="{00000000-0005-0000-0000-0000852C0000}"/>
    <cellStyle name="Normal 226 3 2" xfId="11610" xr:uid="{00000000-0005-0000-0000-0000862C0000}"/>
    <cellStyle name="Normal 226 4" xfId="11611" xr:uid="{00000000-0005-0000-0000-0000872C0000}"/>
    <cellStyle name="Normal 226 4 2" xfId="11612" xr:uid="{00000000-0005-0000-0000-0000882C0000}"/>
    <cellStyle name="Normal 226 5" xfId="11613" xr:uid="{00000000-0005-0000-0000-0000892C0000}"/>
    <cellStyle name="Normal 227" xfId="11614" xr:uid="{00000000-0005-0000-0000-00008A2C0000}"/>
    <cellStyle name="Normal 227 2" xfId="11615" xr:uid="{00000000-0005-0000-0000-00008B2C0000}"/>
    <cellStyle name="Normal 227 2 2" xfId="11616" xr:uid="{00000000-0005-0000-0000-00008C2C0000}"/>
    <cellStyle name="Normal 227 3" xfId="11617" xr:uid="{00000000-0005-0000-0000-00008D2C0000}"/>
    <cellStyle name="Normal 227 3 2" xfId="11618" xr:uid="{00000000-0005-0000-0000-00008E2C0000}"/>
    <cellStyle name="Normal 227 4" xfId="11619" xr:uid="{00000000-0005-0000-0000-00008F2C0000}"/>
    <cellStyle name="Normal 227 4 2" xfId="11620" xr:uid="{00000000-0005-0000-0000-0000902C0000}"/>
    <cellStyle name="Normal 227 5" xfId="11621" xr:uid="{00000000-0005-0000-0000-0000912C0000}"/>
    <cellStyle name="Normal 228" xfId="11622" xr:uid="{00000000-0005-0000-0000-0000922C0000}"/>
    <cellStyle name="Normal 228 2" xfId="11623" xr:uid="{00000000-0005-0000-0000-0000932C0000}"/>
    <cellStyle name="Normal 228 2 2" xfId="11624" xr:uid="{00000000-0005-0000-0000-0000942C0000}"/>
    <cellStyle name="Normal 228 3" xfId="11625" xr:uid="{00000000-0005-0000-0000-0000952C0000}"/>
    <cellStyle name="Normal 228 3 2" xfId="11626" xr:uid="{00000000-0005-0000-0000-0000962C0000}"/>
    <cellStyle name="Normal 228 4" xfId="11627" xr:uid="{00000000-0005-0000-0000-0000972C0000}"/>
    <cellStyle name="Normal 228 4 2" xfId="11628" xr:uid="{00000000-0005-0000-0000-0000982C0000}"/>
    <cellStyle name="Normal 228 5" xfId="11629" xr:uid="{00000000-0005-0000-0000-0000992C0000}"/>
    <cellStyle name="Normal 229" xfId="11630" xr:uid="{00000000-0005-0000-0000-00009A2C0000}"/>
    <cellStyle name="Normal 229 2" xfId="11631" xr:uid="{00000000-0005-0000-0000-00009B2C0000}"/>
    <cellStyle name="Normal 229 2 2" xfId="11632" xr:uid="{00000000-0005-0000-0000-00009C2C0000}"/>
    <cellStyle name="Normal 229 3" xfId="11633" xr:uid="{00000000-0005-0000-0000-00009D2C0000}"/>
    <cellStyle name="Normal 229 3 2" xfId="11634" xr:uid="{00000000-0005-0000-0000-00009E2C0000}"/>
    <cellStyle name="Normal 229 4" xfId="11635" xr:uid="{00000000-0005-0000-0000-00009F2C0000}"/>
    <cellStyle name="Normal 229 4 2" xfId="11636" xr:uid="{00000000-0005-0000-0000-0000A02C0000}"/>
    <cellStyle name="Normal 229 5" xfId="11637" xr:uid="{00000000-0005-0000-0000-0000A12C0000}"/>
    <cellStyle name="Normal 23" xfId="11638" xr:uid="{00000000-0005-0000-0000-0000A22C0000}"/>
    <cellStyle name="Normal 23 2" xfId="11639" xr:uid="{00000000-0005-0000-0000-0000A32C0000}"/>
    <cellStyle name="Normal 23 2 2" xfId="11640" xr:uid="{00000000-0005-0000-0000-0000A42C0000}"/>
    <cellStyle name="Normal 23 2 3" xfId="11641" xr:uid="{00000000-0005-0000-0000-0000A52C0000}"/>
    <cellStyle name="Normal 23 3" xfId="11642" xr:uid="{00000000-0005-0000-0000-0000A62C0000}"/>
    <cellStyle name="Normal 23 4" xfId="11643" xr:uid="{00000000-0005-0000-0000-0000A72C0000}"/>
    <cellStyle name="Normal 23 4 2" xfId="11644" xr:uid="{00000000-0005-0000-0000-0000A82C0000}"/>
    <cellStyle name="Normal 23 5" xfId="11645" xr:uid="{00000000-0005-0000-0000-0000A92C0000}"/>
    <cellStyle name="Normal 23 5 2" xfId="11646" xr:uid="{00000000-0005-0000-0000-0000AA2C0000}"/>
    <cellStyle name="Normal 23 6" xfId="11647" xr:uid="{00000000-0005-0000-0000-0000AB2C0000}"/>
    <cellStyle name="Normal 23 6 2" xfId="11648" xr:uid="{00000000-0005-0000-0000-0000AC2C0000}"/>
    <cellStyle name="Normal 23 7" xfId="11649" xr:uid="{00000000-0005-0000-0000-0000AD2C0000}"/>
    <cellStyle name="Normal 230" xfId="11650" xr:uid="{00000000-0005-0000-0000-0000AE2C0000}"/>
    <cellStyle name="Normal 230 2" xfId="11651" xr:uid="{00000000-0005-0000-0000-0000AF2C0000}"/>
    <cellStyle name="Normal 230 2 2" xfId="11652" xr:uid="{00000000-0005-0000-0000-0000B02C0000}"/>
    <cellStyle name="Normal 230 3" xfId="11653" xr:uid="{00000000-0005-0000-0000-0000B12C0000}"/>
    <cellStyle name="Normal 230 3 2" xfId="11654" xr:uid="{00000000-0005-0000-0000-0000B22C0000}"/>
    <cellStyle name="Normal 230 4" xfId="11655" xr:uid="{00000000-0005-0000-0000-0000B32C0000}"/>
    <cellStyle name="Normal 230 4 2" xfId="11656" xr:uid="{00000000-0005-0000-0000-0000B42C0000}"/>
    <cellStyle name="Normal 230 5" xfId="11657" xr:uid="{00000000-0005-0000-0000-0000B52C0000}"/>
    <cellStyle name="Normal 231" xfId="11658" xr:uid="{00000000-0005-0000-0000-0000B62C0000}"/>
    <cellStyle name="Normal 231 2" xfId="11659" xr:uid="{00000000-0005-0000-0000-0000B72C0000}"/>
    <cellStyle name="Normal 231 2 2" xfId="11660" xr:uid="{00000000-0005-0000-0000-0000B82C0000}"/>
    <cellStyle name="Normal 231 3" xfId="11661" xr:uid="{00000000-0005-0000-0000-0000B92C0000}"/>
    <cellStyle name="Normal 231 3 2" xfId="11662" xr:uid="{00000000-0005-0000-0000-0000BA2C0000}"/>
    <cellStyle name="Normal 231 4" xfId="11663" xr:uid="{00000000-0005-0000-0000-0000BB2C0000}"/>
    <cellStyle name="Normal 231 4 2" xfId="11664" xr:uid="{00000000-0005-0000-0000-0000BC2C0000}"/>
    <cellStyle name="Normal 231 5" xfId="11665" xr:uid="{00000000-0005-0000-0000-0000BD2C0000}"/>
    <cellStyle name="Normal 232" xfId="11666" xr:uid="{00000000-0005-0000-0000-0000BE2C0000}"/>
    <cellStyle name="Normal 232 2" xfId="11667" xr:uid="{00000000-0005-0000-0000-0000BF2C0000}"/>
    <cellStyle name="Normal 232 2 2" xfId="11668" xr:uid="{00000000-0005-0000-0000-0000C02C0000}"/>
    <cellStyle name="Normal 232 3" xfId="11669" xr:uid="{00000000-0005-0000-0000-0000C12C0000}"/>
    <cellStyle name="Normal 232 3 2" xfId="11670" xr:uid="{00000000-0005-0000-0000-0000C22C0000}"/>
    <cellStyle name="Normal 232 4" xfId="11671" xr:uid="{00000000-0005-0000-0000-0000C32C0000}"/>
    <cellStyle name="Normal 232 4 2" xfId="11672" xr:uid="{00000000-0005-0000-0000-0000C42C0000}"/>
    <cellStyle name="Normal 232 5" xfId="11673" xr:uid="{00000000-0005-0000-0000-0000C52C0000}"/>
    <cellStyle name="Normal 233" xfId="11674" xr:uid="{00000000-0005-0000-0000-0000C62C0000}"/>
    <cellStyle name="Normal 233 2" xfId="11675" xr:uid="{00000000-0005-0000-0000-0000C72C0000}"/>
    <cellStyle name="Normal 233 2 2" xfId="11676" xr:uid="{00000000-0005-0000-0000-0000C82C0000}"/>
    <cellStyle name="Normal 233 3" xfId="11677" xr:uid="{00000000-0005-0000-0000-0000C92C0000}"/>
    <cellStyle name="Normal 233 3 2" xfId="11678" xr:uid="{00000000-0005-0000-0000-0000CA2C0000}"/>
    <cellStyle name="Normal 233 4" xfId="11679" xr:uid="{00000000-0005-0000-0000-0000CB2C0000}"/>
    <cellStyle name="Normal 233 4 2" xfId="11680" xr:uid="{00000000-0005-0000-0000-0000CC2C0000}"/>
    <cellStyle name="Normal 233 5" xfId="11681" xr:uid="{00000000-0005-0000-0000-0000CD2C0000}"/>
    <cellStyle name="Normal 234" xfId="11682" xr:uid="{00000000-0005-0000-0000-0000CE2C0000}"/>
    <cellStyle name="Normal 234 2" xfId="11683" xr:uid="{00000000-0005-0000-0000-0000CF2C0000}"/>
    <cellStyle name="Normal 234 2 2" xfId="11684" xr:uid="{00000000-0005-0000-0000-0000D02C0000}"/>
    <cellStyle name="Normal 234 3" xfId="11685" xr:uid="{00000000-0005-0000-0000-0000D12C0000}"/>
    <cellStyle name="Normal 234 3 2" xfId="11686" xr:uid="{00000000-0005-0000-0000-0000D22C0000}"/>
    <cellStyle name="Normal 234 4" xfId="11687" xr:uid="{00000000-0005-0000-0000-0000D32C0000}"/>
    <cellStyle name="Normal 234 4 2" xfId="11688" xr:uid="{00000000-0005-0000-0000-0000D42C0000}"/>
    <cellStyle name="Normal 234 5" xfId="11689" xr:uid="{00000000-0005-0000-0000-0000D52C0000}"/>
    <cellStyle name="Normal 235" xfId="11690" xr:uid="{00000000-0005-0000-0000-0000D62C0000}"/>
    <cellStyle name="Normal 235 2" xfId="11691" xr:uid="{00000000-0005-0000-0000-0000D72C0000}"/>
    <cellStyle name="Normal 235 2 2" xfId="11692" xr:uid="{00000000-0005-0000-0000-0000D82C0000}"/>
    <cellStyle name="Normal 235 3" xfId="11693" xr:uid="{00000000-0005-0000-0000-0000D92C0000}"/>
    <cellStyle name="Normal 235 3 2" xfId="11694" xr:uid="{00000000-0005-0000-0000-0000DA2C0000}"/>
    <cellStyle name="Normal 235 4" xfId="11695" xr:uid="{00000000-0005-0000-0000-0000DB2C0000}"/>
    <cellStyle name="Normal 235 4 2" xfId="11696" xr:uid="{00000000-0005-0000-0000-0000DC2C0000}"/>
    <cellStyle name="Normal 235 5" xfId="11697" xr:uid="{00000000-0005-0000-0000-0000DD2C0000}"/>
    <cellStyle name="Normal 236" xfId="11698" xr:uid="{00000000-0005-0000-0000-0000DE2C0000}"/>
    <cellStyle name="Normal 236 2" xfId="11699" xr:uid="{00000000-0005-0000-0000-0000DF2C0000}"/>
    <cellStyle name="Normal 236 2 2" xfId="11700" xr:uid="{00000000-0005-0000-0000-0000E02C0000}"/>
    <cellStyle name="Normal 236 3" xfId="11701" xr:uid="{00000000-0005-0000-0000-0000E12C0000}"/>
    <cellStyle name="Normal 236 3 2" xfId="11702" xr:uid="{00000000-0005-0000-0000-0000E22C0000}"/>
    <cellStyle name="Normal 236 4" xfId="11703" xr:uid="{00000000-0005-0000-0000-0000E32C0000}"/>
    <cellStyle name="Normal 236 4 2" xfId="11704" xr:uid="{00000000-0005-0000-0000-0000E42C0000}"/>
    <cellStyle name="Normal 236 5" xfId="11705" xr:uid="{00000000-0005-0000-0000-0000E52C0000}"/>
    <cellStyle name="Normal 237" xfId="11706" xr:uid="{00000000-0005-0000-0000-0000E62C0000}"/>
    <cellStyle name="Normal 237 2" xfId="11707" xr:uid="{00000000-0005-0000-0000-0000E72C0000}"/>
    <cellStyle name="Normal 237 2 2" xfId="11708" xr:uid="{00000000-0005-0000-0000-0000E82C0000}"/>
    <cellStyle name="Normal 237 3" xfId="11709" xr:uid="{00000000-0005-0000-0000-0000E92C0000}"/>
    <cellStyle name="Normal 237 3 2" xfId="11710" xr:uid="{00000000-0005-0000-0000-0000EA2C0000}"/>
    <cellStyle name="Normal 237 4" xfId="11711" xr:uid="{00000000-0005-0000-0000-0000EB2C0000}"/>
    <cellStyle name="Normal 237 4 2" xfId="11712" xr:uid="{00000000-0005-0000-0000-0000EC2C0000}"/>
    <cellStyle name="Normal 237 5" xfId="11713" xr:uid="{00000000-0005-0000-0000-0000ED2C0000}"/>
    <cellStyle name="Normal 238" xfId="11714" xr:uid="{00000000-0005-0000-0000-0000EE2C0000}"/>
    <cellStyle name="Normal 238 2" xfId="11715" xr:uid="{00000000-0005-0000-0000-0000EF2C0000}"/>
    <cellStyle name="Normal 238 2 2" xfId="11716" xr:uid="{00000000-0005-0000-0000-0000F02C0000}"/>
    <cellStyle name="Normal 238 3" xfId="11717" xr:uid="{00000000-0005-0000-0000-0000F12C0000}"/>
    <cellStyle name="Normal 238 3 2" xfId="11718" xr:uid="{00000000-0005-0000-0000-0000F22C0000}"/>
    <cellStyle name="Normal 238 4" xfId="11719" xr:uid="{00000000-0005-0000-0000-0000F32C0000}"/>
    <cellStyle name="Normal 238 4 2" xfId="11720" xr:uid="{00000000-0005-0000-0000-0000F42C0000}"/>
    <cellStyle name="Normal 238 5" xfId="11721" xr:uid="{00000000-0005-0000-0000-0000F52C0000}"/>
    <cellStyle name="Normal 239" xfId="11722" xr:uid="{00000000-0005-0000-0000-0000F62C0000}"/>
    <cellStyle name="Normal 239 2" xfId="11723" xr:uid="{00000000-0005-0000-0000-0000F72C0000}"/>
    <cellStyle name="Normal 239 2 2" xfId="11724" xr:uid="{00000000-0005-0000-0000-0000F82C0000}"/>
    <cellStyle name="Normal 239 3" xfId="11725" xr:uid="{00000000-0005-0000-0000-0000F92C0000}"/>
    <cellStyle name="Normal 239 3 2" xfId="11726" xr:uid="{00000000-0005-0000-0000-0000FA2C0000}"/>
    <cellStyle name="Normal 239 4" xfId="11727" xr:uid="{00000000-0005-0000-0000-0000FB2C0000}"/>
    <cellStyle name="Normal 239 4 2" xfId="11728" xr:uid="{00000000-0005-0000-0000-0000FC2C0000}"/>
    <cellStyle name="Normal 239 5" xfId="11729" xr:uid="{00000000-0005-0000-0000-0000FD2C0000}"/>
    <cellStyle name="Normal 24" xfId="11730" xr:uid="{00000000-0005-0000-0000-0000FE2C0000}"/>
    <cellStyle name="Normal 24 2" xfId="11731" xr:uid="{00000000-0005-0000-0000-0000FF2C0000}"/>
    <cellStyle name="Normal 24 2 2" xfId="11732" xr:uid="{00000000-0005-0000-0000-0000002D0000}"/>
    <cellStyle name="Normal 24 2 2 2" xfId="11733" xr:uid="{00000000-0005-0000-0000-0000012D0000}"/>
    <cellStyle name="Normal 24 2 3" xfId="11734" xr:uid="{00000000-0005-0000-0000-0000022D0000}"/>
    <cellStyle name="Normal 24 2 3 2" xfId="11735" xr:uid="{00000000-0005-0000-0000-0000032D0000}"/>
    <cellStyle name="Normal 24 2 4" xfId="11736" xr:uid="{00000000-0005-0000-0000-0000042D0000}"/>
    <cellStyle name="Normal 24 2 4 2" xfId="11737" xr:uid="{00000000-0005-0000-0000-0000052D0000}"/>
    <cellStyle name="Normal 24 2 5" xfId="11738" xr:uid="{00000000-0005-0000-0000-0000062D0000}"/>
    <cellStyle name="Normal 24 3" xfId="11739" xr:uid="{00000000-0005-0000-0000-0000072D0000}"/>
    <cellStyle name="Normal 24 3 2" xfId="11740" xr:uid="{00000000-0005-0000-0000-0000082D0000}"/>
    <cellStyle name="Normal 24 3 3" xfId="11741" xr:uid="{00000000-0005-0000-0000-0000092D0000}"/>
    <cellStyle name="Normal 24 4" xfId="11742" xr:uid="{00000000-0005-0000-0000-00000A2D0000}"/>
    <cellStyle name="Normal 24 5" xfId="11743" xr:uid="{00000000-0005-0000-0000-00000B2D0000}"/>
    <cellStyle name="Normal 240" xfId="11744" xr:uid="{00000000-0005-0000-0000-00000C2D0000}"/>
    <cellStyle name="Normal 240 2" xfId="11745" xr:uid="{00000000-0005-0000-0000-00000D2D0000}"/>
    <cellStyle name="Normal 240 2 2" xfId="11746" xr:uid="{00000000-0005-0000-0000-00000E2D0000}"/>
    <cellStyle name="Normal 240 2 2 2" xfId="11747" xr:uid="{00000000-0005-0000-0000-00000F2D0000}"/>
    <cellStyle name="Normal 240 2 3" xfId="11748" xr:uid="{00000000-0005-0000-0000-0000102D0000}"/>
    <cellStyle name="Normal 240 2 4" xfId="11749" xr:uid="{00000000-0005-0000-0000-0000112D0000}"/>
    <cellStyle name="Normal 240 3" xfId="11750" xr:uid="{00000000-0005-0000-0000-0000122D0000}"/>
    <cellStyle name="Normal 240 3 2" xfId="11751" xr:uid="{00000000-0005-0000-0000-0000132D0000}"/>
    <cellStyle name="Normal 240 3 3" xfId="11752" xr:uid="{00000000-0005-0000-0000-0000142D0000}"/>
    <cellStyle name="Normal 240 4" xfId="11753" xr:uid="{00000000-0005-0000-0000-0000152D0000}"/>
    <cellStyle name="Normal 240 4 2" xfId="11754" xr:uid="{00000000-0005-0000-0000-0000162D0000}"/>
    <cellStyle name="Normal 240 5" xfId="11755" xr:uid="{00000000-0005-0000-0000-0000172D0000}"/>
    <cellStyle name="Normal 241" xfId="11756" xr:uid="{00000000-0005-0000-0000-0000182D0000}"/>
    <cellStyle name="Normal 241 2" xfId="11757" xr:uid="{00000000-0005-0000-0000-0000192D0000}"/>
    <cellStyle name="Normal 241 3" xfId="11758" xr:uid="{00000000-0005-0000-0000-00001A2D0000}"/>
    <cellStyle name="Normal 241 3 2" xfId="11759" xr:uid="{00000000-0005-0000-0000-00001B2D0000}"/>
    <cellStyle name="Normal 241 3 2 2" xfId="11760" xr:uid="{00000000-0005-0000-0000-00001C2D0000}"/>
    <cellStyle name="Normal 241 3 3" xfId="11761" xr:uid="{00000000-0005-0000-0000-00001D2D0000}"/>
    <cellStyle name="Normal 241 3 3 2" xfId="11762" xr:uid="{00000000-0005-0000-0000-00001E2D0000}"/>
    <cellStyle name="Normal 241 3 4" xfId="11763" xr:uid="{00000000-0005-0000-0000-00001F2D0000}"/>
    <cellStyle name="Normal 241 3 4 2" xfId="11764" xr:uid="{00000000-0005-0000-0000-0000202D0000}"/>
    <cellStyle name="Normal 241 3 5" xfId="11765" xr:uid="{00000000-0005-0000-0000-0000212D0000}"/>
    <cellStyle name="Normal 241 4" xfId="11766" xr:uid="{00000000-0005-0000-0000-0000222D0000}"/>
    <cellStyle name="Normal 241 4 2" xfId="11767" xr:uid="{00000000-0005-0000-0000-0000232D0000}"/>
    <cellStyle name="Normal 241 5" xfId="11768" xr:uid="{00000000-0005-0000-0000-0000242D0000}"/>
    <cellStyle name="Normal 241 5 2" xfId="11769" xr:uid="{00000000-0005-0000-0000-0000252D0000}"/>
    <cellStyle name="Normal 241 6" xfId="11770" xr:uid="{00000000-0005-0000-0000-0000262D0000}"/>
    <cellStyle name="Normal 241 6 2" xfId="11771" xr:uid="{00000000-0005-0000-0000-0000272D0000}"/>
    <cellStyle name="Normal 241 7" xfId="11772" xr:uid="{00000000-0005-0000-0000-0000282D0000}"/>
    <cellStyle name="Normal 242" xfId="11773" xr:uid="{00000000-0005-0000-0000-0000292D0000}"/>
    <cellStyle name="Normal 242 2" xfId="11774" xr:uid="{00000000-0005-0000-0000-00002A2D0000}"/>
    <cellStyle name="Normal 243" xfId="11775" xr:uid="{00000000-0005-0000-0000-00002B2D0000}"/>
    <cellStyle name="Normal 243 2" xfId="11776" xr:uid="{00000000-0005-0000-0000-00002C2D0000}"/>
    <cellStyle name="Normal 243 2 2" xfId="11777" xr:uid="{00000000-0005-0000-0000-00002D2D0000}"/>
    <cellStyle name="Normal 243 3" xfId="11778" xr:uid="{00000000-0005-0000-0000-00002E2D0000}"/>
    <cellStyle name="Normal 243 4" xfId="11779" xr:uid="{00000000-0005-0000-0000-00002F2D0000}"/>
    <cellStyle name="Normal 244" xfId="11780" xr:uid="{00000000-0005-0000-0000-0000302D0000}"/>
    <cellStyle name="Normal 244 2" xfId="11781" xr:uid="{00000000-0005-0000-0000-0000312D0000}"/>
    <cellStyle name="Normal 245" xfId="11782" xr:uid="{00000000-0005-0000-0000-0000322D0000}"/>
    <cellStyle name="Normal 245 2" xfId="11783" xr:uid="{00000000-0005-0000-0000-0000332D0000}"/>
    <cellStyle name="Normal 246" xfId="11784" xr:uid="{00000000-0005-0000-0000-0000342D0000}"/>
    <cellStyle name="Normal 247" xfId="11785" xr:uid="{00000000-0005-0000-0000-0000352D0000}"/>
    <cellStyle name="Normal 248" xfId="11786" xr:uid="{00000000-0005-0000-0000-0000362D0000}"/>
    <cellStyle name="Normal 249" xfId="11787" xr:uid="{00000000-0005-0000-0000-0000372D0000}"/>
    <cellStyle name="Normal 25" xfId="11788" xr:uid="{00000000-0005-0000-0000-0000382D0000}"/>
    <cellStyle name="Normal 25 2" xfId="11789" xr:uid="{00000000-0005-0000-0000-0000392D0000}"/>
    <cellStyle name="Normal 25 2 2" xfId="11790" xr:uid="{00000000-0005-0000-0000-00003A2D0000}"/>
    <cellStyle name="Normal 25 2 3" xfId="11791" xr:uid="{00000000-0005-0000-0000-00003B2D0000}"/>
    <cellStyle name="Normal 25 3" xfId="11792" xr:uid="{00000000-0005-0000-0000-00003C2D0000}"/>
    <cellStyle name="Normal 25 4" xfId="11793" xr:uid="{00000000-0005-0000-0000-00003D2D0000}"/>
    <cellStyle name="Normal 25 5" xfId="11794" xr:uid="{00000000-0005-0000-0000-00003E2D0000}"/>
    <cellStyle name="Normal 25_Deferred Income Taxes" xfId="11795" xr:uid="{00000000-0005-0000-0000-00003F2D0000}"/>
    <cellStyle name="Normal 250" xfId="11796" xr:uid="{00000000-0005-0000-0000-0000402D0000}"/>
    <cellStyle name="Normal 251" xfId="11797" xr:uid="{00000000-0005-0000-0000-0000412D0000}"/>
    <cellStyle name="Normal 252" xfId="11798" xr:uid="{00000000-0005-0000-0000-0000422D0000}"/>
    <cellStyle name="Normal 253" xfId="11799" xr:uid="{00000000-0005-0000-0000-0000432D0000}"/>
    <cellStyle name="Normal 254" xfId="11800" xr:uid="{00000000-0005-0000-0000-0000442D0000}"/>
    <cellStyle name="Normal 255" xfId="11801" xr:uid="{00000000-0005-0000-0000-0000452D0000}"/>
    <cellStyle name="Normal 256" xfId="11802" xr:uid="{00000000-0005-0000-0000-0000462D0000}"/>
    <cellStyle name="Normal 257" xfId="11803" xr:uid="{00000000-0005-0000-0000-0000472D0000}"/>
    <cellStyle name="Normal 258" xfId="11804" xr:uid="{00000000-0005-0000-0000-0000482D0000}"/>
    <cellStyle name="Normal 259" xfId="11805" xr:uid="{00000000-0005-0000-0000-0000492D0000}"/>
    <cellStyle name="Normal 26" xfId="11806" xr:uid="{00000000-0005-0000-0000-00004A2D0000}"/>
    <cellStyle name="Normal 26 2" xfId="11807" xr:uid="{00000000-0005-0000-0000-00004B2D0000}"/>
    <cellStyle name="Normal 26 2 2" xfId="11808" xr:uid="{00000000-0005-0000-0000-00004C2D0000}"/>
    <cellStyle name="Normal 26 2 3" xfId="11809" xr:uid="{00000000-0005-0000-0000-00004D2D0000}"/>
    <cellStyle name="Normal 26 3" xfId="11810" xr:uid="{00000000-0005-0000-0000-00004E2D0000}"/>
    <cellStyle name="Normal 26 4" xfId="11811" xr:uid="{00000000-0005-0000-0000-00004F2D0000}"/>
    <cellStyle name="Normal 26 5" xfId="11812" xr:uid="{00000000-0005-0000-0000-0000502D0000}"/>
    <cellStyle name="Normal 260" xfId="11813" xr:uid="{00000000-0005-0000-0000-0000512D0000}"/>
    <cellStyle name="Normal 261" xfId="11814" xr:uid="{00000000-0005-0000-0000-0000522D0000}"/>
    <cellStyle name="Normal 262" xfId="11815" xr:uid="{00000000-0005-0000-0000-0000532D0000}"/>
    <cellStyle name="Normal 263" xfId="11816" xr:uid="{00000000-0005-0000-0000-0000542D0000}"/>
    <cellStyle name="Normal 264" xfId="11817" xr:uid="{00000000-0005-0000-0000-0000552D0000}"/>
    <cellStyle name="Normal 265" xfId="11818" xr:uid="{00000000-0005-0000-0000-0000562D0000}"/>
    <cellStyle name="Normal 266" xfId="11819" xr:uid="{00000000-0005-0000-0000-0000572D0000}"/>
    <cellStyle name="Normal 267" xfId="11820" xr:uid="{00000000-0005-0000-0000-0000582D0000}"/>
    <cellStyle name="Normal 268" xfId="11821" xr:uid="{00000000-0005-0000-0000-0000592D0000}"/>
    <cellStyle name="Normal 269" xfId="11822" xr:uid="{00000000-0005-0000-0000-00005A2D0000}"/>
    <cellStyle name="Normal 269 2" xfId="11823" xr:uid="{00000000-0005-0000-0000-00005B2D0000}"/>
    <cellStyle name="Normal 269 2 2" xfId="11824" xr:uid="{00000000-0005-0000-0000-00005C2D0000}"/>
    <cellStyle name="Normal 269 3" xfId="11825" xr:uid="{00000000-0005-0000-0000-00005D2D0000}"/>
    <cellStyle name="Normal 269 3 2" xfId="11826" xr:uid="{00000000-0005-0000-0000-00005E2D0000}"/>
    <cellStyle name="Normal 269 4" xfId="11827" xr:uid="{00000000-0005-0000-0000-00005F2D0000}"/>
    <cellStyle name="Normal 269 4 2" xfId="11828" xr:uid="{00000000-0005-0000-0000-0000602D0000}"/>
    <cellStyle name="Normal 269 5" xfId="11829" xr:uid="{00000000-0005-0000-0000-0000612D0000}"/>
    <cellStyle name="Normal 27" xfId="11830" xr:uid="{00000000-0005-0000-0000-0000622D0000}"/>
    <cellStyle name="Normal 27 2" xfId="11831" xr:uid="{00000000-0005-0000-0000-0000632D0000}"/>
    <cellStyle name="Normal 27 2 2" xfId="11832" xr:uid="{00000000-0005-0000-0000-0000642D0000}"/>
    <cellStyle name="Normal 27 2 3" xfId="11833" xr:uid="{00000000-0005-0000-0000-0000652D0000}"/>
    <cellStyle name="Normal 27 3" xfId="11834" xr:uid="{00000000-0005-0000-0000-0000662D0000}"/>
    <cellStyle name="Normal 27 4" xfId="11835" xr:uid="{00000000-0005-0000-0000-0000672D0000}"/>
    <cellStyle name="Normal 27 4 2" xfId="11836" xr:uid="{00000000-0005-0000-0000-0000682D0000}"/>
    <cellStyle name="Normal 27 5" xfId="11837" xr:uid="{00000000-0005-0000-0000-0000692D0000}"/>
    <cellStyle name="Normal 27 5 2" xfId="11838" xr:uid="{00000000-0005-0000-0000-00006A2D0000}"/>
    <cellStyle name="Normal 27 6" xfId="11839" xr:uid="{00000000-0005-0000-0000-00006B2D0000}"/>
    <cellStyle name="Normal 27 6 2" xfId="11840" xr:uid="{00000000-0005-0000-0000-00006C2D0000}"/>
    <cellStyle name="Normal 27 7" xfId="11841" xr:uid="{00000000-0005-0000-0000-00006D2D0000}"/>
    <cellStyle name="Normal 270" xfId="11842" xr:uid="{00000000-0005-0000-0000-00006E2D0000}"/>
    <cellStyle name="Normal 270 2" xfId="11843" xr:uid="{00000000-0005-0000-0000-00006F2D0000}"/>
    <cellStyle name="Normal 270 2 2" xfId="11844" xr:uid="{00000000-0005-0000-0000-0000702D0000}"/>
    <cellStyle name="Normal 270 3" xfId="11845" xr:uid="{00000000-0005-0000-0000-0000712D0000}"/>
    <cellStyle name="Normal 270 3 2" xfId="11846" xr:uid="{00000000-0005-0000-0000-0000722D0000}"/>
    <cellStyle name="Normal 270 4" xfId="11847" xr:uid="{00000000-0005-0000-0000-0000732D0000}"/>
    <cellStyle name="Normal 270 4 2" xfId="11848" xr:uid="{00000000-0005-0000-0000-0000742D0000}"/>
    <cellStyle name="Normal 270 5" xfId="11849" xr:uid="{00000000-0005-0000-0000-0000752D0000}"/>
    <cellStyle name="Normal 271" xfId="11850" xr:uid="{00000000-0005-0000-0000-0000762D0000}"/>
    <cellStyle name="Normal 271 2" xfId="11851" xr:uid="{00000000-0005-0000-0000-0000772D0000}"/>
    <cellStyle name="Normal 271 2 2" xfId="11852" xr:uid="{00000000-0005-0000-0000-0000782D0000}"/>
    <cellStyle name="Normal 271 3" xfId="11853" xr:uid="{00000000-0005-0000-0000-0000792D0000}"/>
    <cellStyle name="Normal 272" xfId="11854" xr:uid="{00000000-0005-0000-0000-00007A2D0000}"/>
    <cellStyle name="Normal 272 2" xfId="11855" xr:uid="{00000000-0005-0000-0000-00007B2D0000}"/>
    <cellStyle name="Normal 273" xfId="11856" xr:uid="{00000000-0005-0000-0000-00007C2D0000}"/>
    <cellStyle name="Normal 273 2" xfId="11857" xr:uid="{00000000-0005-0000-0000-00007D2D0000}"/>
    <cellStyle name="Normal 274" xfId="11858" xr:uid="{00000000-0005-0000-0000-00007E2D0000}"/>
    <cellStyle name="Normal 274 2" xfId="11859" xr:uid="{00000000-0005-0000-0000-00007F2D0000}"/>
    <cellStyle name="Normal 275" xfId="11860" xr:uid="{00000000-0005-0000-0000-0000802D0000}"/>
    <cellStyle name="Normal 275 2" xfId="11861" xr:uid="{00000000-0005-0000-0000-0000812D0000}"/>
    <cellStyle name="Normal 276" xfId="11862" xr:uid="{00000000-0005-0000-0000-0000822D0000}"/>
    <cellStyle name="Normal 276 2" xfId="11863" xr:uid="{00000000-0005-0000-0000-0000832D0000}"/>
    <cellStyle name="Normal 277" xfId="11864" xr:uid="{00000000-0005-0000-0000-0000842D0000}"/>
    <cellStyle name="Normal 277 2" xfId="11865" xr:uid="{00000000-0005-0000-0000-0000852D0000}"/>
    <cellStyle name="Normal 278" xfId="11866" xr:uid="{00000000-0005-0000-0000-0000862D0000}"/>
    <cellStyle name="Normal 278 2" xfId="11867" xr:uid="{00000000-0005-0000-0000-0000872D0000}"/>
    <cellStyle name="Normal 279" xfId="11868" xr:uid="{00000000-0005-0000-0000-0000882D0000}"/>
    <cellStyle name="Normal 279 2" xfId="11869" xr:uid="{00000000-0005-0000-0000-0000892D0000}"/>
    <cellStyle name="Normal 28" xfId="11870" xr:uid="{00000000-0005-0000-0000-00008A2D0000}"/>
    <cellStyle name="Normal 28 2" xfId="11871" xr:uid="{00000000-0005-0000-0000-00008B2D0000}"/>
    <cellStyle name="Normal 28 2 2" xfId="11872" xr:uid="{00000000-0005-0000-0000-00008C2D0000}"/>
    <cellStyle name="Normal 28 2 3" xfId="11873" xr:uid="{00000000-0005-0000-0000-00008D2D0000}"/>
    <cellStyle name="Normal 28 3" xfId="11874" xr:uid="{00000000-0005-0000-0000-00008E2D0000}"/>
    <cellStyle name="Normal 28 4" xfId="11875" xr:uid="{00000000-0005-0000-0000-00008F2D0000}"/>
    <cellStyle name="Normal 28 4 2" xfId="11876" xr:uid="{00000000-0005-0000-0000-0000902D0000}"/>
    <cellStyle name="Normal 28 5" xfId="11877" xr:uid="{00000000-0005-0000-0000-0000912D0000}"/>
    <cellStyle name="Normal 28 5 2" xfId="11878" xr:uid="{00000000-0005-0000-0000-0000922D0000}"/>
    <cellStyle name="Normal 28 6" xfId="11879" xr:uid="{00000000-0005-0000-0000-0000932D0000}"/>
    <cellStyle name="Normal 28 6 2" xfId="11880" xr:uid="{00000000-0005-0000-0000-0000942D0000}"/>
    <cellStyle name="Normal 28 7" xfId="11881" xr:uid="{00000000-0005-0000-0000-0000952D0000}"/>
    <cellStyle name="Normal 28_Deferred Income Taxes" xfId="11882" xr:uid="{00000000-0005-0000-0000-0000962D0000}"/>
    <cellStyle name="Normal 280" xfId="11883" xr:uid="{00000000-0005-0000-0000-0000972D0000}"/>
    <cellStyle name="Normal 280 2" xfId="11884" xr:uid="{00000000-0005-0000-0000-0000982D0000}"/>
    <cellStyle name="Normal 281" xfId="11885" xr:uid="{00000000-0005-0000-0000-0000992D0000}"/>
    <cellStyle name="Normal 281 2" xfId="11886" xr:uid="{00000000-0005-0000-0000-00009A2D0000}"/>
    <cellStyle name="Normal 282" xfId="11887" xr:uid="{00000000-0005-0000-0000-00009B2D0000}"/>
    <cellStyle name="Normal 283" xfId="11888" xr:uid="{00000000-0005-0000-0000-00009C2D0000}"/>
    <cellStyle name="Normal 284" xfId="15572" xr:uid="{00000000-0005-0000-0000-00009D2D0000}"/>
    <cellStyle name="Normal 29" xfId="11889" xr:uid="{00000000-0005-0000-0000-00009E2D0000}"/>
    <cellStyle name="Normal 29 2" xfId="11890" xr:uid="{00000000-0005-0000-0000-00009F2D0000}"/>
    <cellStyle name="Normal 29 2 2" xfId="11891" xr:uid="{00000000-0005-0000-0000-0000A02D0000}"/>
    <cellStyle name="Normal 29 2 3" xfId="11892" xr:uid="{00000000-0005-0000-0000-0000A12D0000}"/>
    <cellStyle name="Normal 29 3" xfId="11893" xr:uid="{00000000-0005-0000-0000-0000A22D0000}"/>
    <cellStyle name="Normal 29 4" xfId="11894" xr:uid="{00000000-0005-0000-0000-0000A32D0000}"/>
    <cellStyle name="Normal 29 4 2" xfId="11895" xr:uid="{00000000-0005-0000-0000-0000A42D0000}"/>
    <cellStyle name="Normal 29 5" xfId="11896" xr:uid="{00000000-0005-0000-0000-0000A52D0000}"/>
    <cellStyle name="Normal 29 5 2" xfId="11897" xr:uid="{00000000-0005-0000-0000-0000A62D0000}"/>
    <cellStyle name="Normal 29 6" xfId="11898" xr:uid="{00000000-0005-0000-0000-0000A72D0000}"/>
    <cellStyle name="Normal 29 6 2" xfId="11899" xr:uid="{00000000-0005-0000-0000-0000A82D0000}"/>
    <cellStyle name="Normal 29 7" xfId="11900" xr:uid="{00000000-0005-0000-0000-0000A92D0000}"/>
    <cellStyle name="Normal 3" xfId="122" xr:uid="{00000000-0005-0000-0000-0000AA2D0000}"/>
    <cellStyle name="Normal 3 10" xfId="11901" xr:uid="{00000000-0005-0000-0000-0000AB2D0000}"/>
    <cellStyle name="Normal 3 11" xfId="11902" xr:uid="{00000000-0005-0000-0000-0000AC2D0000}"/>
    <cellStyle name="Normal 3 12" xfId="11903" xr:uid="{00000000-0005-0000-0000-0000AD2D0000}"/>
    <cellStyle name="Normal 3 12 2" xfId="11904" xr:uid="{00000000-0005-0000-0000-0000AE2D0000}"/>
    <cellStyle name="Normal 3 2" xfId="123" xr:uid="{00000000-0005-0000-0000-0000AF2D0000}"/>
    <cellStyle name="Normal 3 2 2" xfId="434" xr:uid="{00000000-0005-0000-0000-0000B02D0000}"/>
    <cellStyle name="Normal 3 2 2 2" xfId="435" xr:uid="{00000000-0005-0000-0000-0000B12D0000}"/>
    <cellStyle name="Normal 3 2 2 2 2" xfId="11905" xr:uid="{00000000-0005-0000-0000-0000B22D0000}"/>
    <cellStyle name="Normal 3 2 2 2 2 2" xfId="11906" xr:uid="{00000000-0005-0000-0000-0000B32D0000}"/>
    <cellStyle name="Normal 3 2 2 2 2 2 2" xfId="11907" xr:uid="{00000000-0005-0000-0000-0000B42D0000}"/>
    <cellStyle name="Normal 3 2 2 2 2 3" xfId="11908" xr:uid="{00000000-0005-0000-0000-0000B52D0000}"/>
    <cellStyle name="Normal 3 2 2 2 2 3 2" xfId="11909" xr:uid="{00000000-0005-0000-0000-0000B62D0000}"/>
    <cellStyle name="Normal 3 2 2 2 2 4" xfId="11910" xr:uid="{00000000-0005-0000-0000-0000B72D0000}"/>
    <cellStyle name="Normal 3 2 2 2 3" xfId="11911" xr:uid="{00000000-0005-0000-0000-0000B82D0000}"/>
    <cellStyle name="Normal 3 2 2 2 3 2" xfId="11912" xr:uid="{00000000-0005-0000-0000-0000B92D0000}"/>
    <cellStyle name="Normal 3 2 2 2 3 2 2" xfId="11913" xr:uid="{00000000-0005-0000-0000-0000BA2D0000}"/>
    <cellStyle name="Normal 3 2 2 2 3 3" xfId="11914" xr:uid="{00000000-0005-0000-0000-0000BB2D0000}"/>
    <cellStyle name="Normal 3 2 2 2 3 3 2" xfId="11915" xr:uid="{00000000-0005-0000-0000-0000BC2D0000}"/>
    <cellStyle name="Normal 3 2 2 2 3 4" xfId="11916" xr:uid="{00000000-0005-0000-0000-0000BD2D0000}"/>
    <cellStyle name="Normal 3 2 2 2 4" xfId="11917" xr:uid="{00000000-0005-0000-0000-0000BE2D0000}"/>
    <cellStyle name="Normal 3 2 2 2 4 2" xfId="11918" xr:uid="{00000000-0005-0000-0000-0000BF2D0000}"/>
    <cellStyle name="Normal 3 2 2 2 5" xfId="11919" xr:uid="{00000000-0005-0000-0000-0000C02D0000}"/>
    <cellStyle name="Normal 3 2 2 2 5 2" xfId="11920" xr:uid="{00000000-0005-0000-0000-0000C12D0000}"/>
    <cellStyle name="Normal 3 2 2 2 6" xfId="11921" xr:uid="{00000000-0005-0000-0000-0000C22D0000}"/>
    <cellStyle name="Normal 3 2 2 3" xfId="11922" xr:uid="{00000000-0005-0000-0000-0000C32D0000}"/>
    <cellStyle name="Normal 3 2 2 3 2" xfId="11923" xr:uid="{00000000-0005-0000-0000-0000C42D0000}"/>
    <cellStyle name="Normal 3 2 2 3 2 2" xfId="11924" xr:uid="{00000000-0005-0000-0000-0000C52D0000}"/>
    <cellStyle name="Normal 3 2 2 3 2 2 2" xfId="11925" xr:uid="{00000000-0005-0000-0000-0000C62D0000}"/>
    <cellStyle name="Normal 3 2 2 3 2 3" xfId="11926" xr:uid="{00000000-0005-0000-0000-0000C72D0000}"/>
    <cellStyle name="Normal 3 2 2 3 2 3 2" xfId="11927" xr:uid="{00000000-0005-0000-0000-0000C82D0000}"/>
    <cellStyle name="Normal 3 2 2 3 2 4" xfId="11928" xr:uid="{00000000-0005-0000-0000-0000C92D0000}"/>
    <cellStyle name="Normal 3 2 2 3 3" xfId="11929" xr:uid="{00000000-0005-0000-0000-0000CA2D0000}"/>
    <cellStyle name="Normal 3 2 2 3 3 2" xfId="11930" xr:uid="{00000000-0005-0000-0000-0000CB2D0000}"/>
    <cellStyle name="Normal 3 2 2 3 4" xfId="11931" xr:uid="{00000000-0005-0000-0000-0000CC2D0000}"/>
    <cellStyle name="Normal 3 2 2 3 4 2" xfId="11932" xr:uid="{00000000-0005-0000-0000-0000CD2D0000}"/>
    <cellStyle name="Normal 3 2 2 3 5" xfId="11933" xr:uid="{00000000-0005-0000-0000-0000CE2D0000}"/>
    <cellStyle name="Normal 3 2 2 4" xfId="11934" xr:uid="{00000000-0005-0000-0000-0000CF2D0000}"/>
    <cellStyle name="Normal 3 2 2 4 2" xfId="11935" xr:uid="{00000000-0005-0000-0000-0000D02D0000}"/>
    <cellStyle name="Normal 3 2 2 4 2 2" xfId="11936" xr:uid="{00000000-0005-0000-0000-0000D12D0000}"/>
    <cellStyle name="Normal 3 2 2 4 3" xfId="11937" xr:uid="{00000000-0005-0000-0000-0000D22D0000}"/>
    <cellStyle name="Normal 3 2 2 4 3 2" xfId="11938" xr:uid="{00000000-0005-0000-0000-0000D32D0000}"/>
    <cellStyle name="Normal 3 2 2 4 4" xfId="11939" xr:uid="{00000000-0005-0000-0000-0000D42D0000}"/>
    <cellStyle name="Normal 3 2 2 5" xfId="11940" xr:uid="{00000000-0005-0000-0000-0000D52D0000}"/>
    <cellStyle name="Normal 3 2 2 5 2" xfId="11941" xr:uid="{00000000-0005-0000-0000-0000D62D0000}"/>
    <cellStyle name="Normal 3 2 2 5 2 2" xfId="11942" xr:uid="{00000000-0005-0000-0000-0000D72D0000}"/>
    <cellStyle name="Normal 3 2 2 5 3" xfId="11943" xr:uid="{00000000-0005-0000-0000-0000D82D0000}"/>
    <cellStyle name="Normal 3 2 2 5 3 2" xfId="11944" xr:uid="{00000000-0005-0000-0000-0000D92D0000}"/>
    <cellStyle name="Normal 3 2 2 5 4" xfId="11945" xr:uid="{00000000-0005-0000-0000-0000DA2D0000}"/>
    <cellStyle name="Normal 3 2 2 6" xfId="11946" xr:uid="{00000000-0005-0000-0000-0000DB2D0000}"/>
    <cellStyle name="Normal 3 2 2 6 2" xfId="11947" xr:uid="{00000000-0005-0000-0000-0000DC2D0000}"/>
    <cellStyle name="Normal 3 2 2 6 2 2" xfId="11948" xr:uid="{00000000-0005-0000-0000-0000DD2D0000}"/>
    <cellStyle name="Normal 3 2 2 6 3" xfId="11949" xr:uid="{00000000-0005-0000-0000-0000DE2D0000}"/>
    <cellStyle name="Normal 3 2 2 6 3 2" xfId="11950" xr:uid="{00000000-0005-0000-0000-0000DF2D0000}"/>
    <cellStyle name="Normal 3 2 2 6 4" xfId="11951" xr:uid="{00000000-0005-0000-0000-0000E02D0000}"/>
    <cellStyle name="Normal 3 2 2 7" xfId="11952" xr:uid="{00000000-0005-0000-0000-0000E12D0000}"/>
    <cellStyle name="Normal 3 2 2 7 2" xfId="11953" xr:uid="{00000000-0005-0000-0000-0000E22D0000}"/>
    <cellStyle name="Normal 3 2 2 8" xfId="11954" xr:uid="{00000000-0005-0000-0000-0000E32D0000}"/>
    <cellStyle name="Normal 3 2 2 8 2" xfId="11955" xr:uid="{00000000-0005-0000-0000-0000E42D0000}"/>
    <cellStyle name="Normal 3 2 2 9" xfId="11956" xr:uid="{00000000-0005-0000-0000-0000E52D0000}"/>
    <cellStyle name="Normal 3 2 3" xfId="436" xr:uid="{00000000-0005-0000-0000-0000E62D0000}"/>
    <cellStyle name="Normal 3 2 4" xfId="437" xr:uid="{00000000-0005-0000-0000-0000E72D0000}"/>
    <cellStyle name="Normal 3 2 5" xfId="438" xr:uid="{00000000-0005-0000-0000-0000E82D0000}"/>
    <cellStyle name="Normal 3 2 6" xfId="439" xr:uid="{00000000-0005-0000-0000-0000E92D0000}"/>
    <cellStyle name="Normal 3 2 7" xfId="11957" xr:uid="{00000000-0005-0000-0000-0000EA2D0000}"/>
    <cellStyle name="Normal 3 3" xfId="124" xr:uid="{00000000-0005-0000-0000-0000EB2D0000}"/>
    <cellStyle name="Normal 3 3 2" xfId="11958" xr:uid="{00000000-0005-0000-0000-0000EC2D0000}"/>
    <cellStyle name="Normal 3 3 3" xfId="11959" xr:uid="{00000000-0005-0000-0000-0000ED2D0000}"/>
    <cellStyle name="Normal 3 3 4" xfId="11960" xr:uid="{00000000-0005-0000-0000-0000EE2D0000}"/>
    <cellStyle name="Normal 3 3 4 2" xfId="11961" xr:uid="{00000000-0005-0000-0000-0000EF2D0000}"/>
    <cellStyle name="Normal 3 4" xfId="440" xr:uid="{00000000-0005-0000-0000-0000F02D0000}"/>
    <cellStyle name="Normal 3 4 2" xfId="11962" xr:uid="{00000000-0005-0000-0000-0000F12D0000}"/>
    <cellStyle name="Normal 3 4 2 2" xfId="11963" xr:uid="{00000000-0005-0000-0000-0000F22D0000}"/>
    <cellStyle name="Normal 3 4 2 2 2" xfId="11964" xr:uid="{00000000-0005-0000-0000-0000F32D0000}"/>
    <cellStyle name="Normal 3 4 2 2 2 2" xfId="11965" xr:uid="{00000000-0005-0000-0000-0000F42D0000}"/>
    <cellStyle name="Normal 3 4 2 2 3" xfId="11966" xr:uid="{00000000-0005-0000-0000-0000F52D0000}"/>
    <cellStyle name="Normal 3 4 2 2 3 2" xfId="11967" xr:uid="{00000000-0005-0000-0000-0000F62D0000}"/>
    <cellStyle name="Normal 3 4 2 2 4" xfId="11968" xr:uid="{00000000-0005-0000-0000-0000F72D0000}"/>
    <cellStyle name="Normal 3 4 2 3" xfId="11969" xr:uid="{00000000-0005-0000-0000-0000F82D0000}"/>
    <cellStyle name="Normal 3 4 2 3 2" xfId="11970" xr:uid="{00000000-0005-0000-0000-0000F92D0000}"/>
    <cellStyle name="Normal 3 4 2 3 2 2" xfId="11971" xr:uid="{00000000-0005-0000-0000-0000FA2D0000}"/>
    <cellStyle name="Normal 3 4 2 3 3" xfId="11972" xr:uid="{00000000-0005-0000-0000-0000FB2D0000}"/>
    <cellStyle name="Normal 3 4 2 3 3 2" xfId="11973" xr:uid="{00000000-0005-0000-0000-0000FC2D0000}"/>
    <cellStyle name="Normal 3 4 2 3 4" xfId="11974" xr:uid="{00000000-0005-0000-0000-0000FD2D0000}"/>
    <cellStyle name="Normal 3 4 2 4" xfId="11975" xr:uid="{00000000-0005-0000-0000-0000FE2D0000}"/>
    <cellStyle name="Normal 3 4 2 4 2" xfId="11976" xr:uid="{00000000-0005-0000-0000-0000FF2D0000}"/>
    <cellStyle name="Normal 3 4 2 5" xfId="11977" xr:uid="{00000000-0005-0000-0000-0000002E0000}"/>
    <cellStyle name="Normal 3 4 2 5 2" xfId="11978" xr:uid="{00000000-0005-0000-0000-0000012E0000}"/>
    <cellStyle name="Normal 3 4 2 6" xfId="11979" xr:uid="{00000000-0005-0000-0000-0000022E0000}"/>
    <cellStyle name="Normal 3 4 3" xfId="11980" xr:uid="{00000000-0005-0000-0000-0000032E0000}"/>
    <cellStyle name="Normal 3 4 3 2" xfId="11981" xr:uid="{00000000-0005-0000-0000-0000042E0000}"/>
    <cellStyle name="Normal 3 4 3 2 2" xfId="11982" xr:uid="{00000000-0005-0000-0000-0000052E0000}"/>
    <cellStyle name="Normal 3 4 3 2 2 2" xfId="11983" xr:uid="{00000000-0005-0000-0000-0000062E0000}"/>
    <cellStyle name="Normal 3 4 3 2 3" xfId="11984" xr:uid="{00000000-0005-0000-0000-0000072E0000}"/>
    <cellStyle name="Normal 3 4 3 2 3 2" xfId="11985" xr:uid="{00000000-0005-0000-0000-0000082E0000}"/>
    <cellStyle name="Normal 3 4 3 2 4" xfId="11986" xr:uid="{00000000-0005-0000-0000-0000092E0000}"/>
    <cellStyle name="Normal 3 4 3 3" xfId="11987" xr:uid="{00000000-0005-0000-0000-00000A2E0000}"/>
    <cellStyle name="Normal 3 4 3 3 2" xfId="11988" xr:uid="{00000000-0005-0000-0000-00000B2E0000}"/>
    <cellStyle name="Normal 3 4 3 4" xfId="11989" xr:uid="{00000000-0005-0000-0000-00000C2E0000}"/>
    <cellStyle name="Normal 3 4 3 4 2" xfId="11990" xr:uid="{00000000-0005-0000-0000-00000D2E0000}"/>
    <cellStyle name="Normal 3 4 3 5" xfId="11991" xr:uid="{00000000-0005-0000-0000-00000E2E0000}"/>
    <cellStyle name="Normal 3 4 4" xfId="11992" xr:uid="{00000000-0005-0000-0000-00000F2E0000}"/>
    <cellStyle name="Normal 3 4 4 2" xfId="11993" xr:uid="{00000000-0005-0000-0000-0000102E0000}"/>
    <cellStyle name="Normal 3 4 4 2 2" xfId="11994" xr:uid="{00000000-0005-0000-0000-0000112E0000}"/>
    <cellStyle name="Normal 3 4 4 3" xfId="11995" xr:uid="{00000000-0005-0000-0000-0000122E0000}"/>
    <cellStyle name="Normal 3 4 4 3 2" xfId="11996" xr:uid="{00000000-0005-0000-0000-0000132E0000}"/>
    <cellStyle name="Normal 3 4 4 4" xfId="11997" xr:uid="{00000000-0005-0000-0000-0000142E0000}"/>
    <cellStyle name="Normal 3 4 5" xfId="11998" xr:uid="{00000000-0005-0000-0000-0000152E0000}"/>
    <cellStyle name="Normal 3 4 5 2" xfId="11999" xr:uid="{00000000-0005-0000-0000-0000162E0000}"/>
    <cellStyle name="Normal 3 4 5 2 2" xfId="12000" xr:uid="{00000000-0005-0000-0000-0000172E0000}"/>
    <cellStyle name="Normal 3 4 5 3" xfId="12001" xr:uid="{00000000-0005-0000-0000-0000182E0000}"/>
    <cellStyle name="Normal 3 4 5 3 2" xfId="12002" xr:uid="{00000000-0005-0000-0000-0000192E0000}"/>
    <cellStyle name="Normal 3 4 5 4" xfId="12003" xr:uid="{00000000-0005-0000-0000-00001A2E0000}"/>
    <cellStyle name="Normal 3 4 6" xfId="12004" xr:uid="{00000000-0005-0000-0000-00001B2E0000}"/>
    <cellStyle name="Normal 3 4 6 2" xfId="12005" xr:uid="{00000000-0005-0000-0000-00001C2E0000}"/>
    <cellStyle name="Normal 3 4 6 2 2" xfId="12006" xr:uid="{00000000-0005-0000-0000-00001D2E0000}"/>
    <cellStyle name="Normal 3 4 6 3" xfId="12007" xr:uid="{00000000-0005-0000-0000-00001E2E0000}"/>
    <cellStyle name="Normal 3 4 6 3 2" xfId="12008" xr:uid="{00000000-0005-0000-0000-00001F2E0000}"/>
    <cellStyle name="Normal 3 4 6 4" xfId="12009" xr:uid="{00000000-0005-0000-0000-0000202E0000}"/>
    <cellStyle name="Normal 3 5" xfId="441" xr:uid="{00000000-0005-0000-0000-0000212E0000}"/>
    <cellStyle name="Normal 3 5 2" xfId="442" xr:uid="{00000000-0005-0000-0000-0000222E0000}"/>
    <cellStyle name="Normal 3 5 2 2" xfId="12010" xr:uid="{00000000-0005-0000-0000-0000232E0000}"/>
    <cellStyle name="Normal 3 5 2 2 2" xfId="12011" xr:uid="{00000000-0005-0000-0000-0000242E0000}"/>
    <cellStyle name="Normal 3 5 2 3" xfId="12012" xr:uid="{00000000-0005-0000-0000-0000252E0000}"/>
    <cellStyle name="Normal 3 5 2 3 2" xfId="12013" xr:uid="{00000000-0005-0000-0000-0000262E0000}"/>
    <cellStyle name="Normal 3 5 2 4" xfId="12014" xr:uid="{00000000-0005-0000-0000-0000272E0000}"/>
    <cellStyle name="Normal 3 5 3" xfId="12015" xr:uid="{00000000-0005-0000-0000-0000282E0000}"/>
    <cellStyle name="Normal 3 5 3 2" xfId="12016" xr:uid="{00000000-0005-0000-0000-0000292E0000}"/>
    <cellStyle name="Normal 3 5 3 2 2" xfId="12017" xr:uid="{00000000-0005-0000-0000-00002A2E0000}"/>
    <cellStyle name="Normal 3 5 3 3" xfId="12018" xr:uid="{00000000-0005-0000-0000-00002B2E0000}"/>
    <cellStyle name="Normal 3 5 3 3 2" xfId="12019" xr:uid="{00000000-0005-0000-0000-00002C2E0000}"/>
    <cellStyle name="Normal 3 5 3 4" xfId="12020" xr:uid="{00000000-0005-0000-0000-00002D2E0000}"/>
    <cellStyle name="Normal 3 5 4" xfId="12021" xr:uid="{00000000-0005-0000-0000-00002E2E0000}"/>
    <cellStyle name="Normal 3 5 4 2" xfId="12022" xr:uid="{00000000-0005-0000-0000-00002F2E0000}"/>
    <cellStyle name="Normal 3 5 4 2 2" xfId="12023" xr:uid="{00000000-0005-0000-0000-0000302E0000}"/>
    <cellStyle name="Normal 3 5 4 3" xfId="12024" xr:uid="{00000000-0005-0000-0000-0000312E0000}"/>
    <cellStyle name="Normal 3 5 4 3 2" xfId="12025" xr:uid="{00000000-0005-0000-0000-0000322E0000}"/>
    <cellStyle name="Normal 3 5 4 4" xfId="12026" xr:uid="{00000000-0005-0000-0000-0000332E0000}"/>
    <cellStyle name="Normal 3 5 5" xfId="12027" xr:uid="{00000000-0005-0000-0000-0000342E0000}"/>
    <cellStyle name="Normal 3 5 5 2" xfId="12028" xr:uid="{00000000-0005-0000-0000-0000352E0000}"/>
    <cellStyle name="Normal 3 5 6" xfId="12029" xr:uid="{00000000-0005-0000-0000-0000362E0000}"/>
    <cellStyle name="Normal 3 5 6 2" xfId="12030" xr:uid="{00000000-0005-0000-0000-0000372E0000}"/>
    <cellStyle name="Normal 3 5 7" xfId="12031" xr:uid="{00000000-0005-0000-0000-0000382E0000}"/>
    <cellStyle name="Normal 3 6" xfId="443" xr:uid="{00000000-0005-0000-0000-0000392E0000}"/>
    <cellStyle name="Normal 3 6 2" xfId="12032" xr:uid="{00000000-0005-0000-0000-00003A2E0000}"/>
    <cellStyle name="Normal 3 6 2 2" xfId="12033" xr:uid="{00000000-0005-0000-0000-00003B2E0000}"/>
    <cellStyle name="Normal 3 6 2 2 2" xfId="12034" xr:uid="{00000000-0005-0000-0000-00003C2E0000}"/>
    <cellStyle name="Normal 3 6 2 3" xfId="12035" xr:uid="{00000000-0005-0000-0000-00003D2E0000}"/>
    <cellStyle name="Normal 3 6 2 3 2" xfId="12036" xr:uid="{00000000-0005-0000-0000-00003E2E0000}"/>
    <cellStyle name="Normal 3 6 2 4" xfId="12037" xr:uid="{00000000-0005-0000-0000-00003F2E0000}"/>
    <cellStyle name="Normal 3 6 3" xfId="12038" xr:uid="{00000000-0005-0000-0000-0000402E0000}"/>
    <cellStyle name="Normal 3 6 3 2" xfId="12039" xr:uid="{00000000-0005-0000-0000-0000412E0000}"/>
    <cellStyle name="Normal 3 6 4" xfId="12040" xr:uid="{00000000-0005-0000-0000-0000422E0000}"/>
    <cellStyle name="Normal 3 6 4 2" xfId="12041" xr:uid="{00000000-0005-0000-0000-0000432E0000}"/>
    <cellStyle name="Normal 3 6 5" xfId="12042" xr:uid="{00000000-0005-0000-0000-0000442E0000}"/>
    <cellStyle name="Normal 3 7" xfId="444" xr:uid="{00000000-0005-0000-0000-0000452E0000}"/>
    <cellStyle name="Normal 3 7 2" xfId="12043" xr:uid="{00000000-0005-0000-0000-0000462E0000}"/>
    <cellStyle name="Normal 3 7 2 2" xfId="12044" xr:uid="{00000000-0005-0000-0000-0000472E0000}"/>
    <cellStyle name="Normal 3 7 3" xfId="12045" xr:uid="{00000000-0005-0000-0000-0000482E0000}"/>
    <cellStyle name="Normal 3 7 3 2" xfId="12046" xr:uid="{00000000-0005-0000-0000-0000492E0000}"/>
    <cellStyle name="Normal 3 7 4" xfId="12047" xr:uid="{00000000-0005-0000-0000-00004A2E0000}"/>
    <cellStyle name="Normal 3 8" xfId="445" xr:uid="{00000000-0005-0000-0000-00004B2E0000}"/>
    <cellStyle name="Normal 3 8 2" xfId="12048" xr:uid="{00000000-0005-0000-0000-00004C2E0000}"/>
    <cellStyle name="Normal 3 8 2 2" xfId="12049" xr:uid="{00000000-0005-0000-0000-00004D2E0000}"/>
    <cellStyle name="Normal 3 8 3" xfId="12050" xr:uid="{00000000-0005-0000-0000-00004E2E0000}"/>
    <cellStyle name="Normal 3 8 3 2" xfId="12051" xr:uid="{00000000-0005-0000-0000-00004F2E0000}"/>
    <cellStyle name="Normal 3 8 4" xfId="12052" xr:uid="{00000000-0005-0000-0000-0000502E0000}"/>
    <cellStyle name="Normal 3 9" xfId="12053" xr:uid="{00000000-0005-0000-0000-0000512E0000}"/>
    <cellStyle name="Normal 3 9 2" xfId="12054" xr:uid="{00000000-0005-0000-0000-0000522E0000}"/>
    <cellStyle name="Normal 3 9 2 2" xfId="12055" xr:uid="{00000000-0005-0000-0000-0000532E0000}"/>
    <cellStyle name="Normal 3 9 3" xfId="12056" xr:uid="{00000000-0005-0000-0000-0000542E0000}"/>
    <cellStyle name="Normal 3 9 3 2" xfId="12057" xr:uid="{00000000-0005-0000-0000-0000552E0000}"/>
    <cellStyle name="Normal 3 9 4" xfId="12058" xr:uid="{00000000-0005-0000-0000-0000562E0000}"/>
    <cellStyle name="Normal 3_Deferred Income Taxes" xfId="12059" xr:uid="{00000000-0005-0000-0000-0000572E0000}"/>
    <cellStyle name="Normal 30" xfId="12060" xr:uid="{00000000-0005-0000-0000-0000582E0000}"/>
    <cellStyle name="Normal 30 2" xfId="12061" xr:uid="{00000000-0005-0000-0000-0000592E0000}"/>
    <cellStyle name="Normal 30 2 2" xfId="12062" xr:uid="{00000000-0005-0000-0000-00005A2E0000}"/>
    <cellStyle name="Normal 30 2 3" xfId="12063" xr:uid="{00000000-0005-0000-0000-00005B2E0000}"/>
    <cellStyle name="Normal 30 3" xfId="12064" xr:uid="{00000000-0005-0000-0000-00005C2E0000}"/>
    <cellStyle name="Normal 30 4" xfId="12065" xr:uid="{00000000-0005-0000-0000-00005D2E0000}"/>
    <cellStyle name="Normal 30 4 2" xfId="12066" xr:uid="{00000000-0005-0000-0000-00005E2E0000}"/>
    <cellStyle name="Normal 30 5" xfId="12067" xr:uid="{00000000-0005-0000-0000-00005F2E0000}"/>
    <cellStyle name="Normal 30 5 2" xfId="12068" xr:uid="{00000000-0005-0000-0000-0000602E0000}"/>
    <cellStyle name="Normal 30 6" xfId="12069" xr:uid="{00000000-0005-0000-0000-0000612E0000}"/>
    <cellStyle name="Normal 30 6 2" xfId="12070" xr:uid="{00000000-0005-0000-0000-0000622E0000}"/>
    <cellStyle name="Normal 30 7" xfId="12071" xr:uid="{00000000-0005-0000-0000-0000632E0000}"/>
    <cellStyle name="Normal 31" xfId="12072" xr:uid="{00000000-0005-0000-0000-0000642E0000}"/>
    <cellStyle name="Normal 31 2" xfId="12073" xr:uid="{00000000-0005-0000-0000-0000652E0000}"/>
    <cellStyle name="Normal 31 2 2" xfId="12074" xr:uid="{00000000-0005-0000-0000-0000662E0000}"/>
    <cellStyle name="Normal 31 2 3" xfId="12075" xr:uid="{00000000-0005-0000-0000-0000672E0000}"/>
    <cellStyle name="Normal 31 3" xfId="12076" xr:uid="{00000000-0005-0000-0000-0000682E0000}"/>
    <cellStyle name="Normal 31 4" xfId="12077" xr:uid="{00000000-0005-0000-0000-0000692E0000}"/>
    <cellStyle name="Normal 31 4 2" xfId="12078" xr:uid="{00000000-0005-0000-0000-00006A2E0000}"/>
    <cellStyle name="Normal 31 5" xfId="12079" xr:uid="{00000000-0005-0000-0000-00006B2E0000}"/>
    <cellStyle name="Normal 31 5 2" xfId="12080" xr:uid="{00000000-0005-0000-0000-00006C2E0000}"/>
    <cellStyle name="Normal 31 6" xfId="12081" xr:uid="{00000000-0005-0000-0000-00006D2E0000}"/>
    <cellStyle name="Normal 31 6 2" xfId="12082" xr:uid="{00000000-0005-0000-0000-00006E2E0000}"/>
    <cellStyle name="Normal 31 7" xfId="12083" xr:uid="{00000000-0005-0000-0000-00006F2E0000}"/>
    <cellStyle name="Normal 32" xfId="12084" xr:uid="{00000000-0005-0000-0000-0000702E0000}"/>
    <cellStyle name="Normal 32 2" xfId="12085" xr:uid="{00000000-0005-0000-0000-0000712E0000}"/>
    <cellStyle name="Normal 32 2 2" xfId="12086" xr:uid="{00000000-0005-0000-0000-0000722E0000}"/>
    <cellStyle name="Normal 32 2 3" xfId="12087" xr:uid="{00000000-0005-0000-0000-0000732E0000}"/>
    <cellStyle name="Normal 32 3" xfId="12088" xr:uid="{00000000-0005-0000-0000-0000742E0000}"/>
    <cellStyle name="Normal 32 4" xfId="12089" xr:uid="{00000000-0005-0000-0000-0000752E0000}"/>
    <cellStyle name="Normal 32 5" xfId="12090" xr:uid="{00000000-0005-0000-0000-0000762E0000}"/>
    <cellStyle name="Normal 32 5 2" xfId="12091" xr:uid="{00000000-0005-0000-0000-0000772E0000}"/>
    <cellStyle name="Normal 32 6" xfId="12092" xr:uid="{00000000-0005-0000-0000-0000782E0000}"/>
    <cellStyle name="Normal 32 6 2" xfId="12093" xr:uid="{00000000-0005-0000-0000-0000792E0000}"/>
    <cellStyle name="Normal 32 7" xfId="12094" xr:uid="{00000000-0005-0000-0000-00007A2E0000}"/>
    <cellStyle name="Normal 32 7 2" xfId="12095" xr:uid="{00000000-0005-0000-0000-00007B2E0000}"/>
    <cellStyle name="Normal 32 8" xfId="12096" xr:uid="{00000000-0005-0000-0000-00007C2E0000}"/>
    <cellStyle name="Normal 33" xfId="12097" xr:uid="{00000000-0005-0000-0000-00007D2E0000}"/>
    <cellStyle name="Normal 33 2" xfId="12098" xr:uid="{00000000-0005-0000-0000-00007E2E0000}"/>
    <cellStyle name="Normal 33 2 2" xfId="12099" xr:uid="{00000000-0005-0000-0000-00007F2E0000}"/>
    <cellStyle name="Normal 33 2 3" xfId="12100" xr:uid="{00000000-0005-0000-0000-0000802E0000}"/>
    <cellStyle name="Normal 33 3" xfId="12101" xr:uid="{00000000-0005-0000-0000-0000812E0000}"/>
    <cellStyle name="Normal 33 4" xfId="12102" xr:uid="{00000000-0005-0000-0000-0000822E0000}"/>
    <cellStyle name="Normal 33 4 2" xfId="12103" xr:uid="{00000000-0005-0000-0000-0000832E0000}"/>
    <cellStyle name="Normal 33 5" xfId="12104" xr:uid="{00000000-0005-0000-0000-0000842E0000}"/>
    <cellStyle name="Normal 33 5 2" xfId="12105" xr:uid="{00000000-0005-0000-0000-0000852E0000}"/>
    <cellStyle name="Normal 33 6" xfId="12106" xr:uid="{00000000-0005-0000-0000-0000862E0000}"/>
    <cellStyle name="Normal 33 6 2" xfId="12107" xr:uid="{00000000-0005-0000-0000-0000872E0000}"/>
    <cellStyle name="Normal 33 7" xfId="12108" xr:uid="{00000000-0005-0000-0000-0000882E0000}"/>
    <cellStyle name="Normal 34" xfId="12109" xr:uid="{00000000-0005-0000-0000-0000892E0000}"/>
    <cellStyle name="Normal 34 2" xfId="12110" xr:uid="{00000000-0005-0000-0000-00008A2E0000}"/>
    <cellStyle name="Normal 34 2 2" xfId="12111" xr:uid="{00000000-0005-0000-0000-00008B2E0000}"/>
    <cellStyle name="Normal 34 2 3" xfId="12112" xr:uid="{00000000-0005-0000-0000-00008C2E0000}"/>
    <cellStyle name="Normal 34 3" xfId="12113" xr:uid="{00000000-0005-0000-0000-00008D2E0000}"/>
    <cellStyle name="Normal 34 4" xfId="12114" xr:uid="{00000000-0005-0000-0000-00008E2E0000}"/>
    <cellStyle name="Normal 34 4 2" xfId="12115" xr:uid="{00000000-0005-0000-0000-00008F2E0000}"/>
    <cellStyle name="Normal 34 5" xfId="12116" xr:uid="{00000000-0005-0000-0000-0000902E0000}"/>
    <cellStyle name="Normal 34 5 2" xfId="12117" xr:uid="{00000000-0005-0000-0000-0000912E0000}"/>
    <cellStyle name="Normal 34 6" xfId="12118" xr:uid="{00000000-0005-0000-0000-0000922E0000}"/>
    <cellStyle name="Normal 34 6 2" xfId="12119" xr:uid="{00000000-0005-0000-0000-0000932E0000}"/>
    <cellStyle name="Normal 34 7" xfId="12120" xr:uid="{00000000-0005-0000-0000-0000942E0000}"/>
    <cellStyle name="Normal 35" xfId="12121" xr:uid="{00000000-0005-0000-0000-0000952E0000}"/>
    <cellStyle name="Normal 35 2" xfId="12122" xr:uid="{00000000-0005-0000-0000-0000962E0000}"/>
    <cellStyle name="Normal 35 2 2" xfId="12123" xr:uid="{00000000-0005-0000-0000-0000972E0000}"/>
    <cellStyle name="Normal 35 2 3" xfId="12124" xr:uid="{00000000-0005-0000-0000-0000982E0000}"/>
    <cellStyle name="Normal 35 3" xfId="12125" xr:uid="{00000000-0005-0000-0000-0000992E0000}"/>
    <cellStyle name="Normal 35 4" xfId="12126" xr:uid="{00000000-0005-0000-0000-00009A2E0000}"/>
    <cellStyle name="Normal 35 4 2" xfId="12127" xr:uid="{00000000-0005-0000-0000-00009B2E0000}"/>
    <cellStyle name="Normal 35 5" xfId="12128" xr:uid="{00000000-0005-0000-0000-00009C2E0000}"/>
    <cellStyle name="Normal 35 5 2" xfId="12129" xr:uid="{00000000-0005-0000-0000-00009D2E0000}"/>
    <cellStyle name="Normal 35 6" xfId="12130" xr:uid="{00000000-0005-0000-0000-00009E2E0000}"/>
    <cellStyle name="Normal 35 6 2" xfId="12131" xr:uid="{00000000-0005-0000-0000-00009F2E0000}"/>
    <cellStyle name="Normal 35 7" xfId="12132" xr:uid="{00000000-0005-0000-0000-0000A02E0000}"/>
    <cellStyle name="Normal 36" xfId="12133" xr:uid="{00000000-0005-0000-0000-0000A12E0000}"/>
    <cellStyle name="Normal 36 2" xfId="12134" xr:uid="{00000000-0005-0000-0000-0000A22E0000}"/>
    <cellStyle name="Normal 36 2 2" xfId="12135" xr:uid="{00000000-0005-0000-0000-0000A32E0000}"/>
    <cellStyle name="Normal 36 2 3" xfId="12136" xr:uid="{00000000-0005-0000-0000-0000A42E0000}"/>
    <cellStyle name="Normal 36 3" xfId="12137" xr:uid="{00000000-0005-0000-0000-0000A52E0000}"/>
    <cellStyle name="Normal 36 4" xfId="12138" xr:uid="{00000000-0005-0000-0000-0000A62E0000}"/>
    <cellStyle name="Normal 36 4 2" xfId="12139" xr:uid="{00000000-0005-0000-0000-0000A72E0000}"/>
    <cellStyle name="Normal 36 5" xfId="12140" xr:uid="{00000000-0005-0000-0000-0000A82E0000}"/>
    <cellStyle name="Normal 36 5 2" xfId="12141" xr:uid="{00000000-0005-0000-0000-0000A92E0000}"/>
    <cellStyle name="Normal 36 6" xfId="12142" xr:uid="{00000000-0005-0000-0000-0000AA2E0000}"/>
    <cellStyle name="Normal 36 6 2" xfId="12143" xr:uid="{00000000-0005-0000-0000-0000AB2E0000}"/>
    <cellStyle name="Normal 36 7" xfId="12144" xr:uid="{00000000-0005-0000-0000-0000AC2E0000}"/>
    <cellStyle name="Normal 37" xfId="12145" xr:uid="{00000000-0005-0000-0000-0000AD2E0000}"/>
    <cellStyle name="Normal 37 2" xfId="12146" xr:uid="{00000000-0005-0000-0000-0000AE2E0000}"/>
    <cellStyle name="Normal 37 2 2" xfId="12147" xr:uid="{00000000-0005-0000-0000-0000AF2E0000}"/>
    <cellStyle name="Normal 37 2 3" xfId="12148" xr:uid="{00000000-0005-0000-0000-0000B02E0000}"/>
    <cellStyle name="Normal 37 3" xfId="12149" xr:uid="{00000000-0005-0000-0000-0000B12E0000}"/>
    <cellStyle name="Normal 37 4" xfId="12150" xr:uid="{00000000-0005-0000-0000-0000B22E0000}"/>
    <cellStyle name="Normal 37 4 2" xfId="12151" xr:uid="{00000000-0005-0000-0000-0000B32E0000}"/>
    <cellStyle name="Normal 37 5" xfId="12152" xr:uid="{00000000-0005-0000-0000-0000B42E0000}"/>
    <cellStyle name="Normal 37 5 2" xfId="12153" xr:uid="{00000000-0005-0000-0000-0000B52E0000}"/>
    <cellStyle name="Normal 37 6" xfId="12154" xr:uid="{00000000-0005-0000-0000-0000B62E0000}"/>
    <cellStyle name="Normal 37 6 2" xfId="12155" xr:uid="{00000000-0005-0000-0000-0000B72E0000}"/>
    <cellStyle name="Normal 37 7" xfId="12156" xr:uid="{00000000-0005-0000-0000-0000B82E0000}"/>
    <cellStyle name="Normal 38" xfId="12157" xr:uid="{00000000-0005-0000-0000-0000B92E0000}"/>
    <cellStyle name="Normal 38 2" xfId="12158" xr:uid="{00000000-0005-0000-0000-0000BA2E0000}"/>
    <cellStyle name="Normal 38 2 2" xfId="12159" xr:uid="{00000000-0005-0000-0000-0000BB2E0000}"/>
    <cellStyle name="Normal 38 2 3" xfId="12160" xr:uid="{00000000-0005-0000-0000-0000BC2E0000}"/>
    <cellStyle name="Normal 38 3" xfId="12161" xr:uid="{00000000-0005-0000-0000-0000BD2E0000}"/>
    <cellStyle name="Normal 38 4" xfId="12162" xr:uid="{00000000-0005-0000-0000-0000BE2E0000}"/>
    <cellStyle name="Normal 38 4 2" xfId="12163" xr:uid="{00000000-0005-0000-0000-0000BF2E0000}"/>
    <cellStyle name="Normal 38 5" xfId="12164" xr:uid="{00000000-0005-0000-0000-0000C02E0000}"/>
    <cellStyle name="Normal 38 5 2" xfId="12165" xr:uid="{00000000-0005-0000-0000-0000C12E0000}"/>
    <cellStyle name="Normal 38 6" xfId="12166" xr:uid="{00000000-0005-0000-0000-0000C22E0000}"/>
    <cellStyle name="Normal 38 6 2" xfId="12167" xr:uid="{00000000-0005-0000-0000-0000C32E0000}"/>
    <cellStyle name="Normal 38 7" xfId="12168" xr:uid="{00000000-0005-0000-0000-0000C42E0000}"/>
    <cellStyle name="Normal 39" xfId="12169" xr:uid="{00000000-0005-0000-0000-0000C52E0000}"/>
    <cellStyle name="Normal 39 2" xfId="12170" xr:uid="{00000000-0005-0000-0000-0000C62E0000}"/>
    <cellStyle name="Normal 39 2 2" xfId="12171" xr:uid="{00000000-0005-0000-0000-0000C72E0000}"/>
    <cellStyle name="Normal 39 2 3" xfId="12172" xr:uid="{00000000-0005-0000-0000-0000C82E0000}"/>
    <cellStyle name="Normal 39 3" xfId="12173" xr:uid="{00000000-0005-0000-0000-0000C92E0000}"/>
    <cellStyle name="Normal 39 4" xfId="12174" xr:uid="{00000000-0005-0000-0000-0000CA2E0000}"/>
    <cellStyle name="Normal 39 4 2" xfId="12175" xr:uid="{00000000-0005-0000-0000-0000CB2E0000}"/>
    <cellStyle name="Normal 39 5" xfId="12176" xr:uid="{00000000-0005-0000-0000-0000CC2E0000}"/>
    <cellStyle name="Normal 39 5 2" xfId="12177" xr:uid="{00000000-0005-0000-0000-0000CD2E0000}"/>
    <cellStyle name="Normal 39 6" xfId="12178" xr:uid="{00000000-0005-0000-0000-0000CE2E0000}"/>
    <cellStyle name="Normal 39 6 2" xfId="12179" xr:uid="{00000000-0005-0000-0000-0000CF2E0000}"/>
    <cellStyle name="Normal 39 7" xfId="12180" xr:uid="{00000000-0005-0000-0000-0000D02E0000}"/>
    <cellStyle name="Normal 4" xfId="125" xr:uid="{00000000-0005-0000-0000-0000D12E0000}"/>
    <cellStyle name="Normal 4 10" xfId="12181" xr:uid="{00000000-0005-0000-0000-0000D22E0000}"/>
    <cellStyle name="Normal 4 2" xfId="126" xr:uid="{00000000-0005-0000-0000-0000D32E0000}"/>
    <cellStyle name="Normal 4 2 2" xfId="127" xr:uid="{00000000-0005-0000-0000-0000D42E0000}"/>
    <cellStyle name="Normal 4 2 2 2" xfId="128" xr:uid="{00000000-0005-0000-0000-0000D52E0000}"/>
    <cellStyle name="Normal 4 2 2 3" xfId="129" xr:uid="{00000000-0005-0000-0000-0000D62E0000}"/>
    <cellStyle name="Normal 4 2 3" xfId="130" xr:uid="{00000000-0005-0000-0000-0000D72E0000}"/>
    <cellStyle name="Normal 4 2 4" xfId="131" xr:uid="{00000000-0005-0000-0000-0000D82E0000}"/>
    <cellStyle name="Normal 4 2_Deferred Income Taxes" xfId="12182" xr:uid="{00000000-0005-0000-0000-0000D92E0000}"/>
    <cellStyle name="Normal 4 3" xfId="446" xr:uid="{00000000-0005-0000-0000-0000DA2E0000}"/>
    <cellStyle name="Normal 4 3 10" xfId="12183" xr:uid="{00000000-0005-0000-0000-0000DB2E0000}"/>
    <cellStyle name="Normal 4 3 2" xfId="12184" xr:uid="{00000000-0005-0000-0000-0000DC2E0000}"/>
    <cellStyle name="Normal 4 3 2 2" xfId="12185" xr:uid="{00000000-0005-0000-0000-0000DD2E0000}"/>
    <cellStyle name="Normal 4 3 2 2 2" xfId="12186" xr:uid="{00000000-0005-0000-0000-0000DE2E0000}"/>
    <cellStyle name="Normal 4 3 2 2 2 2" xfId="12187" xr:uid="{00000000-0005-0000-0000-0000DF2E0000}"/>
    <cellStyle name="Normal 4 3 2 2 2 2 2" xfId="12188" xr:uid="{00000000-0005-0000-0000-0000E02E0000}"/>
    <cellStyle name="Normal 4 3 2 2 2 2 2 2" xfId="12189" xr:uid="{00000000-0005-0000-0000-0000E12E0000}"/>
    <cellStyle name="Normal 4 3 2 2 2 2_Deferred Income Taxes" xfId="12190" xr:uid="{00000000-0005-0000-0000-0000E22E0000}"/>
    <cellStyle name="Normal 4 3 2 2 2 3" xfId="12191" xr:uid="{00000000-0005-0000-0000-0000E32E0000}"/>
    <cellStyle name="Normal 4 3 2 2 2 3 2" xfId="12192" xr:uid="{00000000-0005-0000-0000-0000E42E0000}"/>
    <cellStyle name="Normal 4 3 2 2 2_Deferred Income Taxes" xfId="12193" xr:uid="{00000000-0005-0000-0000-0000E52E0000}"/>
    <cellStyle name="Normal 4 3 2 2 3" xfId="12194" xr:uid="{00000000-0005-0000-0000-0000E62E0000}"/>
    <cellStyle name="Normal 4 3 2 2 3 2" xfId="12195" xr:uid="{00000000-0005-0000-0000-0000E72E0000}"/>
    <cellStyle name="Normal 4 3 2 2 3 2 2" xfId="12196" xr:uid="{00000000-0005-0000-0000-0000E82E0000}"/>
    <cellStyle name="Normal 4 3 2 2 3 2 2 2" xfId="12197" xr:uid="{00000000-0005-0000-0000-0000E92E0000}"/>
    <cellStyle name="Normal 4 3 2 2 3 2_Deferred Income Taxes" xfId="12198" xr:uid="{00000000-0005-0000-0000-0000EA2E0000}"/>
    <cellStyle name="Normal 4 3 2 2 3 3" xfId="12199" xr:uid="{00000000-0005-0000-0000-0000EB2E0000}"/>
    <cellStyle name="Normal 4 3 2 2 3 3 2" xfId="12200" xr:uid="{00000000-0005-0000-0000-0000EC2E0000}"/>
    <cellStyle name="Normal 4 3 2 2 3_Deferred Income Taxes" xfId="12201" xr:uid="{00000000-0005-0000-0000-0000ED2E0000}"/>
    <cellStyle name="Normal 4 3 2 2 4" xfId="12202" xr:uid="{00000000-0005-0000-0000-0000EE2E0000}"/>
    <cellStyle name="Normal 4 3 2 2 4 2" xfId="12203" xr:uid="{00000000-0005-0000-0000-0000EF2E0000}"/>
    <cellStyle name="Normal 4 3 2 2 4 2 2" xfId="12204" xr:uid="{00000000-0005-0000-0000-0000F02E0000}"/>
    <cellStyle name="Normal 4 3 2 2 4_Deferred Income Taxes" xfId="12205" xr:uid="{00000000-0005-0000-0000-0000F12E0000}"/>
    <cellStyle name="Normal 4 3 2 2 5" xfId="12206" xr:uid="{00000000-0005-0000-0000-0000F22E0000}"/>
    <cellStyle name="Normal 4 3 2 2 5 2" xfId="12207" xr:uid="{00000000-0005-0000-0000-0000F32E0000}"/>
    <cellStyle name="Normal 4 3 2 2_Deferred Income Taxes" xfId="12208" xr:uid="{00000000-0005-0000-0000-0000F42E0000}"/>
    <cellStyle name="Normal 4 3 2 3" xfId="12209" xr:uid="{00000000-0005-0000-0000-0000F52E0000}"/>
    <cellStyle name="Normal 4 3 2 3 2" xfId="12210" xr:uid="{00000000-0005-0000-0000-0000F62E0000}"/>
    <cellStyle name="Normal 4 3 2 3 2 2" xfId="12211" xr:uid="{00000000-0005-0000-0000-0000F72E0000}"/>
    <cellStyle name="Normal 4 3 2 3 2 2 2" xfId="12212" xr:uid="{00000000-0005-0000-0000-0000F82E0000}"/>
    <cellStyle name="Normal 4 3 2 3 2_Deferred Income Taxes" xfId="12213" xr:uid="{00000000-0005-0000-0000-0000F92E0000}"/>
    <cellStyle name="Normal 4 3 2 3 3" xfId="12214" xr:uid="{00000000-0005-0000-0000-0000FA2E0000}"/>
    <cellStyle name="Normal 4 3 2 3 3 2" xfId="12215" xr:uid="{00000000-0005-0000-0000-0000FB2E0000}"/>
    <cellStyle name="Normal 4 3 2 3 4" xfId="12216" xr:uid="{00000000-0005-0000-0000-0000FC2E0000}"/>
    <cellStyle name="Normal 4 3 2 3_Deferred Income Taxes" xfId="12217" xr:uid="{00000000-0005-0000-0000-0000FD2E0000}"/>
    <cellStyle name="Normal 4 3 2 4" xfId="12218" xr:uid="{00000000-0005-0000-0000-0000FE2E0000}"/>
    <cellStyle name="Normal 4 3 2 4 2" xfId="12219" xr:uid="{00000000-0005-0000-0000-0000FF2E0000}"/>
    <cellStyle name="Normal 4 3 2 4 2 2" xfId="12220" xr:uid="{00000000-0005-0000-0000-0000002F0000}"/>
    <cellStyle name="Normal 4 3 2 4 2 2 2" xfId="12221" xr:uid="{00000000-0005-0000-0000-0000012F0000}"/>
    <cellStyle name="Normal 4 3 2 4 2_Deferred Income Taxes" xfId="12222" xr:uid="{00000000-0005-0000-0000-0000022F0000}"/>
    <cellStyle name="Normal 4 3 2 4 3" xfId="12223" xr:uid="{00000000-0005-0000-0000-0000032F0000}"/>
    <cellStyle name="Normal 4 3 2 4 3 2" xfId="12224" xr:uid="{00000000-0005-0000-0000-0000042F0000}"/>
    <cellStyle name="Normal 4 3 2 4_Deferred Income Taxes" xfId="12225" xr:uid="{00000000-0005-0000-0000-0000052F0000}"/>
    <cellStyle name="Normal 4 3 2 5" xfId="12226" xr:uid="{00000000-0005-0000-0000-0000062F0000}"/>
    <cellStyle name="Normal 4 3 2 5 2" xfId="12227" xr:uid="{00000000-0005-0000-0000-0000072F0000}"/>
    <cellStyle name="Normal 4 3 2 5 2 2" xfId="12228" xr:uid="{00000000-0005-0000-0000-0000082F0000}"/>
    <cellStyle name="Normal 4 3 2 5_Deferred Income Taxes" xfId="12229" xr:uid="{00000000-0005-0000-0000-0000092F0000}"/>
    <cellStyle name="Normal 4 3 2 6" xfId="12230" xr:uid="{00000000-0005-0000-0000-00000A2F0000}"/>
    <cellStyle name="Normal 4 3 2 6 2" xfId="12231" xr:uid="{00000000-0005-0000-0000-00000B2F0000}"/>
    <cellStyle name="Normal 4 3 2_Deferred Income Taxes" xfId="12232" xr:uid="{00000000-0005-0000-0000-00000C2F0000}"/>
    <cellStyle name="Normal 4 3 3" xfId="12233" xr:uid="{00000000-0005-0000-0000-00000D2F0000}"/>
    <cellStyle name="Normal 4 3 3 2" xfId="12234" xr:uid="{00000000-0005-0000-0000-00000E2F0000}"/>
    <cellStyle name="Normal 4 3 3 2 2" xfId="12235" xr:uid="{00000000-0005-0000-0000-00000F2F0000}"/>
    <cellStyle name="Normal 4 3 3 2 2 2" xfId="12236" xr:uid="{00000000-0005-0000-0000-0000102F0000}"/>
    <cellStyle name="Normal 4 3 3 2 2 2 2" xfId="12237" xr:uid="{00000000-0005-0000-0000-0000112F0000}"/>
    <cellStyle name="Normal 4 3 3 2 2_Deferred Income Taxes" xfId="12238" xr:uid="{00000000-0005-0000-0000-0000122F0000}"/>
    <cellStyle name="Normal 4 3 3 2 3" xfId="12239" xr:uid="{00000000-0005-0000-0000-0000132F0000}"/>
    <cellStyle name="Normal 4 3 3 2 3 2" xfId="12240" xr:uid="{00000000-0005-0000-0000-0000142F0000}"/>
    <cellStyle name="Normal 4 3 3 2 4" xfId="12241" xr:uid="{00000000-0005-0000-0000-0000152F0000}"/>
    <cellStyle name="Normal 4 3 3 2_Deferred Income Taxes" xfId="12242" xr:uid="{00000000-0005-0000-0000-0000162F0000}"/>
    <cellStyle name="Normal 4 3 3 3" xfId="12243" xr:uid="{00000000-0005-0000-0000-0000172F0000}"/>
    <cellStyle name="Normal 4 3 3 3 2" xfId="12244" xr:uid="{00000000-0005-0000-0000-0000182F0000}"/>
    <cellStyle name="Normal 4 3 3 3 2 2" xfId="12245" xr:uid="{00000000-0005-0000-0000-0000192F0000}"/>
    <cellStyle name="Normal 4 3 3 3 2 2 2" xfId="12246" xr:uid="{00000000-0005-0000-0000-00001A2F0000}"/>
    <cellStyle name="Normal 4 3 3 3 2_Deferred Income Taxes" xfId="12247" xr:uid="{00000000-0005-0000-0000-00001B2F0000}"/>
    <cellStyle name="Normal 4 3 3 3 3" xfId="12248" xr:uid="{00000000-0005-0000-0000-00001C2F0000}"/>
    <cellStyle name="Normal 4 3 3 3 3 2" xfId="12249" xr:uid="{00000000-0005-0000-0000-00001D2F0000}"/>
    <cellStyle name="Normal 4 3 3 3_Deferred Income Taxes" xfId="12250" xr:uid="{00000000-0005-0000-0000-00001E2F0000}"/>
    <cellStyle name="Normal 4 3 3 4" xfId="12251" xr:uid="{00000000-0005-0000-0000-00001F2F0000}"/>
    <cellStyle name="Normal 4 3 3 4 2" xfId="12252" xr:uid="{00000000-0005-0000-0000-0000202F0000}"/>
    <cellStyle name="Normal 4 3 3 4 2 2" xfId="12253" xr:uid="{00000000-0005-0000-0000-0000212F0000}"/>
    <cellStyle name="Normal 4 3 3 4_Deferred Income Taxes" xfId="12254" xr:uid="{00000000-0005-0000-0000-0000222F0000}"/>
    <cellStyle name="Normal 4 3 3 5" xfId="12255" xr:uid="{00000000-0005-0000-0000-0000232F0000}"/>
    <cellStyle name="Normal 4 3 3 5 2" xfId="12256" xr:uid="{00000000-0005-0000-0000-0000242F0000}"/>
    <cellStyle name="Normal 4 3 3_Deferred Income Taxes" xfId="12257" xr:uid="{00000000-0005-0000-0000-0000252F0000}"/>
    <cellStyle name="Normal 4 3 4" xfId="12258" xr:uid="{00000000-0005-0000-0000-0000262F0000}"/>
    <cellStyle name="Normal 4 3 4 2" xfId="12259" xr:uid="{00000000-0005-0000-0000-0000272F0000}"/>
    <cellStyle name="Normal 4 3 4 2 2" xfId="12260" xr:uid="{00000000-0005-0000-0000-0000282F0000}"/>
    <cellStyle name="Normal 4 3 4 2 2 2" xfId="12261" xr:uid="{00000000-0005-0000-0000-0000292F0000}"/>
    <cellStyle name="Normal 4 3 4 2_Deferred Income Taxes" xfId="12262" xr:uid="{00000000-0005-0000-0000-00002A2F0000}"/>
    <cellStyle name="Normal 4 3 4 3" xfId="12263" xr:uid="{00000000-0005-0000-0000-00002B2F0000}"/>
    <cellStyle name="Normal 4 3 4 3 2" xfId="12264" xr:uid="{00000000-0005-0000-0000-00002C2F0000}"/>
    <cellStyle name="Normal 4 3 4 4" xfId="12265" xr:uid="{00000000-0005-0000-0000-00002D2F0000}"/>
    <cellStyle name="Normal 4 3 4_Deferred Income Taxes" xfId="12266" xr:uid="{00000000-0005-0000-0000-00002E2F0000}"/>
    <cellStyle name="Normal 4 3 5" xfId="12267" xr:uid="{00000000-0005-0000-0000-00002F2F0000}"/>
    <cellStyle name="Normal 4 3 5 2" xfId="12268" xr:uid="{00000000-0005-0000-0000-0000302F0000}"/>
    <cellStyle name="Normal 4 3 5 2 2" xfId="12269" xr:uid="{00000000-0005-0000-0000-0000312F0000}"/>
    <cellStyle name="Normal 4 3 5 2 2 2" xfId="12270" xr:uid="{00000000-0005-0000-0000-0000322F0000}"/>
    <cellStyle name="Normal 4 3 5 2_Deferred Income Taxes" xfId="12271" xr:uid="{00000000-0005-0000-0000-0000332F0000}"/>
    <cellStyle name="Normal 4 3 5 3" xfId="12272" xr:uid="{00000000-0005-0000-0000-0000342F0000}"/>
    <cellStyle name="Normal 4 3 5 3 2" xfId="12273" xr:uid="{00000000-0005-0000-0000-0000352F0000}"/>
    <cellStyle name="Normal 4 3 5 4" xfId="12274" xr:uid="{00000000-0005-0000-0000-0000362F0000}"/>
    <cellStyle name="Normal 4 3 5_Deferred Income Taxes" xfId="12275" xr:uid="{00000000-0005-0000-0000-0000372F0000}"/>
    <cellStyle name="Normal 4 3 6" xfId="12276" xr:uid="{00000000-0005-0000-0000-0000382F0000}"/>
    <cellStyle name="Normal 4 3 6 2" xfId="12277" xr:uid="{00000000-0005-0000-0000-0000392F0000}"/>
    <cellStyle name="Normal 4 3 6 2 2" xfId="12278" xr:uid="{00000000-0005-0000-0000-00003A2F0000}"/>
    <cellStyle name="Normal 4 3 6 3" xfId="12279" xr:uid="{00000000-0005-0000-0000-00003B2F0000}"/>
    <cellStyle name="Normal 4 3 6 3 2" xfId="12280" xr:uid="{00000000-0005-0000-0000-00003C2F0000}"/>
    <cellStyle name="Normal 4 3 6 4" xfId="12281" xr:uid="{00000000-0005-0000-0000-00003D2F0000}"/>
    <cellStyle name="Normal 4 3 6_Deferred Income Taxes" xfId="12282" xr:uid="{00000000-0005-0000-0000-00003E2F0000}"/>
    <cellStyle name="Normal 4 3 7" xfId="12283" xr:uid="{00000000-0005-0000-0000-00003F2F0000}"/>
    <cellStyle name="Normal 4 3 7 2" xfId="12284" xr:uid="{00000000-0005-0000-0000-0000402F0000}"/>
    <cellStyle name="Normal 4 3 8" xfId="12285" xr:uid="{00000000-0005-0000-0000-0000412F0000}"/>
    <cellStyle name="Normal 4 3 8 2" xfId="12286" xr:uid="{00000000-0005-0000-0000-0000422F0000}"/>
    <cellStyle name="Normal 4 3 9" xfId="12287" xr:uid="{00000000-0005-0000-0000-0000432F0000}"/>
    <cellStyle name="Normal 4 3 9 2" xfId="12288" xr:uid="{00000000-0005-0000-0000-0000442F0000}"/>
    <cellStyle name="Normal 4 3_Deferred Income Taxes" xfId="12289" xr:uid="{00000000-0005-0000-0000-0000452F0000}"/>
    <cellStyle name="Normal 4 4" xfId="447" xr:uid="{00000000-0005-0000-0000-0000462F0000}"/>
    <cellStyle name="Normal 4 4 2" xfId="12290" xr:uid="{00000000-0005-0000-0000-0000472F0000}"/>
    <cellStyle name="Normal 4 4 2 2" xfId="12291" xr:uid="{00000000-0005-0000-0000-0000482F0000}"/>
    <cellStyle name="Normal 4 4 2 2 2" xfId="12292" xr:uid="{00000000-0005-0000-0000-0000492F0000}"/>
    <cellStyle name="Normal 4 4 2 2 2 2" xfId="12293" xr:uid="{00000000-0005-0000-0000-00004A2F0000}"/>
    <cellStyle name="Normal 4 4 2 2 2 2 2" xfId="12294" xr:uid="{00000000-0005-0000-0000-00004B2F0000}"/>
    <cellStyle name="Normal 4 4 2 2 2_Deferred Income Taxes" xfId="12295" xr:uid="{00000000-0005-0000-0000-00004C2F0000}"/>
    <cellStyle name="Normal 4 4 2 2 3" xfId="12296" xr:uid="{00000000-0005-0000-0000-00004D2F0000}"/>
    <cellStyle name="Normal 4 4 2 2 3 2" xfId="12297" xr:uid="{00000000-0005-0000-0000-00004E2F0000}"/>
    <cellStyle name="Normal 4 4 2 2_Deferred Income Taxes" xfId="12298" xr:uid="{00000000-0005-0000-0000-00004F2F0000}"/>
    <cellStyle name="Normal 4 4 2 3" xfId="12299" xr:uid="{00000000-0005-0000-0000-0000502F0000}"/>
    <cellStyle name="Normal 4 4 2 3 2" xfId="12300" xr:uid="{00000000-0005-0000-0000-0000512F0000}"/>
    <cellStyle name="Normal 4 4 2 3 2 2" xfId="12301" xr:uid="{00000000-0005-0000-0000-0000522F0000}"/>
    <cellStyle name="Normal 4 4 2 3 2 2 2" xfId="12302" xr:uid="{00000000-0005-0000-0000-0000532F0000}"/>
    <cellStyle name="Normal 4 4 2 3 2_Deferred Income Taxes" xfId="12303" xr:uid="{00000000-0005-0000-0000-0000542F0000}"/>
    <cellStyle name="Normal 4 4 2 3 3" xfId="12304" xr:uid="{00000000-0005-0000-0000-0000552F0000}"/>
    <cellStyle name="Normal 4 4 2 3 3 2" xfId="12305" xr:uid="{00000000-0005-0000-0000-0000562F0000}"/>
    <cellStyle name="Normal 4 4 2 3_Deferred Income Taxes" xfId="12306" xr:uid="{00000000-0005-0000-0000-0000572F0000}"/>
    <cellStyle name="Normal 4 4 2 4" xfId="12307" xr:uid="{00000000-0005-0000-0000-0000582F0000}"/>
    <cellStyle name="Normal 4 4 2 4 2" xfId="12308" xr:uid="{00000000-0005-0000-0000-0000592F0000}"/>
    <cellStyle name="Normal 4 4 2 4 2 2" xfId="12309" xr:uid="{00000000-0005-0000-0000-00005A2F0000}"/>
    <cellStyle name="Normal 4 4 2 4_Deferred Income Taxes" xfId="12310" xr:uid="{00000000-0005-0000-0000-00005B2F0000}"/>
    <cellStyle name="Normal 4 4 2 5" xfId="12311" xr:uid="{00000000-0005-0000-0000-00005C2F0000}"/>
    <cellStyle name="Normal 4 4 2 5 2" xfId="12312" xr:uid="{00000000-0005-0000-0000-00005D2F0000}"/>
    <cellStyle name="Normal 4 4 2_Deferred Income Taxes" xfId="12313" xr:uid="{00000000-0005-0000-0000-00005E2F0000}"/>
    <cellStyle name="Normal 4 4 3" xfId="12314" xr:uid="{00000000-0005-0000-0000-00005F2F0000}"/>
    <cellStyle name="Normal 4 4 3 2" xfId="12315" xr:uid="{00000000-0005-0000-0000-0000602F0000}"/>
    <cellStyle name="Normal 4 4 3 2 2" xfId="12316" xr:uid="{00000000-0005-0000-0000-0000612F0000}"/>
    <cellStyle name="Normal 4 4 3 2 2 2" xfId="12317" xr:uid="{00000000-0005-0000-0000-0000622F0000}"/>
    <cellStyle name="Normal 4 4 3 2_Deferred Income Taxes" xfId="12318" xr:uid="{00000000-0005-0000-0000-0000632F0000}"/>
    <cellStyle name="Normal 4 4 3 3" xfId="12319" xr:uid="{00000000-0005-0000-0000-0000642F0000}"/>
    <cellStyle name="Normal 4 4 3 3 2" xfId="12320" xr:uid="{00000000-0005-0000-0000-0000652F0000}"/>
    <cellStyle name="Normal 4 4 3_Deferred Income Taxes" xfId="12321" xr:uid="{00000000-0005-0000-0000-0000662F0000}"/>
    <cellStyle name="Normal 4 4 4" xfId="12322" xr:uid="{00000000-0005-0000-0000-0000672F0000}"/>
    <cellStyle name="Normal 4 4 4 2" xfId="12323" xr:uid="{00000000-0005-0000-0000-0000682F0000}"/>
    <cellStyle name="Normal 4 4 4 2 2" xfId="12324" xr:uid="{00000000-0005-0000-0000-0000692F0000}"/>
    <cellStyle name="Normal 4 4 4 2 2 2" xfId="12325" xr:uid="{00000000-0005-0000-0000-00006A2F0000}"/>
    <cellStyle name="Normal 4 4 4 2_Deferred Income Taxes" xfId="12326" xr:uid="{00000000-0005-0000-0000-00006B2F0000}"/>
    <cellStyle name="Normal 4 4 4 3" xfId="12327" xr:uid="{00000000-0005-0000-0000-00006C2F0000}"/>
    <cellStyle name="Normal 4 4 4 3 2" xfId="12328" xr:uid="{00000000-0005-0000-0000-00006D2F0000}"/>
    <cellStyle name="Normal 4 4 4_Deferred Income Taxes" xfId="12329" xr:uid="{00000000-0005-0000-0000-00006E2F0000}"/>
    <cellStyle name="Normal 4 4 5" xfId="12330" xr:uid="{00000000-0005-0000-0000-00006F2F0000}"/>
    <cellStyle name="Normal 4 4 5 2" xfId="12331" xr:uid="{00000000-0005-0000-0000-0000702F0000}"/>
    <cellStyle name="Normal 4 4 5 2 2" xfId="12332" xr:uid="{00000000-0005-0000-0000-0000712F0000}"/>
    <cellStyle name="Normal 4 4 5_Deferred Income Taxes" xfId="12333" xr:uid="{00000000-0005-0000-0000-0000722F0000}"/>
    <cellStyle name="Normal 4 4 6" xfId="12334" xr:uid="{00000000-0005-0000-0000-0000732F0000}"/>
    <cellStyle name="Normal 4 4 6 2" xfId="12335" xr:uid="{00000000-0005-0000-0000-0000742F0000}"/>
    <cellStyle name="Normal 4 4_Deferred Income Taxes" xfId="12336" xr:uid="{00000000-0005-0000-0000-0000752F0000}"/>
    <cellStyle name="Normal 4 5" xfId="448" xr:uid="{00000000-0005-0000-0000-0000762F0000}"/>
    <cellStyle name="Normal 4 5 2" xfId="12337" xr:uid="{00000000-0005-0000-0000-0000772F0000}"/>
    <cellStyle name="Normal 4 5 2 2" xfId="12338" xr:uid="{00000000-0005-0000-0000-0000782F0000}"/>
    <cellStyle name="Normal 4 5 2 2 2" xfId="12339" xr:uid="{00000000-0005-0000-0000-0000792F0000}"/>
    <cellStyle name="Normal 4 5 2 2 2 2" xfId="12340" xr:uid="{00000000-0005-0000-0000-00007A2F0000}"/>
    <cellStyle name="Normal 4 5 2 2_Deferred Income Taxes" xfId="12341" xr:uid="{00000000-0005-0000-0000-00007B2F0000}"/>
    <cellStyle name="Normal 4 5 2 3" xfId="12342" xr:uid="{00000000-0005-0000-0000-00007C2F0000}"/>
    <cellStyle name="Normal 4 5 2 3 2" xfId="12343" xr:uid="{00000000-0005-0000-0000-00007D2F0000}"/>
    <cellStyle name="Normal 4 5 2_Deferred Income Taxes" xfId="12344" xr:uid="{00000000-0005-0000-0000-00007E2F0000}"/>
    <cellStyle name="Normal 4 5 3" xfId="12345" xr:uid="{00000000-0005-0000-0000-00007F2F0000}"/>
    <cellStyle name="Normal 4 5 3 2" xfId="12346" xr:uid="{00000000-0005-0000-0000-0000802F0000}"/>
    <cellStyle name="Normal 4 5 3 2 2" xfId="12347" xr:uid="{00000000-0005-0000-0000-0000812F0000}"/>
    <cellStyle name="Normal 4 5 3 2 2 2" xfId="12348" xr:uid="{00000000-0005-0000-0000-0000822F0000}"/>
    <cellStyle name="Normal 4 5 3 2_Deferred Income Taxes" xfId="12349" xr:uid="{00000000-0005-0000-0000-0000832F0000}"/>
    <cellStyle name="Normal 4 5 3 3" xfId="12350" xr:uid="{00000000-0005-0000-0000-0000842F0000}"/>
    <cellStyle name="Normal 4 5 3 3 2" xfId="12351" xr:uid="{00000000-0005-0000-0000-0000852F0000}"/>
    <cellStyle name="Normal 4 5 3_Deferred Income Taxes" xfId="12352" xr:uid="{00000000-0005-0000-0000-0000862F0000}"/>
    <cellStyle name="Normal 4 5 4" xfId="12353" xr:uid="{00000000-0005-0000-0000-0000872F0000}"/>
    <cellStyle name="Normal 4 5 4 2" xfId="12354" xr:uid="{00000000-0005-0000-0000-0000882F0000}"/>
    <cellStyle name="Normal 4 5 4 2 2" xfId="12355" xr:uid="{00000000-0005-0000-0000-0000892F0000}"/>
    <cellStyle name="Normal 4 5 4_Deferred Income Taxes" xfId="12356" xr:uid="{00000000-0005-0000-0000-00008A2F0000}"/>
    <cellStyle name="Normal 4 5 5" xfId="12357" xr:uid="{00000000-0005-0000-0000-00008B2F0000}"/>
    <cellStyle name="Normal 4 5 5 2" xfId="12358" xr:uid="{00000000-0005-0000-0000-00008C2F0000}"/>
    <cellStyle name="Normal 4 5_Deferred Income Taxes" xfId="12359" xr:uid="{00000000-0005-0000-0000-00008D2F0000}"/>
    <cellStyle name="Normal 4 6" xfId="449" xr:uid="{00000000-0005-0000-0000-00008E2F0000}"/>
    <cellStyle name="Normal 4 6 2" xfId="12360" xr:uid="{00000000-0005-0000-0000-00008F2F0000}"/>
    <cellStyle name="Normal 4 6 2 2" xfId="12361" xr:uid="{00000000-0005-0000-0000-0000902F0000}"/>
    <cellStyle name="Normal 4 6 2 2 2" xfId="12362" xr:uid="{00000000-0005-0000-0000-0000912F0000}"/>
    <cellStyle name="Normal 4 6 2_Deferred Income Taxes" xfId="12363" xr:uid="{00000000-0005-0000-0000-0000922F0000}"/>
    <cellStyle name="Normal 4 6 3" xfId="12364" xr:uid="{00000000-0005-0000-0000-0000932F0000}"/>
    <cellStyle name="Normal 4 6 3 2" xfId="12365" xr:uid="{00000000-0005-0000-0000-0000942F0000}"/>
    <cellStyle name="Normal 4 6_Deferred Income Taxes" xfId="12366" xr:uid="{00000000-0005-0000-0000-0000952F0000}"/>
    <cellStyle name="Normal 4 7" xfId="450" xr:uid="{00000000-0005-0000-0000-0000962F0000}"/>
    <cellStyle name="Normal 4 7 2" xfId="12367" xr:uid="{00000000-0005-0000-0000-0000972F0000}"/>
    <cellStyle name="Normal 4 7 2 2" xfId="12368" xr:uid="{00000000-0005-0000-0000-0000982F0000}"/>
    <cellStyle name="Normal 4 7 2 2 2" xfId="12369" xr:uid="{00000000-0005-0000-0000-0000992F0000}"/>
    <cellStyle name="Normal 4 7 2_Deferred Income Taxes" xfId="12370" xr:uid="{00000000-0005-0000-0000-00009A2F0000}"/>
    <cellStyle name="Normal 4 7 3" xfId="12371" xr:uid="{00000000-0005-0000-0000-00009B2F0000}"/>
    <cellStyle name="Normal 4 7 3 2" xfId="12372" xr:uid="{00000000-0005-0000-0000-00009C2F0000}"/>
    <cellStyle name="Normal 4 7_Deferred Income Taxes" xfId="12373" xr:uid="{00000000-0005-0000-0000-00009D2F0000}"/>
    <cellStyle name="Normal 4 8" xfId="12374" xr:uid="{00000000-0005-0000-0000-00009E2F0000}"/>
    <cellStyle name="Normal 4 8 2" xfId="12375" xr:uid="{00000000-0005-0000-0000-00009F2F0000}"/>
    <cellStyle name="Normal 4 8 2 2" xfId="12376" xr:uid="{00000000-0005-0000-0000-0000A02F0000}"/>
    <cellStyle name="Normal 4 8_Deferred Income Taxes" xfId="12377" xr:uid="{00000000-0005-0000-0000-0000A12F0000}"/>
    <cellStyle name="Normal 4 9" xfId="12378" xr:uid="{00000000-0005-0000-0000-0000A22F0000}"/>
    <cellStyle name="Normal 4 9 2" xfId="12379" xr:uid="{00000000-0005-0000-0000-0000A32F0000}"/>
    <cellStyle name="Normal 4_Deferred Income Taxes" xfId="12380" xr:uid="{00000000-0005-0000-0000-0000A42F0000}"/>
    <cellStyle name="Normal 40" xfId="12381" xr:uid="{00000000-0005-0000-0000-0000A52F0000}"/>
    <cellStyle name="Normal 40 2" xfId="12382" xr:uid="{00000000-0005-0000-0000-0000A62F0000}"/>
    <cellStyle name="Normal 40 2 2" xfId="12383" xr:uid="{00000000-0005-0000-0000-0000A72F0000}"/>
    <cellStyle name="Normal 40 2 3" xfId="12384" xr:uid="{00000000-0005-0000-0000-0000A82F0000}"/>
    <cellStyle name="Normal 40 3" xfId="12385" xr:uid="{00000000-0005-0000-0000-0000A92F0000}"/>
    <cellStyle name="Normal 40 4" xfId="12386" xr:uid="{00000000-0005-0000-0000-0000AA2F0000}"/>
    <cellStyle name="Normal 40 4 2" xfId="12387" xr:uid="{00000000-0005-0000-0000-0000AB2F0000}"/>
    <cellStyle name="Normal 40 5" xfId="12388" xr:uid="{00000000-0005-0000-0000-0000AC2F0000}"/>
    <cellStyle name="Normal 40 5 2" xfId="12389" xr:uid="{00000000-0005-0000-0000-0000AD2F0000}"/>
    <cellStyle name="Normal 40 6" xfId="12390" xr:uid="{00000000-0005-0000-0000-0000AE2F0000}"/>
    <cellStyle name="Normal 40 6 2" xfId="12391" xr:uid="{00000000-0005-0000-0000-0000AF2F0000}"/>
    <cellStyle name="Normal 40 7" xfId="12392" xr:uid="{00000000-0005-0000-0000-0000B02F0000}"/>
    <cellStyle name="Normal 41" xfId="12393" xr:uid="{00000000-0005-0000-0000-0000B12F0000}"/>
    <cellStyle name="Normal 41 2" xfId="12394" xr:uid="{00000000-0005-0000-0000-0000B22F0000}"/>
    <cellStyle name="Normal 41 2 2" xfId="12395" xr:uid="{00000000-0005-0000-0000-0000B32F0000}"/>
    <cellStyle name="Normal 41 2 3" xfId="12396" xr:uid="{00000000-0005-0000-0000-0000B42F0000}"/>
    <cellStyle name="Normal 41 3" xfId="12397" xr:uid="{00000000-0005-0000-0000-0000B52F0000}"/>
    <cellStyle name="Normal 41 4" xfId="12398" xr:uid="{00000000-0005-0000-0000-0000B62F0000}"/>
    <cellStyle name="Normal 41 4 2" xfId="12399" xr:uid="{00000000-0005-0000-0000-0000B72F0000}"/>
    <cellStyle name="Normal 41 5" xfId="12400" xr:uid="{00000000-0005-0000-0000-0000B82F0000}"/>
    <cellStyle name="Normal 41 5 2" xfId="12401" xr:uid="{00000000-0005-0000-0000-0000B92F0000}"/>
    <cellStyle name="Normal 41 6" xfId="12402" xr:uid="{00000000-0005-0000-0000-0000BA2F0000}"/>
    <cellStyle name="Normal 41 6 2" xfId="12403" xr:uid="{00000000-0005-0000-0000-0000BB2F0000}"/>
    <cellStyle name="Normal 41 7" xfId="12404" xr:uid="{00000000-0005-0000-0000-0000BC2F0000}"/>
    <cellStyle name="Normal 42" xfId="12405" xr:uid="{00000000-0005-0000-0000-0000BD2F0000}"/>
    <cellStyle name="Normal 42 2" xfId="12406" xr:uid="{00000000-0005-0000-0000-0000BE2F0000}"/>
    <cellStyle name="Normal 42 2 2" xfId="12407" xr:uid="{00000000-0005-0000-0000-0000BF2F0000}"/>
    <cellStyle name="Normal 42 2 3" xfId="12408" xr:uid="{00000000-0005-0000-0000-0000C02F0000}"/>
    <cellStyle name="Normal 42 3" xfId="12409" xr:uid="{00000000-0005-0000-0000-0000C12F0000}"/>
    <cellStyle name="Normal 42 4" xfId="12410" xr:uid="{00000000-0005-0000-0000-0000C22F0000}"/>
    <cellStyle name="Normal 42 4 2" xfId="12411" xr:uid="{00000000-0005-0000-0000-0000C32F0000}"/>
    <cellStyle name="Normal 42 5" xfId="12412" xr:uid="{00000000-0005-0000-0000-0000C42F0000}"/>
    <cellStyle name="Normal 42 5 2" xfId="12413" xr:uid="{00000000-0005-0000-0000-0000C52F0000}"/>
    <cellStyle name="Normal 42 6" xfId="12414" xr:uid="{00000000-0005-0000-0000-0000C62F0000}"/>
    <cellStyle name="Normal 42 6 2" xfId="12415" xr:uid="{00000000-0005-0000-0000-0000C72F0000}"/>
    <cellStyle name="Normal 42 7" xfId="12416" xr:uid="{00000000-0005-0000-0000-0000C82F0000}"/>
    <cellStyle name="Normal 42 8" xfId="12417" xr:uid="{00000000-0005-0000-0000-0000C92F0000}"/>
    <cellStyle name="Normal 43" xfId="12418" xr:uid="{00000000-0005-0000-0000-0000CA2F0000}"/>
    <cellStyle name="Normal 43 2" xfId="12419" xr:uid="{00000000-0005-0000-0000-0000CB2F0000}"/>
    <cellStyle name="Normal 43 2 2" xfId="12420" xr:uid="{00000000-0005-0000-0000-0000CC2F0000}"/>
    <cellStyle name="Normal 43 2 3" xfId="12421" xr:uid="{00000000-0005-0000-0000-0000CD2F0000}"/>
    <cellStyle name="Normal 43 3" xfId="12422" xr:uid="{00000000-0005-0000-0000-0000CE2F0000}"/>
    <cellStyle name="Normal 43 4" xfId="12423" xr:uid="{00000000-0005-0000-0000-0000CF2F0000}"/>
    <cellStyle name="Normal 43 4 2" xfId="12424" xr:uid="{00000000-0005-0000-0000-0000D02F0000}"/>
    <cellStyle name="Normal 43 5" xfId="12425" xr:uid="{00000000-0005-0000-0000-0000D12F0000}"/>
    <cellStyle name="Normal 43 5 2" xfId="12426" xr:uid="{00000000-0005-0000-0000-0000D22F0000}"/>
    <cellStyle name="Normal 43 6" xfId="12427" xr:uid="{00000000-0005-0000-0000-0000D32F0000}"/>
    <cellStyle name="Normal 43 6 2" xfId="12428" xr:uid="{00000000-0005-0000-0000-0000D42F0000}"/>
    <cellStyle name="Normal 43 7" xfId="12429" xr:uid="{00000000-0005-0000-0000-0000D52F0000}"/>
    <cellStyle name="Normal 43 8" xfId="12430" xr:uid="{00000000-0005-0000-0000-0000D62F0000}"/>
    <cellStyle name="Normal 44" xfId="12431" xr:uid="{00000000-0005-0000-0000-0000D72F0000}"/>
    <cellStyle name="Normal 44 2" xfId="12432" xr:uid="{00000000-0005-0000-0000-0000D82F0000}"/>
    <cellStyle name="Normal 44 2 2" xfId="12433" xr:uid="{00000000-0005-0000-0000-0000D92F0000}"/>
    <cellStyle name="Normal 44 2 3" xfId="12434" xr:uid="{00000000-0005-0000-0000-0000DA2F0000}"/>
    <cellStyle name="Normal 44 3" xfId="12435" xr:uid="{00000000-0005-0000-0000-0000DB2F0000}"/>
    <cellStyle name="Normal 44 4" xfId="12436" xr:uid="{00000000-0005-0000-0000-0000DC2F0000}"/>
    <cellStyle name="Normal 44 4 2" xfId="12437" xr:uid="{00000000-0005-0000-0000-0000DD2F0000}"/>
    <cellStyle name="Normal 44 5" xfId="12438" xr:uid="{00000000-0005-0000-0000-0000DE2F0000}"/>
    <cellStyle name="Normal 44 5 2" xfId="12439" xr:uid="{00000000-0005-0000-0000-0000DF2F0000}"/>
    <cellStyle name="Normal 44 6" xfId="12440" xr:uid="{00000000-0005-0000-0000-0000E02F0000}"/>
    <cellStyle name="Normal 44 6 2" xfId="12441" xr:uid="{00000000-0005-0000-0000-0000E12F0000}"/>
    <cellStyle name="Normal 44 7" xfId="12442" xr:uid="{00000000-0005-0000-0000-0000E22F0000}"/>
    <cellStyle name="Normal 45" xfId="12443" xr:uid="{00000000-0005-0000-0000-0000E32F0000}"/>
    <cellStyle name="Normal 45 2" xfId="12444" xr:uid="{00000000-0005-0000-0000-0000E42F0000}"/>
    <cellStyle name="Normal 45 2 2" xfId="12445" xr:uid="{00000000-0005-0000-0000-0000E52F0000}"/>
    <cellStyle name="Normal 45 2 3" xfId="12446" xr:uid="{00000000-0005-0000-0000-0000E62F0000}"/>
    <cellStyle name="Normal 45 3" xfId="12447" xr:uid="{00000000-0005-0000-0000-0000E72F0000}"/>
    <cellStyle name="Normal 45 4" xfId="12448" xr:uid="{00000000-0005-0000-0000-0000E82F0000}"/>
    <cellStyle name="Normal 45 4 2" xfId="12449" xr:uid="{00000000-0005-0000-0000-0000E92F0000}"/>
    <cellStyle name="Normal 45 5" xfId="12450" xr:uid="{00000000-0005-0000-0000-0000EA2F0000}"/>
    <cellStyle name="Normal 45 5 2" xfId="12451" xr:uid="{00000000-0005-0000-0000-0000EB2F0000}"/>
    <cellStyle name="Normal 45 6" xfId="12452" xr:uid="{00000000-0005-0000-0000-0000EC2F0000}"/>
    <cellStyle name="Normal 45 6 2" xfId="12453" xr:uid="{00000000-0005-0000-0000-0000ED2F0000}"/>
    <cellStyle name="Normal 45 7" xfId="12454" xr:uid="{00000000-0005-0000-0000-0000EE2F0000}"/>
    <cellStyle name="Normal 46" xfId="12455" xr:uid="{00000000-0005-0000-0000-0000EF2F0000}"/>
    <cellStyle name="Normal 46 2" xfId="12456" xr:uid="{00000000-0005-0000-0000-0000F02F0000}"/>
    <cellStyle name="Normal 46 2 2" xfId="12457" xr:uid="{00000000-0005-0000-0000-0000F12F0000}"/>
    <cellStyle name="Normal 46 2 3" xfId="12458" xr:uid="{00000000-0005-0000-0000-0000F22F0000}"/>
    <cellStyle name="Normal 46 3" xfId="12459" xr:uid="{00000000-0005-0000-0000-0000F32F0000}"/>
    <cellStyle name="Normal 46 4" xfId="12460" xr:uid="{00000000-0005-0000-0000-0000F42F0000}"/>
    <cellStyle name="Normal 46 4 2" xfId="12461" xr:uid="{00000000-0005-0000-0000-0000F52F0000}"/>
    <cellStyle name="Normal 46 5" xfId="12462" xr:uid="{00000000-0005-0000-0000-0000F62F0000}"/>
    <cellStyle name="Normal 46 5 2" xfId="12463" xr:uid="{00000000-0005-0000-0000-0000F72F0000}"/>
    <cellStyle name="Normal 46 6" xfId="12464" xr:uid="{00000000-0005-0000-0000-0000F82F0000}"/>
    <cellStyle name="Normal 46 6 2" xfId="12465" xr:uid="{00000000-0005-0000-0000-0000F92F0000}"/>
    <cellStyle name="Normal 46 7" xfId="12466" xr:uid="{00000000-0005-0000-0000-0000FA2F0000}"/>
    <cellStyle name="Normal 47" xfId="12467" xr:uid="{00000000-0005-0000-0000-0000FB2F0000}"/>
    <cellStyle name="Normal 47 2" xfId="12468" xr:uid="{00000000-0005-0000-0000-0000FC2F0000}"/>
    <cellStyle name="Normal 47 2 2" xfId="12469" xr:uid="{00000000-0005-0000-0000-0000FD2F0000}"/>
    <cellStyle name="Normal 47 2 3" xfId="12470" xr:uid="{00000000-0005-0000-0000-0000FE2F0000}"/>
    <cellStyle name="Normal 47 3" xfId="12471" xr:uid="{00000000-0005-0000-0000-0000FF2F0000}"/>
    <cellStyle name="Normal 47 4" xfId="12472" xr:uid="{00000000-0005-0000-0000-000000300000}"/>
    <cellStyle name="Normal 47 4 2" xfId="12473" xr:uid="{00000000-0005-0000-0000-000001300000}"/>
    <cellStyle name="Normal 47 5" xfId="12474" xr:uid="{00000000-0005-0000-0000-000002300000}"/>
    <cellStyle name="Normal 47 5 2" xfId="12475" xr:uid="{00000000-0005-0000-0000-000003300000}"/>
    <cellStyle name="Normal 47 6" xfId="12476" xr:uid="{00000000-0005-0000-0000-000004300000}"/>
    <cellStyle name="Normal 47 6 2" xfId="12477" xr:uid="{00000000-0005-0000-0000-000005300000}"/>
    <cellStyle name="Normal 47 7" xfId="12478" xr:uid="{00000000-0005-0000-0000-000006300000}"/>
    <cellStyle name="Normal 48" xfId="12479" xr:uid="{00000000-0005-0000-0000-000007300000}"/>
    <cellStyle name="Normal 48 2" xfId="12480" xr:uid="{00000000-0005-0000-0000-000008300000}"/>
    <cellStyle name="Normal 48 2 2" xfId="12481" xr:uid="{00000000-0005-0000-0000-000009300000}"/>
    <cellStyle name="Normal 48 2 3" xfId="12482" xr:uid="{00000000-0005-0000-0000-00000A300000}"/>
    <cellStyle name="Normal 48 3" xfId="12483" xr:uid="{00000000-0005-0000-0000-00000B300000}"/>
    <cellStyle name="Normal 48 4" xfId="12484" xr:uid="{00000000-0005-0000-0000-00000C300000}"/>
    <cellStyle name="Normal 48 4 2" xfId="12485" xr:uid="{00000000-0005-0000-0000-00000D300000}"/>
    <cellStyle name="Normal 48 5" xfId="12486" xr:uid="{00000000-0005-0000-0000-00000E300000}"/>
    <cellStyle name="Normal 48 5 2" xfId="12487" xr:uid="{00000000-0005-0000-0000-00000F300000}"/>
    <cellStyle name="Normal 48 6" xfId="12488" xr:uid="{00000000-0005-0000-0000-000010300000}"/>
    <cellStyle name="Normal 48 6 2" xfId="12489" xr:uid="{00000000-0005-0000-0000-000011300000}"/>
    <cellStyle name="Normal 48 7" xfId="12490" xr:uid="{00000000-0005-0000-0000-000012300000}"/>
    <cellStyle name="Normal 49" xfId="12491" xr:uid="{00000000-0005-0000-0000-000013300000}"/>
    <cellStyle name="Normal 49 2" xfId="12492" xr:uid="{00000000-0005-0000-0000-000014300000}"/>
    <cellStyle name="Normal 49 2 2" xfId="12493" xr:uid="{00000000-0005-0000-0000-000015300000}"/>
    <cellStyle name="Normal 49 2 3" xfId="12494" xr:uid="{00000000-0005-0000-0000-000016300000}"/>
    <cellStyle name="Normal 49 3" xfId="12495" xr:uid="{00000000-0005-0000-0000-000017300000}"/>
    <cellStyle name="Normal 49 4" xfId="12496" xr:uid="{00000000-0005-0000-0000-000018300000}"/>
    <cellStyle name="Normal 49 4 2" xfId="12497" xr:uid="{00000000-0005-0000-0000-000019300000}"/>
    <cellStyle name="Normal 49 5" xfId="12498" xr:uid="{00000000-0005-0000-0000-00001A300000}"/>
    <cellStyle name="Normal 49 5 2" xfId="12499" xr:uid="{00000000-0005-0000-0000-00001B300000}"/>
    <cellStyle name="Normal 49 6" xfId="12500" xr:uid="{00000000-0005-0000-0000-00001C300000}"/>
    <cellStyle name="Normal 49 6 2" xfId="12501" xr:uid="{00000000-0005-0000-0000-00001D300000}"/>
    <cellStyle name="Normal 49 7" xfId="12502" xr:uid="{00000000-0005-0000-0000-00001E300000}"/>
    <cellStyle name="Normal 5" xfId="132" xr:uid="{00000000-0005-0000-0000-00001F300000}"/>
    <cellStyle name="Normal 5 10" xfId="12503" xr:uid="{00000000-0005-0000-0000-000020300000}"/>
    <cellStyle name="Normal 5 10 2" xfId="12504" xr:uid="{00000000-0005-0000-0000-000021300000}"/>
    <cellStyle name="Normal 5 10 2 2" xfId="12505" xr:uid="{00000000-0005-0000-0000-000022300000}"/>
    <cellStyle name="Normal 5 10 3" xfId="12506" xr:uid="{00000000-0005-0000-0000-000023300000}"/>
    <cellStyle name="Normal 5 10 3 2" xfId="12507" xr:uid="{00000000-0005-0000-0000-000024300000}"/>
    <cellStyle name="Normal 5 10 4" xfId="12508" xr:uid="{00000000-0005-0000-0000-000025300000}"/>
    <cellStyle name="Normal 5 11" xfId="12509" xr:uid="{00000000-0005-0000-0000-000026300000}"/>
    <cellStyle name="Normal 5 12" xfId="12510" xr:uid="{00000000-0005-0000-0000-000027300000}"/>
    <cellStyle name="Normal 5 13" xfId="12511" xr:uid="{00000000-0005-0000-0000-000028300000}"/>
    <cellStyle name="Normal 5 13 2" xfId="12512" xr:uid="{00000000-0005-0000-0000-000029300000}"/>
    <cellStyle name="Normal 5 14" xfId="12513" xr:uid="{00000000-0005-0000-0000-00002A300000}"/>
    <cellStyle name="Normal 5 14 2" xfId="12514" xr:uid="{00000000-0005-0000-0000-00002B300000}"/>
    <cellStyle name="Normal 5 15" xfId="12515" xr:uid="{00000000-0005-0000-0000-00002C300000}"/>
    <cellStyle name="Normal 5 15 2" xfId="12516" xr:uid="{00000000-0005-0000-0000-00002D300000}"/>
    <cellStyle name="Normal 5 2" xfId="451" xr:uid="{00000000-0005-0000-0000-00002E300000}"/>
    <cellStyle name="Normal 5 2 2" xfId="12517" xr:uid="{00000000-0005-0000-0000-00002F300000}"/>
    <cellStyle name="Normal 5 2 2 2" xfId="12518" xr:uid="{00000000-0005-0000-0000-000030300000}"/>
    <cellStyle name="Normal 5 2 2 2 2" xfId="12519" xr:uid="{00000000-0005-0000-0000-000031300000}"/>
    <cellStyle name="Normal 5 2 2 3" xfId="12520" xr:uid="{00000000-0005-0000-0000-000032300000}"/>
    <cellStyle name="Normal 5 2 2 3 2" xfId="12521" xr:uid="{00000000-0005-0000-0000-000033300000}"/>
    <cellStyle name="Normal 5 2 2 4" xfId="12522" xr:uid="{00000000-0005-0000-0000-000034300000}"/>
    <cellStyle name="Normal 5 2 2 4 2" xfId="12523" xr:uid="{00000000-0005-0000-0000-000035300000}"/>
    <cellStyle name="Normal 5 2 2 5" xfId="12524" xr:uid="{00000000-0005-0000-0000-000036300000}"/>
    <cellStyle name="Normal 5 2 3" xfId="12525" xr:uid="{00000000-0005-0000-0000-000037300000}"/>
    <cellStyle name="Normal 5 2 3 2" xfId="12526" xr:uid="{00000000-0005-0000-0000-000038300000}"/>
    <cellStyle name="Normal 5 2 4" xfId="12527" xr:uid="{00000000-0005-0000-0000-000039300000}"/>
    <cellStyle name="Normal 5 2 4 2" xfId="12528" xr:uid="{00000000-0005-0000-0000-00003A300000}"/>
    <cellStyle name="Normal 5 2 5" xfId="12529" xr:uid="{00000000-0005-0000-0000-00003B300000}"/>
    <cellStyle name="Normal 5 2 5 2" xfId="12530" xr:uid="{00000000-0005-0000-0000-00003C300000}"/>
    <cellStyle name="Normal 5 2 6" xfId="12531" xr:uid="{00000000-0005-0000-0000-00003D300000}"/>
    <cellStyle name="Normal 5 2 7" xfId="12532" xr:uid="{00000000-0005-0000-0000-00003E300000}"/>
    <cellStyle name="Normal 5 2 8" xfId="12533" xr:uid="{00000000-0005-0000-0000-00003F300000}"/>
    <cellStyle name="Normal 5 3" xfId="12534" xr:uid="{00000000-0005-0000-0000-000040300000}"/>
    <cellStyle name="Normal 5 3 10" xfId="12535" xr:uid="{00000000-0005-0000-0000-000041300000}"/>
    <cellStyle name="Normal 5 3 10 2" xfId="12536" xr:uid="{00000000-0005-0000-0000-000042300000}"/>
    <cellStyle name="Normal 5 3 11" xfId="12537" xr:uid="{00000000-0005-0000-0000-000043300000}"/>
    <cellStyle name="Normal 5 3 2" xfId="12538" xr:uid="{00000000-0005-0000-0000-000044300000}"/>
    <cellStyle name="Normal 5 3 2 2" xfId="12539" xr:uid="{00000000-0005-0000-0000-000045300000}"/>
    <cellStyle name="Normal 5 3 2 2 2" xfId="12540" xr:uid="{00000000-0005-0000-0000-000046300000}"/>
    <cellStyle name="Normal 5 3 2 2 2 2" xfId="12541" xr:uid="{00000000-0005-0000-0000-000047300000}"/>
    <cellStyle name="Normal 5 3 2 2 2 2 2" xfId="12542" xr:uid="{00000000-0005-0000-0000-000048300000}"/>
    <cellStyle name="Normal 5 3 2 2 2 2 2 2" xfId="12543" xr:uid="{00000000-0005-0000-0000-000049300000}"/>
    <cellStyle name="Normal 5 3 2 2 2 2_Deferred Income Taxes" xfId="12544" xr:uid="{00000000-0005-0000-0000-00004A300000}"/>
    <cellStyle name="Normal 5 3 2 2 2 3" xfId="12545" xr:uid="{00000000-0005-0000-0000-00004B300000}"/>
    <cellStyle name="Normal 5 3 2 2 2 3 2" xfId="12546" xr:uid="{00000000-0005-0000-0000-00004C300000}"/>
    <cellStyle name="Normal 5 3 2 2 2_Deferred Income Taxes" xfId="12547" xr:uid="{00000000-0005-0000-0000-00004D300000}"/>
    <cellStyle name="Normal 5 3 2 2 3" xfId="12548" xr:uid="{00000000-0005-0000-0000-00004E300000}"/>
    <cellStyle name="Normal 5 3 2 2 3 2" xfId="12549" xr:uid="{00000000-0005-0000-0000-00004F300000}"/>
    <cellStyle name="Normal 5 3 2 2 3 2 2" xfId="12550" xr:uid="{00000000-0005-0000-0000-000050300000}"/>
    <cellStyle name="Normal 5 3 2 2 3 2 2 2" xfId="12551" xr:uid="{00000000-0005-0000-0000-000051300000}"/>
    <cellStyle name="Normal 5 3 2 2 3 2_Deferred Income Taxes" xfId="12552" xr:uid="{00000000-0005-0000-0000-000052300000}"/>
    <cellStyle name="Normal 5 3 2 2 3 3" xfId="12553" xr:uid="{00000000-0005-0000-0000-000053300000}"/>
    <cellStyle name="Normal 5 3 2 2 3 3 2" xfId="12554" xr:uid="{00000000-0005-0000-0000-000054300000}"/>
    <cellStyle name="Normal 5 3 2 2 3_Deferred Income Taxes" xfId="12555" xr:uid="{00000000-0005-0000-0000-000055300000}"/>
    <cellStyle name="Normal 5 3 2 2 4" xfId="12556" xr:uid="{00000000-0005-0000-0000-000056300000}"/>
    <cellStyle name="Normal 5 3 2 2 4 2" xfId="12557" xr:uid="{00000000-0005-0000-0000-000057300000}"/>
    <cellStyle name="Normal 5 3 2 2 4 2 2" xfId="12558" xr:uid="{00000000-0005-0000-0000-000058300000}"/>
    <cellStyle name="Normal 5 3 2 2 4_Deferred Income Taxes" xfId="12559" xr:uid="{00000000-0005-0000-0000-000059300000}"/>
    <cellStyle name="Normal 5 3 2 2 5" xfId="12560" xr:uid="{00000000-0005-0000-0000-00005A300000}"/>
    <cellStyle name="Normal 5 3 2 2 5 2" xfId="12561" xr:uid="{00000000-0005-0000-0000-00005B300000}"/>
    <cellStyle name="Normal 5 3 2 2_Deferred Income Taxes" xfId="12562" xr:uid="{00000000-0005-0000-0000-00005C300000}"/>
    <cellStyle name="Normal 5 3 2 3" xfId="12563" xr:uid="{00000000-0005-0000-0000-00005D300000}"/>
    <cellStyle name="Normal 5 3 2 3 2" xfId="12564" xr:uid="{00000000-0005-0000-0000-00005E300000}"/>
    <cellStyle name="Normal 5 3 2 3 2 2" xfId="12565" xr:uid="{00000000-0005-0000-0000-00005F300000}"/>
    <cellStyle name="Normal 5 3 2 3 2 2 2" xfId="12566" xr:uid="{00000000-0005-0000-0000-000060300000}"/>
    <cellStyle name="Normal 5 3 2 3 2_Deferred Income Taxes" xfId="12567" xr:uid="{00000000-0005-0000-0000-000061300000}"/>
    <cellStyle name="Normal 5 3 2 3 3" xfId="12568" xr:uid="{00000000-0005-0000-0000-000062300000}"/>
    <cellStyle name="Normal 5 3 2 3 3 2" xfId="12569" xr:uid="{00000000-0005-0000-0000-000063300000}"/>
    <cellStyle name="Normal 5 3 2 3 4" xfId="12570" xr:uid="{00000000-0005-0000-0000-000064300000}"/>
    <cellStyle name="Normal 5 3 2 3_Deferred Income Taxes" xfId="12571" xr:uid="{00000000-0005-0000-0000-000065300000}"/>
    <cellStyle name="Normal 5 3 2 4" xfId="12572" xr:uid="{00000000-0005-0000-0000-000066300000}"/>
    <cellStyle name="Normal 5 3 2 4 2" xfId="12573" xr:uid="{00000000-0005-0000-0000-000067300000}"/>
    <cellStyle name="Normal 5 3 2 4 2 2" xfId="12574" xr:uid="{00000000-0005-0000-0000-000068300000}"/>
    <cellStyle name="Normal 5 3 2 4 2 2 2" xfId="12575" xr:uid="{00000000-0005-0000-0000-000069300000}"/>
    <cellStyle name="Normal 5 3 2 4 2_Deferred Income Taxes" xfId="12576" xr:uid="{00000000-0005-0000-0000-00006A300000}"/>
    <cellStyle name="Normal 5 3 2 4 3" xfId="12577" xr:uid="{00000000-0005-0000-0000-00006B300000}"/>
    <cellStyle name="Normal 5 3 2 4 3 2" xfId="12578" xr:uid="{00000000-0005-0000-0000-00006C300000}"/>
    <cellStyle name="Normal 5 3 2 4_Deferred Income Taxes" xfId="12579" xr:uid="{00000000-0005-0000-0000-00006D300000}"/>
    <cellStyle name="Normal 5 3 2 5" xfId="12580" xr:uid="{00000000-0005-0000-0000-00006E300000}"/>
    <cellStyle name="Normal 5 3 2 5 2" xfId="12581" xr:uid="{00000000-0005-0000-0000-00006F300000}"/>
    <cellStyle name="Normal 5 3 2 5 2 2" xfId="12582" xr:uid="{00000000-0005-0000-0000-000070300000}"/>
    <cellStyle name="Normal 5 3 2 5_Deferred Income Taxes" xfId="12583" xr:uid="{00000000-0005-0000-0000-000071300000}"/>
    <cellStyle name="Normal 5 3 2 6" xfId="12584" xr:uid="{00000000-0005-0000-0000-000072300000}"/>
    <cellStyle name="Normal 5 3 2 6 2" xfId="12585" xr:uid="{00000000-0005-0000-0000-000073300000}"/>
    <cellStyle name="Normal 5 3 2_Deferred Income Taxes" xfId="12586" xr:uid="{00000000-0005-0000-0000-000074300000}"/>
    <cellStyle name="Normal 5 3 3" xfId="12587" xr:uid="{00000000-0005-0000-0000-000075300000}"/>
    <cellStyle name="Normal 5 3 3 2" xfId="12588" xr:uid="{00000000-0005-0000-0000-000076300000}"/>
    <cellStyle name="Normal 5 3 3 2 2" xfId="12589" xr:uid="{00000000-0005-0000-0000-000077300000}"/>
    <cellStyle name="Normal 5 3 3 2 2 2" xfId="12590" xr:uid="{00000000-0005-0000-0000-000078300000}"/>
    <cellStyle name="Normal 5 3 3 2 2 2 2" xfId="12591" xr:uid="{00000000-0005-0000-0000-000079300000}"/>
    <cellStyle name="Normal 5 3 3 2 2_Deferred Income Taxes" xfId="12592" xr:uid="{00000000-0005-0000-0000-00007A300000}"/>
    <cellStyle name="Normal 5 3 3 2 3" xfId="12593" xr:uid="{00000000-0005-0000-0000-00007B300000}"/>
    <cellStyle name="Normal 5 3 3 2 3 2" xfId="12594" xr:uid="{00000000-0005-0000-0000-00007C300000}"/>
    <cellStyle name="Normal 5 3 3 2 4" xfId="12595" xr:uid="{00000000-0005-0000-0000-00007D300000}"/>
    <cellStyle name="Normal 5 3 3 2_Deferred Income Taxes" xfId="12596" xr:uid="{00000000-0005-0000-0000-00007E300000}"/>
    <cellStyle name="Normal 5 3 3 3" xfId="12597" xr:uid="{00000000-0005-0000-0000-00007F300000}"/>
    <cellStyle name="Normal 5 3 3 3 2" xfId="12598" xr:uid="{00000000-0005-0000-0000-000080300000}"/>
    <cellStyle name="Normal 5 3 3 3 2 2" xfId="12599" xr:uid="{00000000-0005-0000-0000-000081300000}"/>
    <cellStyle name="Normal 5 3 3 3 2 2 2" xfId="12600" xr:uid="{00000000-0005-0000-0000-000082300000}"/>
    <cellStyle name="Normal 5 3 3 3 2_Deferred Income Taxes" xfId="12601" xr:uid="{00000000-0005-0000-0000-000083300000}"/>
    <cellStyle name="Normal 5 3 3 3 3" xfId="12602" xr:uid="{00000000-0005-0000-0000-000084300000}"/>
    <cellStyle name="Normal 5 3 3 3 3 2" xfId="12603" xr:uid="{00000000-0005-0000-0000-000085300000}"/>
    <cellStyle name="Normal 5 3 3 3_Deferred Income Taxes" xfId="12604" xr:uid="{00000000-0005-0000-0000-000086300000}"/>
    <cellStyle name="Normal 5 3 3 4" xfId="12605" xr:uid="{00000000-0005-0000-0000-000087300000}"/>
    <cellStyle name="Normal 5 3 3 4 2" xfId="12606" xr:uid="{00000000-0005-0000-0000-000088300000}"/>
    <cellStyle name="Normal 5 3 3 4 2 2" xfId="12607" xr:uid="{00000000-0005-0000-0000-000089300000}"/>
    <cellStyle name="Normal 5 3 3 4_Deferred Income Taxes" xfId="12608" xr:uid="{00000000-0005-0000-0000-00008A300000}"/>
    <cellStyle name="Normal 5 3 3 5" xfId="12609" xr:uid="{00000000-0005-0000-0000-00008B300000}"/>
    <cellStyle name="Normal 5 3 3 5 2" xfId="12610" xr:uid="{00000000-0005-0000-0000-00008C300000}"/>
    <cellStyle name="Normal 5 3 3_Deferred Income Taxes" xfId="12611" xr:uid="{00000000-0005-0000-0000-00008D300000}"/>
    <cellStyle name="Normal 5 3 4" xfId="12612" xr:uid="{00000000-0005-0000-0000-00008E300000}"/>
    <cellStyle name="Normal 5 3 4 2" xfId="12613" xr:uid="{00000000-0005-0000-0000-00008F300000}"/>
    <cellStyle name="Normal 5 3 4 2 2" xfId="12614" xr:uid="{00000000-0005-0000-0000-000090300000}"/>
    <cellStyle name="Normal 5 3 4 2 2 2" xfId="12615" xr:uid="{00000000-0005-0000-0000-000091300000}"/>
    <cellStyle name="Normal 5 3 4 2_Deferred Income Taxes" xfId="12616" xr:uid="{00000000-0005-0000-0000-000092300000}"/>
    <cellStyle name="Normal 5 3 4 3" xfId="12617" xr:uid="{00000000-0005-0000-0000-000093300000}"/>
    <cellStyle name="Normal 5 3 4 3 2" xfId="12618" xr:uid="{00000000-0005-0000-0000-000094300000}"/>
    <cellStyle name="Normal 5 3 4 4" xfId="12619" xr:uid="{00000000-0005-0000-0000-000095300000}"/>
    <cellStyle name="Normal 5 3 4_Deferred Income Taxes" xfId="12620" xr:uid="{00000000-0005-0000-0000-000096300000}"/>
    <cellStyle name="Normal 5 3 5" xfId="12621" xr:uid="{00000000-0005-0000-0000-000097300000}"/>
    <cellStyle name="Normal 5 3 5 2" xfId="12622" xr:uid="{00000000-0005-0000-0000-000098300000}"/>
    <cellStyle name="Normal 5 3 5 2 2" xfId="12623" xr:uid="{00000000-0005-0000-0000-000099300000}"/>
    <cellStyle name="Normal 5 3 5 2 2 2" xfId="12624" xr:uid="{00000000-0005-0000-0000-00009A300000}"/>
    <cellStyle name="Normal 5 3 5 2_Deferred Income Taxes" xfId="12625" xr:uid="{00000000-0005-0000-0000-00009B300000}"/>
    <cellStyle name="Normal 5 3 5 3" xfId="12626" xr:uid="{00000000-0005-0000-0000-00009C300000}"/>
    <cellStyle name="Normal 5 3 5 3 2" xfId="12627" xr:uid="{00000000-0005-0000-0000-00009D300000}"/>
    <cellStyle name="Normal 5 3 5 4" xfId="12628" xr:uid="{00000000-0005-0000-0000-00009E300000}"/>
    <cellStyle name="Normal 5 3 5_Deferred Income Taxes" xfId="12629" xr:uid="{00000000-0005-0000-0000-00009F300000}"/>
    <cellStyle name="Normal 5 3 6" xfId="12630" xr:uid="{00000000-0005-0000-0000-0000A0300000}"/>
    <cellStyle name="Normal 5 3 6 2" xfId="12631" xr:uid="{00000000-0005-0000-0000-0000A1300000}"/>
    <cellStyle name="Normal 5 3 6 2 2" xfId="12632" xr:uid="{00000000-0005-0000-0000-0000A2300000}"/>
    <cellStyle name="Normal 5 3 6 3" xfId="12633" xr:uid="{00000000-0005-0000-0000-0000A3300000}"/>
    <cellStyle name="Normal 5 3 6 3 2" xfId="12634" xr:uid="{00000000-0005-0000-0000-0000A4300000}"/>
    <cellStyle name="Normal 5 3 6 4" xfId="12635" xr:uid="{00000000-0005-0000-0000-0000A5300000}"/>
    <cellStyle name="Normal 5 3 6_Deferred Income Taxes" xfId="12636" xr:uid="{00000000-0005-0000-0000-0000A6300000}"/>
    <cellStyle name="Normal 5 3 7" xfId="12637" xr:uid="{00000000-0005-0000-0000-0000A7300000}"/>
    <cellStyle name="Normal 5 3 7 2" xfId="12638" xr:uid="{00000000-0005-0000-0000-0000A8300000}"/>
    <cellStyle name="Normal 5 3 7 2 2" xfId="12639" xr:uid="{00000000-0005-0000-0000-0000A9300000}"/>
    <cellStyle name="Normal 5 3 7 3" xfId="12640" xr:uid="{00000000-0005-0000-0000-0000AA300000}"/>
    <cellStyle name="Normal 5 3 7 3 2" xfId="12641" xr:uid="{00000000-0005-0000-0000-0000AB300000}"/>
    <cellStyle name="Normal 5 3 7 4" xfId="12642" xr:uid="{00000000-0005-0000-0000-0000AC300000}"/>
    <cellStyle name="Normal 5 3 8" xfId="12643" xr:uid="{00000000-0005-0000-0000-0000AD300000}"/>
    <cellStyle name="Normal 5 3 8 2" xfId="12644" xr:uid="{00000000-0005-0000-0000-0000AE300000}"/>
    <cellStyle name="Normal 5 3 9" xfId="12645" xr:uid="{00000000-0005-0000-0000-0000AF300000}"/>
    <cellStyle name="Normal 5 3 9 2" xfId="12646" xr:uid="{00000000-0005-0000-0000-0000B0300000}"/>
    <cellStyle name="Normal 5 3_Deferred Income Taxes" xfId="12647" xr:uid="{00000000-0005-0000-0000-0000B1300000}"/>
    <cellStyle name="Normal 5 4" xfId="12648" xr:uid="{00000000-0005-0000-0000-0000B2300000}"/>
    <cellStyle name="Normal 5 4 2" xfId="12649" xr:uid="{00000000-0005-0000-0000-0000B3300000}"/>
    <cellStyle name="Normal 5 4 2 2" xfId="12650" xr:uid="{00000000-0005-0000-0000-0000B4300000}"/>
    <cellStyle name="Normal 5 4 2 2 2" xfId="12651" xr:uid="{00000000-0005-0000-0000-0000B5300000}"/>
    <cellStyle name="Normal 5 4 2 2 2 2" xfId="12652" xr:uid="{00000000-0005-0000-0000-0000B6300000}"/>
    <cellStyle name="Normal 5 4 2 2 2 2 2" xfId="12653" xr:uid="{00000000-0005-0000-0000-0000B7300000}"/>
    <cellStyle name="Normal 5 4 2 2 2_Deferred Income Taxes" xfId="12654" xr:uid="{00000000-0005-0000-0000-0000B8300000}"/>
    <cellStyle name="Normal 5 4 2 2 3" xfId="12655" xr:uid="{00000000-0005-0000-0000-0000B9300000}"/>
    <cellStyle name="Normal 5 4 2 2 3 2" xfId="12656" xr:uid="{00000000-0005-0000-0000-0000BA300000}"/>
    <cellStyle name="Normal 5 4 2 2 4" xfId="12657" xr:uid="{00000000-0005-0000-0000-0000BB300000}"/>
    <cellStyle name="Normal 5 4 2 2_Deferred Income Taxes" xfId="12658" xr:uid="{00000000-0005-0000-0000-0000BC300000}"/>
    <cellStyle name="Normal 5 4 2 3" xfId="12659" xr:uid="{00000000-0005-0000-0000-0000BD300000}"/>
    <cellStyle name="Normal 5 4 2 3 2" xfId="12660" xr:uid="{00000000-0005-0000-0000-0000BE300000}"/>
    <cellStyle name="Normal 5 4 2 3 2 2" xfId="12661" xr:uid="{00000000-0005-0000-0000-0000BF300000}"/>
    <cellStyle name="Normal 5 4 2 3 2 2 2" xfId="12662" xr:uid="{00000000-0005-0000-0000-0000C0300000}"/>
    <cellStyle name="Normal 5 4 2 3 2_Deferred Income Taxes" xfId="12663" xr:uid="{00000000-0005-0000-0000-0000C1300000}"/>
    <cellStyle name="Normal 5 4 2 3 3" xfId="12664" xr:uid="{00000000-0005-0000-0000-0000C2300000}"/>
    <cellStyle name="Normal 5 4 2 3 3 2" xfId="12665" xr:uid="{00000000-0005-0000-0000-0000C3300000}"/>
    <cellStyle name="Normal 5 4 2 3 4" xfId="12666" xr:uid="{00000000-0005-0000-0000-0000C4300000}"/>
    <cellStyle name="Normal 5 4 2 3_Deferred Income Taxes" xfId="12667" xr:uid="{00000000-0005-0000-0000-0000C5300000}"/>
    <cellStyle name="Normal 5 4 2 4" xfId="12668" xr:uid="{00000000-0005-0000-0000-0000C6300000}"/>
    <cellStyle name="Normal 5 4 2 4 2" xfId="12669" xr:uid="{00000000-0005-0000-0000-0000C7300000}"/>
    <cellStyle name="Normal 5 4 2 4 2 2" xfId="12670" xr:uid="{00000000-0005-0000-0000-0000C8300000}"/>
    <cellStyle name="Normal 5 4 2 4_Deferred Income Taxes" xfId="12671" xr:uid="{00000000-0005-0000-0000-0000C9300000}"/>
    <cellStyle name="Normal 5 4 2 5" xfId="12672" xr:uid="{00000000-0005-0000-0000-0000CA300000}"/>
    <cellStyle name="Normal 5 4 2 5 2" xfId="12673" xr:uid="{00000000-0005-0000-0000-0000CB300000}"/>
    <cellStyle name="Normal 5 4 2 6" xfId="12674" xr:uid="{00000000-0005-0000-0000-0000CC300000}"/>
    <cellStyle name="Normal 5 4 2_Deferred Income Taxes" xfId="12675" xr:uid="{00000000-0005-0000-0000-0000CD300000}"/>
    <cellStyle name="Normal 5 4 3" xfId="12676" xr:uid="{00000000-0005-0000-0000-0000CE300000}"/>
    <cellStyle name="Normal 5 4 3 2" xfId="12677" xr:uid="{00000000-0005-0000-0000-0000CF300000}"/>
    <cellStyle name="Normal 5 4 3 2 2" xfId="12678" xr:uid="{00000000-0005-0000-0000-0000D0300000}"/>
    <cellStyle name="Normal 5 4 3 2 2 2" xfId="12679" xr:uid="{00000000-0005-0000-0000-0000D1300000}"/>
    <cellStyle name="Normal 5 4 3 2 3" xfId="12680" xr:uid="{00000000-0005-0000-0000-0000D2300000}"/>
    <cellStyle name="Normal 5 4 3 2 3 2" xfId="12681" xr:uid="{00000000-0005-0000-0000-0000D3300000}"/>
    <cellStyle name="Normal 5 4 3 2 4" xfId="12682" xr:uid="{00000000-0005-0000-0000-0000D4300000}"/>
    <cellStyle name="Normal 5 4 3 2_Deferred Income Taxes" xfId="12683" xr:uid="{00000000-0005-0000-0000-0000D5300000}"/>
    <cellStyle name="Normal 5 4 3 3" xfId="12684" xr:uid="{00000000-0005-0000-0000-0000D6300000}"/>
    <cellStyle name="Normal 5 4 3 3 2" xfId="12685" xr:uid="{00000000-0005-0000-0000-0000D7300000}"/>
    <cellStyle name="Normal 5 4 3 4" xfId="12686" xr:uid="{00000000-0005-0000-0000-0000D8300000}"/>
    <cellStyle name="Normal 5 4 3 4 2" xfId="12687" xr:uid="{00000000-0005-0000-0000-0000D9300000}"/>
    <cellStyle name="Normal 5 4 3 5" xfId="12688" xr:uid="{00000000-0005-0000-0000-0000DA300000}"/>
    <cellStyle name="Normal 5 4 3_Deferred Income Taxes" xfId="12689" xr:uid="{00000000-0005-0000-0000-0000DB300000}"/>
    <cellStyle name="Normal 5 4 4" xfId="12690" xr:uid="{00000000-0005-0000-0000-0000DC300000}"/>
    <cellStyle name="Normal 5 4 4 2" xfId="12691" xr:uid="{00000000-0005-0000-0000-0000DD300000}"/>
    <cellStyle name="Normal 5 4 4 2 2" xfId="12692" xr:uid="{00000000-0005-0000-0000-0000DE300000}"/>
    <cellStyle name="Normal 5 4 4 2 2 2" xfId="12693" xr:uid="{00000000-0005-0000-0000-0000DF300000}"/>
    <cellStyle name="Normal 5 4 4 2_Deferred Income Taxes" xfId="12694" xr:uid="{00000000-0005-0000-0000-0000E0300000}"/>
    <cellStyle name="Normal 5 4 4 3" xfId="12695" xr:uid="{00000000-0005-0000-0000-0000E1300000}"/>
    <cellStyle name="Normal 5 4 4 3 2" xfId="12696" xr:uid="{00000000-0005-0000-0000-0000E2300000}"/>
    <cellStyle name="Normal 5 4 4 4" xfId="12697" xr:uid="{00000000-0005-0000-0000-0000E3300000}"/>
    <cellStyle name="Normal 5 4 4_Deferred Income Taxes" xfId="12698" xr:uid="{00000000-0005-0000-0000-0000E4300000}"/>
    <cellStyle name="Normal 5 4 5" xfId="12699" xr:uid="{00000000-0005-0000-0000-0000E5300000}"/>
    <cellStyle name="Normal 5 4 5 2" xfId="12700" xr:uid="{00000000-0005-0000-0000-0000E6300000}"/>
    <cellStyle name="Normal 5 4 5 2 2" xfId="12701" xr:uid="{00000000-0005-0000-0000-0000E7300000}"/>
    <cellStyle name="Normal 5 4 5 3" xfId="12702" xr:uid="{00000000-0005-0000-0000-0000E8300000}"/>
    <cellStyle name="Normal 5 4 5 3 2" xfId="12703" xr:uid="{00000000-0005-0000-0000-0000E9300000}"/>
    <cellStyle name="Normal 5 4 5 4" xfId="12704" xr:uid="{00000000-0005-0000-0000-0000EA300000}"/>
    <cellStyle name="Normal 5 4 5_Deferred Income Taxes" xfId="12705" xr:uid="{00000000-0005-0000-0000-0000EB300000}"/>
    <cellStyle name="Normal 5 4 6" xfId="12706" xr:uid="{00000000-0005-0000-0000-0000EC300000}"/>
    <cellStyle name="Normal 5 4 6 2" xfId="12707" xr:uid="{00000000-0005-0000-0000-0000ED300000}"/>
    <cellStyle name="Normal 5 4 6 2 2" xfId="12708" xr:uid="{00000000-0005-0000-0000-0000EE300000}"/>
    <cellStyle name="Normal 5 4 6 3" xfId="12709" xr:uid="{00000000-0005-0000-0000-0000EF300000}"/>
    <cellStyle name="Normal 5 4 6 3 2" xfId="12710" xr:uid="{00000000-0005-0000-0000-0000F0300000}"/>
    <cellStyle name="Normal 5 4 6 4" xfId="12711" xr:uid="{00000000-0005-0000-0000-0000F1300000}"/>
    <cellStyle name="Normal 5 4 7" xfId="12712" xr:uid="{00000000-0005-0000-0000-0000F2300000}"/>
    <cellStyle name="Normal 5 4 7 2" xfId="12713" xr:uid="{00000000-0005-0000-0000-0000F3300000}"/>
    <cellStyle name="Normal 5 4 8" xfId="12714" xr:uid="{00000000-0005-0000-0000-0000F4300000}"/>
    <cellStyle name="Normal 5 4 8 2" xfId="12715" xr:uid="{00000000-0005-0000-0000-0000F5300000}"/>
    <cellStyle name="Normal 5 4 9" xfId="12716" xr:uid="{00000000-0005-0000-0000-0000F6300000}"/>
    <cellStyle name="Normal 5 4 9 2" xfId="12717" xr:uid="{00000000-0005-0000-0000-0000F7300000}"/>
    <cellStyle name="Normal 5 4_Deferred Income Taxes" xfId="12718" xr:uid="{00000000-0005-0000-0000-0000F8300000}"/>
    <cellStyle name="Normal 5 5" xfId="12719" xr:uid="{00000000-0005-0000-0000-0000F9300000}"/>
    <cellStyle name="Normal 5 5 2" xfId="12720" xr:uid="{00000000-0005-0000-0000-0000FA300000}"/>
    <cellStyle name="Normal 5 5 2 2" xfId="12721" xr:uid="{00000000-0005-0000-0000-0000FB300000}"/>
    <cellStyle name="Normal 5 5 2 2 2" xfId="12722" xr:uid="{00000000-0005-0000-0000-0000FC300000}"/>
    <cellStyle name="Normal 5 5 2 2 2 2" xfId="12723" xr:uid="{00000000-0005-0000-0000-0000FD300000}"/>
    <cellStyle name="Normal 5 5 2 2 3" xfId="12724" xr:uid="{00000000-0005-0000-0000-0000FE300000}"/>
    <cellStyle name="Normal 5 5 2 2 3 2" xfId="12725" xr:uid="{00000000-0005-0000-0000-0000FF300000}"/>
    <cellStyle name="Normal 5 5 2 2 4" xfId="12726" xr:uid="{00000000-0005-0000-0000-000000310000}"/>
    <cellStyle name="Normal 5 5 2 2_Deferred Income Taxes" xfId="12727" xr:uid="{00000000-0005-0000-0000-000001310000}"/>
    <cellStyle name="Normal 5 5 2 3" xfId="12728" xr:uid="{00000000-0005-0000-0000-000002310000}"/>
    <cellStyle name="Normal 5 5 2 3 2" xfId="12729" xr:uid="{00000000-0005-0000-0000-000003310000}"/>
    <cellStyle name="Normal 5 5 2 4" xfId="12730" xr:uid="{00000000-0005-0000-0000-000004310000}"/>
    <cellStyle name="Normal 5 5 2 4 2" xfId="12731" xr:uid="{00000000-0005-0000-0000-000005310000}"/>
    <cellStyle name="Normal 5 5 2 5" xfId="12732" xr:uid="{00000000-0005-0000-0000-000006310000}"/>
    <cellStyle name="Normal 5 5 2_Deferred Income Taxes" xfId="12733" xr:uid="{00000000-0005-0000-0000-000007310000}"/>
    <cellStyle name="Normal 5 5 3" xfId="12734" xr:uid="{00000000-0005-0000-0000-000008310000}"/>
    <cellStyle name="Normal 5 5 3 2" xfId="12735" xr:uid="{00000000-0005-0000-0000-000009310000}"/>
    <cellStyle name="Normal 5 5 3 2 2" xfId="12736" xr:uid="{00000000-0005-0000-0000-00000A310000}"/>
    <cellStyle name="Normal 5 5 3 2 2 2" xfId="12737" xr:uid="{00000000-0005-0000-0000-00000B310000}"/>
    <cellStyle name="Normal 5 5 3 2_Deferred Income Taxes" xfId="12738" xr:uid="{00000000-0005-0000-0000-00000C310000}"/>
    <cellStyle name="Normal 5 5 3 3" xfId="12739" xr:uid="{00000000-0005-0000-0000-00000D310000}"/>
    <cellStyle name="Normal 5 5 3 3 2" xfId="12740" xr:uid="{00000000-0005-0000-0000-00000E310000}"/>
    <cellStyle name="Normal 5 5 3 4" xfId="12741" xr:uid="{00000000-0005-0000-0000-00000F310000}"/>
    <cellStyle name="Normal 5 5 3_Deferred Income Taxes" xfId="12742" xr:uid="{00000000-0005-0000-0000-000010310000}"/>
    <cellStyle name="Normal 5 5 4" xfId="12743" xr:uid="{00000000-0005-0000-0000-000011310000}"/>
    <cellStyle name="Normal 5 5 4 2" xfId="12744" xr:uid="{00000000-0005-0000-0000-000012310000}"/>
    <cellStyle name="Normal 5 5 4 2 2" xfId="12745" xr:uid="{00000000-0005-0000-0000-000013310000}"/>
    <cellStyle name="Normal 5 5 4 3" xfId="12746" xr:uid="{00000000-0005-0000-0000-000014310000}"/>
    <cellStyle name="Normal 5 5 4 3 2" xfId="12747" xr:uid="{00000000-0005-0000-0000-000015310000}"/>
    <cellStyle name="Normal 5 5 4 4" xfId="12748" xr:uid="{00000000-0005-0000-0000-000016310000}"/>
    <cellStyle name="Normal 5 5 4_Deferred Income Taxes" xfId="12749" xr:uid="{00000000-0005-0000-0000-000017310000}"/>
    <cellStyle name="Normal 5 5 5" xfId="12750" xr:uid="{00000000-0005-0000-0000-000018310000}"/>
    <cellStyle name="Normal 5 5 5 2" xfId="12751" xr:uid="{00000000-0005-0000-0000-000019310000}"/>
    <cellStyle name="Normal 5 5 5 2 2" xfId="12752" xr:uid="{00000000-0005-0000-0000-00001A310000}"/>
    <cellStyle name="Normal 5 5 5 3" xfId="12753" xr:uid="{00000000-0005-0000-0000-00001B310000}"/>
    <cellStyle name="Normal 5 5 5 3 2" xfId="12754" xr:uid="{00000000-0005-0000-0000-00001C310000}"/>
    <cellStyle name="Normal 5 5 5 4" xfId="12755" xr:uid="{00000000-0005-0000-0000-00001D310000}"/>
    <cellStyle name="Normal 5 5 6" xfId="12756" xr:uid="{00000000-0005-0000-0000-00001E310000}"/>
    <cellStyle name="Normal 5 5 6 2" xfId="12757" xr:uid="{00000000-0005-0000-0000-00001F310000}"/>
    <cellStyle name="Normal 5 5 7" xfId="12758" xr:uid="{00000000-0005-0000-0000-000020310000}"/>
    <cellStyle name="Normal 5 5 7 2" xfId="12759" xr:uid="{00000000-0005-0000-0000-000021310000}"/>
    <cellStyle name="Normal 5 5 8" xfId="12760" xr:uid="{00000000-0005-0000-0000-000022310000}"/>
    <cellStyle name="Normal 5 5_Deferred Income Taxes" xfId="12761" xr:uid="{00000000-0005-0000-0000-000023310000}"/>
    <cellStyle name="Normal 5 6" xfId="12762" xr:uid="{00000000-0005-0000-0000-000024310000}"/>
    <cellStyle name="Normal 5 6 2" xfId="12763" xr:uid="{00000000-0005-0000-0000-000025310000}"/>
    <cellStyle name="Normal 5 6 2 2" xfId="12764" xr:uid="{00000000-0005-0000-0000-000026310000}"/>
    <cellStyle name="Normal 5 6 2 2 2" xfId="12765" xr:uid="{00000000-0005-0000-0000-000027310000}"/>
    <cellStyle name="Normal 5 6 2 3" xfId="12766" xr:uid="{00000000-0005-0000-0000-000028310000}"/>
    <cellStyle name="Normal 5 6 2 3 2" xfId="12767" xr:uid="{00000000-0005-0000-0000-000029310000}"/>
    <cellStyle name="Normal 5 6 2 4" xfId="12768" xr:uid="{00000000-0005-0000-0000-00002A310000}"/>
    <cellStyle name="Normal 5 6 2_Deferred Income Taxes" xfId="12769" xr:uid="{00000000-0005-0000-0000-00002B310000}"/>
    <cellStyle name="Normal 5 6 3" xfId="12770" xr:uid="{00000000-0005-0000-0000-00002C310000}"/>
    <cellStyle name="Normal 5 6 3 2" xfId="12771" xr:uid="{00000000-0005-0000-0000-00002D310000}"/>
    <cellStyle name="Normal 5 6 3 2 2" xfId="12772" xr:uid="{00000000-0005-0000-0000-00002E310000}"/>
    <cellStyle name="Normal 5 6 3 3" xfId="12773" xr:uid="{00000000-0005-0000-0000-00002F310000}"/>
    <cellStyle name="Normal 5 6 3 3 2" xfId="12774" xr:uid="{00000000-0005-0000-0000-000030310000}"/>
    <cellStyle name="Normal 5 6 3 4" xfId="12775" xr:uid="{00000000-0005-0000-0000-000031310000}"/>
    <cellStyle name="Normal 5 6 4" xfId="12776" xr:uid="{00000000-0005-0000-0000-000032310000}"/>
    <cellStyle name="Normal 5 6 4 2" xfId="12777" xr:uid="{00000000-0005-0000-0000-000033310000}"/>
    <cellStyle name="Normal 5 6 4 2 2" xfId="12778" xr:uid="{00000000-0005-0000-0000-000034310000}"/>
    <cellStyle name="Normal 5 6 4 3" xfId="12779" xr:uid="{00000000-0005-0000-0000-000035310000}"/>
    <cellStyle name="Normal 5 6 4 3 2" xfId="12780" xr:uid="{00000000-0005-0000-0000-000036310000}"/>
    <cellStyle name="Normal 5 6 4 4" xfId="12781" xr:uid="{00000000-0005-0000-0000-000037310000}"/>
    <cellStyle name="Normal 5 6 5" xfId="12782" xr:uid="{00000000-0005-0000-0000-000038310000}"/>
    <cellStyle name="Normal 5 6 5 2" xfId="12783" xr:uid="{00000000-0005-0000-0000-000039310000}"/>
    <cellStyle name="Normal 5 6 6" xfId="12784" xr:uid="{00000000-0005-0000-0000-00003A310000}"/>
    <cellStyle name="Normal 5 6 6 2" xfId="12785" xr:uid="{00000000-0005-0000-0000-00003B310000}"/>
    <cellStyle name="Normal 5 6 7" xfId="12786" xr:uid="{00000000-0005-0000-0000-00003C310000}"/>
    <cellStyle name="Normal 5 6_Deferred Income Taxes" xfId="12787" xr:uid="{00000000-0005-0000-0000-00003D310000}"/>
    <cellStyle name="Normal 5 7" xfId="12788" xr:uid="{00000000-0005-0000-0000-00003E310000}"/>
    <cellStyle name="Normal 5 7 2" xfId="12789" xr:uid="{00000000-0005-0000-0000-00003F310000}"/>
    <cellStyle name="Normal 5 7 2 2" xfId="12790" xr:uid="{00000000-0005-0000-0000-000040310000}"/>
    <cellStyle name="Normal 5 7 2 2 2" xfId="12791" xr:uid="{00000000-0005-0000-0000-000041310000}"/>
    <cellStyle name="Normal 5 7 2 3" xfId="12792" xr:uid="{00000000-0005-0000-0000-000042310000}"/>
    <cellStyle name="Normal 5 7 2 3 2" xfId="12793" xr:uid="{00000000-0005-0000-0000-000043310000}"/>
    <cellStyle name="Normal 5 7 2 4" xfId="12794" xr:uid="{00000000-0005-0000-0000-000044310000}"/>
    <cellStyle name="Normal 5 7 3" xfId="12795" xr:uid="{00000000-0005-0000-0000-000045310000}"/>
    <cellStyle name="Normal 5 7 3 2" xfId="12796" xr:uid="{00000000-0005-0000-0000-000046310000}"/>
    <cellStyle name="Normal 5 7 4" xfId="12797" xr:uid="{00000000-0005-0000-0000-000047310000}"/>
    <cellStyle name="Normal 5 7 4 2" xfId="12798" xr:uid="{00000000-0005-0000-0000-000048310000}"/>
    <cellStyle name="Normal 5 7 5" xfId="12799" xr:uid="{00000000-0005-0000-0000-000049310000}"/>
    <cellStyle name="Normal 5 8" xfId="12800" xr:uid="{00000000-0005-0000-0000-00004A310000}"/>
    <cellStyle name="Normal 5 8 2" xfId="12801" xr:uid="{00000000-0005-0000-0000-00004B310000}"/>
    <cellStyle name="Normal 5 8 2 2" xfId="12802" xr:uid="{00000000-0005-0000-0000-00004C310000}"/>
    <cellStyle name="Normal 5 8 2 2 2" xfId="12803" xr:uid="{00000000-0005-0000-0000-00004D310000}"/>
    <cellStyle name="Normal 5 8 2_Deferred Income Taxes" xfId="12804" xr:uid="{00000000-0005-0000-0000-00004E310000}"/>
    <cellStyle name="Normal 5 8 3" xfId="12805" xr:uid="{00000000-0005-0000-0000-00004F310000}"/>
    <cellStyle name="Normal 5 8 3 2" xfId="12806" xr:uid="{00000000-0005-0000-0000-000050310000}"/>
    <cellStyle name="Normal 5 8 4" xfId="12807" xr:uid="{00000000-0005-0000-0000-000051310000}"/>
    <cellStyle name="Normal 5 8_Deferred Income Taxes" xfId="12808" xr:uid="{00000000-0005-0000-0000-000052310000}"/>
    <cellStyle name="Normal 5 9" xfId="12809" xr:uid="{00000000-0005-0000-0000-000053310000}"/>
    <cellStyle name="Normal 5 9 2" xfId="12810" xr:uid="{00000000-0005-0000-0000-000054310000}"/>
    <cellStyle name="Normal 5 9 2 2" xfId="12811" xr:uid="{00000000-0005-0000-0000-000055310000}"/>
    <cellStyle name="Normal 5 9 3" xfId="12812" xr:uid="{00000000-0005-0000-0000-000056310000}"/>
    <cellStyle name="Normal 5 9 3 2" xfId="12813" xr:uid="{00000000-0005-0000-0000-000057310000}"/>
    <cellStyle name="Normal 5 9 4" xfId="12814" xr:uid="{00000000-0005-0000-0000-000058310000}"/>
    <cellStyle name="Normal 5 9_Deferred Income Taxes" xfId="12815" xr:uid="{00000000-0005-0000-0000-000059310000}"/>
    <cellStyle name="Normal 5_Deferred Income Taxes" xfId="12816" xr:uid="{00000000-0005-0000-0000-00005A310000}"/>
    <cellStyle name="Normal 50" xfId="12817" xr:uid="{00000000-0005-0000-0000-00005B310000}"/>
    <cellStyle name="Normal 50 2" xfId="12818" xr:uid="{00000000-0005-0000-0000-00005C310000}"/>
    <cellStyle name="Normal 50 2 2" xfId="12819" xr:uid="{00000000-0005-0000-0000-00005D310000}"/>
    <cellStyle name="Normal 50 2 3" xfId="12820" xr:uid="{00000000-0005-0000-0000-00005E310000}"/>
    <cellStyle name="Normal 50 3" xfId="12821" xr:uid="{00000000-0005-0000-0000-00005F310000}"/>
    <cellStyle name="Normal 50 3 2" xfId="12822" xr:uid="{00000000-0005-0000-0000-000060310000}"/>
    <cellStyle name="Normal 50 4" xfId="12823" xr:uid="{00000000-0005-0000-0000-000061310000}"/>
    <cellStyle name="Normal 50 4 2" xfId="12824" xr:uid="{00000000-0005-0000-0000-000062310000}"/>
    <cellStyle name="Normal 50 5" xfId="12825" xr:uid="{00000000-0005-0000-0000-000063310000}"/>
    <cellStyle name="Normal 50 5 2" xfId="12826" xr:uid="{00000000-0005-0000-0000-000064310000}"/>
    <cellStyle name="Normal 50 6" xfId="12827" xr:uid="{00000000-0005-0000-0000-000065310000}"/>
    <cellStyle name="Normal 51" xfId="12828" xr:uid="{00000000-0005-0000-0000-000066310000}"/>
    <cellStyle name="Normal 51 2" xfId="12829" xr:uid="{00000000-0005-0000-0000-000067310000}"/>
    <cellStyle name="Normal 51 2 2" xfId="12830" xr:uid="{00000000-0005-0000-0000-000068310000}"/>
    <cellStyle name="Normal 51 2 3" xfId="12831" xr:uid="{00000000-0005-0000-0000-000069310000}"/>
    <cellStyle name="Normal 51 3" xfId="12832" xr:uid="{00000000-0005-0000-0000-00006A310000}"/>
    <cellStyle name="Normal 51 3 2" xfId="12833" xr:uid="{00000000-0005-0000-0000-00006B310000}"/>
    <cellStyle name="Normal 51 4" xfId="12834" xr:uid="{00000000-0005-0000-0000-00006C310000}"/>
    <cellStyle name="Normal 51 4 2" xfId="12835" xr:uid="{00000000-0005-0000-0000-00006D310000}"/>
    <cellStyle name="Normal 51 5" xfId="12836" xr:uid="{00000000-0005-0000-0000-00006E310000}"/>
    <cellStyle name="Normal 51 5 2" xfId="12837" xr:uid="{00000000-0005-0000-0000-00006F310000}"/>
    <cellStyle name="Normal 51 6" xfId="12838" xr:uid="{00000000-0005-0000-0000-000070310000}"/>
    <cellStyle name="Normal 52" xfId="12839" xr:uid="{00000000-0005-0000-0000-000071310000}"/>
    <cellStyle name="Normal 52 2" xfId="12840" xr:uid="{00000000-0005-0000-0000-000072310000}"/>
    <cellStyle name="Normal 52 2 2" xfId="12841" xr:uid="{00000000-0005-0000-0000-000073310000}"/>
    <cellStyle name="Normal 52 2 3" xfId="12842" xr:uid="{00000000-0005-0000-0000-000074310000}"/>
    <cellStyle name="Normal 52 3" xfId="12843" xr:uid="{00000000-0005-0000-0000-000075310000}"/>
    <cellStyle name="Normal 52 3 2" xfId="12844" xr:uid="{00000000-0005-0000-0000-000076310000}"/>
    <cellStyle name="Normal 52 4" xfId="12845" xr:uid="{00000000-0005-0000-0000-000077310000}"/>
    <cellStyle name="Normal 52 4 2" xfId="12846" xr:uid="{00000000-0005-0000-0000-000078310000}"/>
    <cellStyle name="Normal 52 5" xfId="12847" xr:uid="{00000000-0005-0000-0000-000079310000}"/>
    <cellStyle name="Normal 52 5 2" xfId="12848" xr:uid="{00000000-0005-0000-0000-00007A310000}"/>
    <cellStyle name="Normal 52 6" xfId="12849" xr:uid="{00000000-0005-0000-0000-00007B310000}"/>
    <cellStyle name="Normal 53" xfId="12850" xr:uid="{00000000-0005-0000-0000-00007C310000}"/>
    <cellStyle name="Normal 53 2" xfId="12851" xr:uid="{00000000-0005-0000-0000-00007D310000}"/>
    <cellStyle name="Normal 53 2 2" xfId="12852" xr:uid="{00000000-0005-0000-0000-00007E310000}"/>
    <cellStyle name="Normal 53 2 3" xfId="12853" xr:uid="{00000000-0005-0000-0000-00007F310000}"/>
    <cellStyle name="Normal 53 3" xfId="12854" xr:uid="{00000000-0005-0000-0000-000080310000}"/>
    <cellStyle name="Normal 53 3 2" xfId="12855" xr:uid="{00000000-0005-0000-0000-000081310000}"/>
    <cellStyle name="Normal 53 4" xfId="12856" xr:uid="{00000000-0005-0000-0000-000082310000}"/>
    <cellStyle name="Normal 53 4 2" xfId="12857" xr:uid="{00000000-0005-0000-0000-000083310000}"/>
    <cellStyle name="Normal 53 5" xfId="12858" xr:uid="{00000000-0005-0000-0000-000084310000}"/>
    <cellStyle name="Normal 53 5 2" xfId="12859" xr:uid="{00000000-0005-0000-0000-000085310000}"/>
    <cellStyle name="Normal 53 6" xfId="12860" xr:uid="{00000000-0005-0000-0000-000086310000}"/>
    <cellStyle name="Normal 54" xfId="12861" xr:uid="{00000000-0005-0000-0000-000087310000}"/>
    <cellStyle name="Normal 54 2" xfId="12862" xr:uid="{00000000-0005-0000-0000-000088310000}"/>
    <cellStyle name="Normal 54 2 2" xfId="12863" xr:uid="{00000000-0005-0000-0000-000089310000}"/>
    <cellStyle name="Normal 54 2 3" xfId="12864" xr:uid="{00000000-0005-0000-0000-00008A310000}"/>
    <cellStyle name="Normal 54 3" xfId="12865" xr:uid="{00000000-0005-0000-0000-00008B310000}"/>
    <cellStyle name="Normal 54 3 2" xfId="12866" xr:uid="{00000000-0005-0000-0000-00008C310000}"/>
    <cellStyle name="Normal 54 4" xfId="12867" xr:uid="{00000000-0005-0000-0000-00008D310000}"/>
    <cellStyle name="Normal 54 4 2" xfId="12868" xr:uid="{00000000-0005-0000-0000-00008E310000}"/>
    <cellStyle name="Normal 54 5" xfId="12869" xr:uid="{00000000-0005-0000-0000-00008F310000}"/>
    <cellStyle name="Normal 54 5 2" xfId="12870" xr:uid="{00000000-0005-0000-0000-000090310000}"/>
    <cellStyle name="Normal 54 6" xfId="12871" xr:uid="{00000000-0005-0000-0000-000091310000}"/>
    <cellStyle name="Normal 55" xfId="12872" xr:uid="{00000000-0005-0000-0000-000092310000}"/>
    <cellStyle name="Normal 55 2" xfId="12873" xr:uid="{00000000-0005-0000-0000-000093310000}"/>
    <cellStyle name="Normal 55 2 2" xfId="12874" xr:uid="{00000000-0005-0000-0000-000094310000}"/>
    <cellStyle name="Normal 55 2 3" xfId="12875" xr:uid="{00000000-0005-0000-0000-000095310000}"/>
    <cellStyle name="Normal 55 3" xfId="12876" xr:uid="{00000000-0005-0000-0000-000096310000}"/>
    <cellStyle name="Normal 55 3 2" xfId="12877" xr:uid="{00000000-0005-0000-0000-000097310000}"/>
    <cellStyle name="Normal 55 4" xfId="12878" xr:uid="{00000000-0005-0000-0000-000098310000}"/>
    <cellStyle name="Normal 55 4 2" xfId="12879" xr:uid="{00000000-0005-0000-0000-000099310000}"/>
    <cellStyle name="Normal 55 5" xfId="12880" xr:uid="{00000000-0005-0000-0000-00009A310000}"/>
    <cellStyle name="Normal 55 5 2" xfId="12881" xr:uid="{00000000-0005-0000-0000-00009B310000}"/>
    <cellStyle name="Normal 55 6" xfId="12882" xr:uid="{00000000-0005-0000-0000-00009C310000}"/>
    <cellStyle name="Normal 56" xfId="12883" xr:uid="{00000000-0005-0000-0000-00009D310000}"/>
    <cellStyle name="Normal 56 2" xfId="12884" xr:uid="{00000000-0005-0000-0000-00009E310000}"/>
    <cellStyle name="Normal 56 2 2" xfId="12885" xr:uid="{00000000-0005-0000-0000-00009F310000}"/>
    <cellStyle name="Normal 56 2 3" xfId="12886" xr:uid="{00000000-0005-0000-0000-0000A0310000}"/>
    <cellStyle name="Normal 56 3" xfId="12887" xr:uid="{00000000-0005-0000-0000-0000A1310000}"/>
    <cellStyle name="Normal 56 3 2" xfId="12888" xr:uid="{00000000-0005-0000-0000-0000A2310000}"/>
    <cellStyle name="Normal 56 4" xfId="12889" xr:uid="{00000000-0005-0000-0000-0000A3310000}"/>
    <cellStyle name="Normal 56 4 2" xfId="12890" xr:uid="{00000000-0005-0000-0000-0000A4310000}"/>
    <cellStyle name="Normal 56 5" xfId="12891" xr:uid="{00000000-0005-0000-0000-0000A5310000}"/>
    <cellStyle name="Normal 56 5 2" xfId="12892" xr:uid="{00000000-0005-0000-0000-0000A6310000}"/>
    <cellStyle name="Normal 56 6" xfId="12893" xr:uid="{00000000-0005-0000-0000-0000A7310000}"/>
    <cellStyle name="Normal 57" xfId="12894" xr:uid="{00000000-0005-0000-0000-0000A8310000}"/>
    <cellStyle name="Normal 57 2" xfId="12895" xr:uid="{00000000-0005-0000-0000-0000A9310000}"/>
    <cellStyle name="Normal 57 2 2" xfId="12896" xr:uid="{00000000-0005-0000-0000-0000AA310000}"/>
    <cellStyle name="Normal 57 2 3" xfId="12897" xr:uid="{00000000-0005-0000-0000-0000AB310000}"/>
    <cellStyle name="Normal 57 3" xfId="12898" xr:uid="{00000000-0005-0000-0000-0000AC310000}"/>
    <cellStyle name="Normal 57 3 2" xfId="12899" xr:uid="{00000000-0005-0000-0000-0000AD310000}"/>
    <cellStyle name="Normal 57 4" xfId="12900" xr:uid="{00000000-0005-0000-0000-0000AE310000}"/>
    <cellStyle name="Normal 57 4 2" xfId="12901" xr:uid="{00000000-0005-0000-0000-0000AF310000}"/>
    <cellStyle name="Normal 57 5" xfId="12902" xr:uid="{00000000-0005-0000-0000-0000B0310000}"/>
    <cellStyle name="Normal 57 5 2" xfId="12903" xr:uid="{00000000-0005-0000-0000-0000B1310000}"/>
    <cellStyle name="Normal 57 6" xfId="12904" xr:uid="{00000000-0005-0000-0000-0000B2310000}"/>
    <cellStyle name="Normal 58" xfId="12905" xr:uid="{00000000-0005-0000-0000-0000B3310000}"/>
    <cellStyle name="Normal 58 2" xfId="12906" xr:uid="{00000000-0005-0000-0000-0000B4310000}"/>
    <cellStyle name="Normal 58 2 2" xfId="12907" xr:uid="{00000000-0005-0000-0000-0000B5310000}"/>
    <cellStyle name="Normal 58 2 3" xfId="12908" xr:uid="{00000000-0005-0000-0000-0000B6310000}"/>
    <cellStyle name="Normal 58 3" xfId="12909" xr:uid="{00000000-0005-0000-0000-0000B7310000}"/>
    <cellStyle name="Normal 58 3 2" xfId="12910" xr:uid="{00000000-0005-0000-0000-0000B8310000}"/>
    <cellStyle name="Normal 58 4" xfId="12911" xr:uid="{00000000-0005-0000-0000-0000B9310000}"/>
    <cellStyle name="Normal 58 4 2" xfId="12912" xr:uid="{00000000-0005-0000-0000-0000BA310000}"/>
    <cellStyle name="Normal 58 5" xfId="12913" xr:uid="{00000000-0005-0000-0000-0000BB310000}"/>
    <cellStyle name="Normal 58 5 2" xfId="12914" xr:uid="{00000000-0005-0000-0000-0000BC310000}"/>
    <cellStyle name="Normal 58 6" xfId="12915" xr:uid="{00000000-0005-0000-0000-0000BD310000}"/>
    <cellStyle name="Normal 59" xfId="12916" xr:uid="{00000000-0005-0000-0000-0000BE310000}"/>
    <cellStyle name="Normal 59 2" xfId="12917" xr:uid="{00000000-0005-0000-0000-0000BF310000}"/>
    <cellStyle name="Normal 59 2 2" xfId="12918" xr:uid="{00000000-0005-0000-0000-0000C0310000}"/>
    <cellStyle name="Normal 59 2 3" xfId="12919" xr:uid="{00000000-0005-0000-0000-0000C1310000}"/>
    <cellStyle name="Normal 59 3" xfId="12920" xr:uid="{00000000-0005-0000-0000-0000C2310000}"/>
    <cellStyle name="Normal 59 3 2" xfId="12921" xr:uid="{00000000-0005-0000-0000-0000C3310000}"/>
    <cellStyle name="Normal 59 4" xfId="12922" xr:uid="{00000000-0005-0000-0000-0000C4310000}"/>
    <cellStyle name="Normal 59 4 2" xfId="12923" xr:uid="{00000000-0005-0000-0000-0000C5310000}"/>
    <cellStyle name="Normal 59 5" xfId="12924" xr:uid="{00000000-0005-0000-0000-0000C6310000}"/>
    <cellStyle name="Normal 59 5 2" xfId="12925" xr:uid="{00000000-0005-0000-0000-0000C7310000}"/>
    <cellStyle name="Normal 59 6" xfId="12926" xr:uid="{00000000-0005-0000-0000-0000C8310000}"/>
    <cellStyle name="Normal 6" xfId="133" xr:uid="{00000000-0005-0000-0000-0000C9310000}"/>
    <cellStyle name="Normal 6 10" xfId="12927" xr:uid="{00000000-0005-0000-0000-0000CA310000}"/>
    <cellStyle name="Normal 6 10 2" xfId="12928" xr:uid="{00000000-0005-0000-0000-0000CB310000}"/>
    <cellStyle name="Normal 6 10 2 2" xfId="12929" xr:uid="{00000000-0005-0000-0000-0000CC310000}"/>
    <cellStyle name="Normal 6 10 3" xfId="12930" xr:uid="{00000000-0005-0000-0000-0000CD310000}"/>
    <cellStyle name="Normal 6 10 3 2" xfId="12931" xr:uid="{00000000-0005-0000-0000-0000CE310000}"/>
    <cellStyle name="Normal 6 10 4" xfId="12932" xr:uid="{00000000-0005-0000-0000-0000CF310000}"/>
    <cellStyle name="Normal 6 11" xfId="12933" xr:uid="{00000000-0005-0000-0000-0000D0310000}"/>
    <cellStyle name="Normal 6 11 2" xfId="12934" xr:uid="{00000000-0005-0000-0000-0000D1310000}"/>
    <cellStyle name="Normal 6 11 2 2" xfId="12935" xr:uid="{00000000-0005-0000-0000-0000D2310000}"/>
    <cellStyle name="Normal 6 11 3" xfId="12936" xr:uid="{00000000-0005-0000-0000-0000D3310000}"/>
    <cellStyle name="Normal 6 11 3 2" xfId="12937" xr:uid="{00000000-0005-0000-0000-0000D4310000}"/>
    <cellStyle name="Normal 6 11 4" xfId="12938" xr:uid="{00000000-0005-0000-0000-0000D5310000}"/>
    <cellStyle name="Normal 6 12" xfId="12939" xr:uid="{00000000-0005-0000-0000-0000D6310000}"/>
    <cellStyle name="Normal 6 12 2" xfId="12940" xr:uid="{00000000-0005-0000-0000-0000D7310000}"/>
    <cellStyle name="Normal 6 13" xfId="12941" xr:uid="{00000000-0005-0000-0000-0000D8310000}"/>
    <cellStyle name="Normal 6 13 2" xfId="12942" xr:uid="{00000000-0005-0000-0000-0000D9310000}"/>
    <cellStyle name="Normal 6 14" xfId="12943" xr:uid="{00000000-0005-0000-0000-0000DA310000}"/>
    <cellStyle name="Normal 6 14 2" xfId="12944" xr:uid="{00000000-0005-0000-0000-0000DB310000}"/>
    <cellStyle name="Normal 6 2" xfId="452" xr:uid="{00000000-0005-0000-0000-0000DC310000}"/>
    <cellStyle name="Normal 6 2 2" xfId="12945" xr:uid="{00000000-0005-0000-0000-0000DD310000}"/>
    <cellStyle name="Normal 6 3" xfId="453" xr:uid="{00000000-0005-0000-0000-0000DE310000}"/>
    <cellStyle name="Normal 6 3 10" xfId="12946" xr:uid="{00000000-0005-0000-0000-0000DF310000}"/>
    <cellStyle name="Normal 6 3 10 2" xfId="12947" xr:uid="{00000000-0005-0000-0000-0000E0310000}"/>
    <cellStyle name="Normal 6 3 11" xfId="12948" xr:uid="{00000000-0005-0000-0000-0000E1310000}"/>
    <cellStyle name="Normal 6 3 2" xfId="12949" xr:uid="{00000000-0005-0000-0000-0000E2310000}"/>
    <cellStyle name="Normal 6 3 2 2" xfId="12950" xr:uid="{00000000-0005-0000-0000-0000E3310000}"/>
    <cellStyle name="Normal 6 3 2 2 2" xfId="12951" xr:uid="{00000000-0005-0000-0000-0000E4310000}"/>
    <cellStyle name="Normal 6 3 2 2 2 2" xfId="12952" xr:uid="{00000000-0005-0000-0000-0000E5310000}"/>
    <cellStyle name="Normal 6 3 2 2 3" xfId="12953" xr:uid="{00000000-0005-0000-0000-0000E6310000}"/>
    <cellStyle name="Normal 6 3 2 2 3 2" xfId="12954" xr:uid="{00000000-0005-0000-0000-0000E7310000}"/>
    <cellStyle name="Normal 6 3 2 2 4" xfId="12955" xr:uid="{00000000-0005-0000-0000-0000E8310000}"/>
    <cellStyle name="Normal 6 3 2 3" xfId="12956" xr:uid="{00000000-0005-0000-0000-0000E9310000}"/>
    <cellStyle name="Normal 6 3 2 3 2" xfId="12957" xr:uid="{00000000-0005-0000-0000-0000EA310000}"/>
    <cellStyle name="Normal 6 3 2 3 2 2" xfId="12958" xr:uid="{00000000-0005-0000-0000-0000EB310000}"/>
    <cellStyle name="Normal 6 3 2 3 3" xfId="12959" xr:uid="{00000000-0005-0000-0000-0000EC310000}"/>
    <cellStyle name="Normal 6 3 2 3 3 2" xfId="12960" xr:uid="{00000000-0005-0000-0000-0000ED310000}"/>
    <cellStyle name="Normal 6 3 2 3 4" xfId="12961" xr:uid="{00000000-0005-0000-0000-0000EE310000}"/>
    <cellStyle name="Normal 6 3 2 4" xfId="12962" xr:uid="{00000000-0005-0000-0000-0000EF310000}"/>
    <cellStyle name="Normal 6 3 2 4 2" xfId="12963" xr:uid="{00000000-0005-0000-0000-0000F0310000}"/>
    <cellStyle name="Normal 6 3 2 5" xfId="12964" xr:uid="{00000000-0005-0000-0000-0000F1310000}"/>
    <cellStyle name="Normal 6 3 2 5 2" xfId="12965" xr:uid="{00000000-0005-0000-0000-0000F2310000}"/>
    <cellStyle name="Normal 6 3 2 6" xfId="12966" xr:uid="{00000000-0005-0000-0000-0000F3310000}"/>
    <cellStyle name="Normal 6 3 3" xfId="12967" xr:uid="{00000000-0005-0000-0000-0000F4310000}"/>
    <cellStyle name="Normal 6 3 3 2" xfId="12968" xr:uid="{00000000-0005-0000-0000-0000F5310000}"/>
    <cellStyle name="Normal 6 3 3 2 2" xfId="12969" xr:uid="{00000000-0005-0000-0000-0000F6310000}"/>
    <cellStyle name="Normal 6 3 3 2 2 2" xfId="12970" xr:uid="{00000000-0005-0000-0000-0000F7310000}"/>
    <cellStyle name="Normal 6 3 3 2 3" xfId="12971" xr:uid="{00000000-0005-0000-0000-0000F8310000}"/>
    <cellStyle name="Normal 6 3 3 2 3 2" xfId="12972" xr:uid="{00000000-0005-0000-0000-0000F9310000}"/>
    <cellStyle name="Normal 6 3 3 2 4" xfId="12973" xr:uid="{00000000-0005-0000-0000-0000FA310000}"/>
    <cellStyle name="Normal 6 3 3 3" xfId="12974" xr:uid="{00000000-0005-0000-0000-0000FB310000}"/>
    <cellStyle name="Normal 6 3 3 3 2" xfId="12975" xr:uid="{00000000-0005-0000-0000-0000FC310000}"/>
    <cellStyle name="Normal 6 3 3 4" xfId="12976" xr:uid="{00000000-0005-0000-0000-0000FD310000}"/>
    <cellStyle name="Normal 6 3 3 4 2" xfId="12977" xr:uid="{00000000-0005-0000-0000-0000FE310000}"/>
    <cellStyle name="Normal 6 3 3 5" xfId="12978" xr:uid="{00000000-0005-0000-0000-0000FF310000}"/>
    <cellStyle name="Normal 6 3 4" xfId="12979" xr:uid="{00000000-0005-0000-0000-000000320000}"/>
    <cellStyle name="Normal 6 3 4 2" xfId="12980" xr:uid="{00000000-0005-0000-0000-000001320000}"/>
    <cellStyle name="Normal 6 3 4 2 2" xfId="12981" xr:uid="{00000000-0005-0000-0000-000002320000}"/>
    <cellStyle name="Normal 6 3 4 3" xfId="12982" xr:uid="{00000000-0005-0000-0000-000003320000}"/>
    <cellStyle name="Normal 6 3 4 3 2" xfId="12983" xr:uid="{00000000-0005-0000-0000-000004320000}"/>
    <cellStyle name="Normal 6 3 4 4" xfId="12984" xr:uid="{00000000-0005-0000-0000-000005320000}"/>
    <cellStyle name="Normal 6 3 5" xfId="12985" xr:uid="{00000000-0005-0000-0000-000006320000}"/>
    <cellStyle name="Normal 6 3 5 2" xfId="12986" xr:uid="{00000000-0005-0000-0000-000007320000}"/>
    <cellStyle name="Normal 6 3 5 2 2" xfId="12987" xr:uid="{00000000-0005-0000-0000-000008320000}"/>
    <cellStyle name="Normal 6 3 5 3" xfId="12988" xr:uid="{00000000-0005-0000-0000-000009320000}"/>
    <cellStyle name="Normal 6 3 5 3 2" xfId="12989" xr:uid="{00000000-0005-0000-0000-00000A320000}"/>
    <cellStyle name="Normal 6 3 5 4" xfId="12990" xr:uid="{00000000-0005-0000-0000-00000B320000}"/>
    <cellStyle name="Normal 6 3 6" xfId="12991" xr:uid="{00000000-0005-0000-0000-00000C320000}"/>
    <cellStyle name="Normal 6 3 6 2" xfId="12992" xr:uid="{00000000-0005-0000-0000-00000D320000}"/>
    <cellStyle name="Normal 6 3 6 2 2" xfId="12993" xr:uid="{00000000-0005-0000-0000-00000E320000}"/>
    <cellStyle name="Normal 6 3 6 3" xfId="12994" xr:uid="{00000000-0005-0000-0000-00000F320000}"/>
    <cellStyle name="Normal 6 3 6 3 2" xfId="12995" xr:uid="{00000000-0005-0000-0000-000010320000}"/>
    <cellStyle name="Normal 6 3 6 4" xfId="12996" xr:uid="{00000000-0005-0000-0000-000011320000}"/>
    <cellStyle name="Normal 6 3 7" xfId="12997" xr:uid="{00000000-0005-0000-0000-000012320000}"/>
    <cellStyle name="Normal 6 3 7 2" xfId="12998" xr:uid="{00000000-0005-0000-0000-000013320000}"/>
    <cellStyle name="Normal 6 3 7 2 2" xfId="12999" xr:uid="{00000000-0005-0000-0000-000014320000}"/>
    <cellStyle name="Normal 6 3 7 3" xfId="13000" xr:uid="{00000000-0005-0000-0000-000015320000}"/>
    <cellStyle name="Normal 6 3 7 3 2" xfId="13001" xr:uid="{00000000-0005-0000-0000-000016320000}"/>
    <cellStyle name="Normal 6 3 7 4" xfId="13002" xr:uid="{00000000-0005-0000-0000-000017320000}"/>
    <cellStyle name="Normal 6 3 8" xfId="13003" xr:uid="{00000000-0005-0000-0000-000018320000}"/>
    <cellStyle name="Normal 6 3 8 2" xfId="13004" xr:uid="{00000000-0005-0000-0000-000019320000}"/>
    <cellStyle name="Normal 6 3 9" xfId="13005" xr:uid="{00000000-0005-0000-0000-00001A320000}"/>
    <cellStyle name="Normal 6 3 9 2" xfId="13006" xr:uid="{00000000-0005-0000-0000-00001B320000}"/>
    <cellStyle name="Normal 6 4" xfId="13007" xr:uid="{00000000-0005-0000-0000-00001C320000}"/>
    <cellStyle name="Normal 6 4 2" xfId="13008" xr:uid="{00000000-0005-0000-0000-00001D320000}"/>
    <cellStyle name="Normal 6 4 2 2" xfId="13009" xr:uid="{00000000-0005-0000-0000-00001E320000}"/>
    <cellStyle name="Normal 6 4 2 2 2" xfId="13010" xr:uid="{00000000-0005-0000-0000-00001F320000}"/>
    <cellStyle name="Normal 6 4 2 3" xfId="13011" xr:uid="{00000000-0005-0000-0000-000020320000}"/>
    <cellStyle name="Normal 6 4 2 3 2" xfId="13012" xr:uid="{00000000-0005-0000-0000-000021320000}"/>
    <cellStyle name="Normal 6 4 2 4" xfId="13013" xr:uid="{00000000-0005-0000-0000-000022320000}"/>
    <cellStyle name="Normal 6 4 2 4 2" xfId="13014" xr:uid="{00000000-0005-0000-0000-000023320000}"/>
    <cellStyle name="Normal 6 4 2 5" xfId="13015" xr:uid="{00000000-0005-0000-0000-000024320000}"/>
    <cellStyle name="Normal 6 4 3" xfId="13016" xr:uid="{00000000-0005-0000-0000-000025320000}"/>
    <cellStyle name="Normal 6 4 3 2" xfId="13017" xr:uid="{00000000-0005-0000-0000-000026320000}"/>
    <cellStyle name="Normal 6 4 4" xfId="13018" xr:uid="{00000000-0005-0000-0000-000027320000}"/>
    <cellStyle name="Normal 6 4 4 2" xfId="13019" xr:uid="{00000000-0005-0000-0000-000028320000}"/>
    <cellStyle name="Normal 6 4 5" xfId="13020" xr:uid="{00000000-0005-0000-0000-000029320000}"/>
    <cellStyle name="Normal 6 4 5 2" xfId="13021" xr:uid="{00000000-0005-0000-0000-00002A320000}"/>
    <cellStyle name="Normal 6 4 6" xfId="13022" xr:uid="{00000000-0005-0000-0000-00002B320000}"/>
    <cellStyle name="Normal 6 5" xfId="13023" xr:uid="{00000000-0005-0000-0000-00002C320000}"/>
    <cellStyle name="Normal 6 5 2" xfId="13024" xr:uid="{00000000-0005-0000-0000-00002D320000}"/>
    <cellStyle name="Normal 6 5 2 2" xfId="13025" xr:uid="{00000000-0005-0000-0000-00002E320000}"/>
    <cellStyle name="Normal 6 5 2 2 2" xfId="13026" xr:uid="{00000000-0005-0000-0000-00002F320000}"/>
    <cellStyle name="Normal 6 5 2 2 2 2" xfId="13027" xr:uid="{00000000-0005-0000-0000-000030320000}"/>
    <cellStyle name="Normal 6 5 2 2 3" xfId="13028" xr:uid="{00000000-0005-0000-0000-000031320000}"/>
    <cellStyle name="Normal 6 5 2 2 3 2" xfId="13029" xr:uid="{00000000-0005-0000-0000-000032320000}"/>
    <cellStyle name="Normal 6 5 2 2 4" xfId="13030" xr:uid="{00000000-0005-0000-0000-000033320000}"/>
    <cellStyle name="Normal 6 5 2 3" xfId="13031" xr:uid="{00000000-0005-0000-0000-000034320000}"/>
    <cellStyle name="Normal 6 5 2 3 2" xfId="13032" xr:uid="{00000000-0005-0000-0000-000035320000}"/>
    <cellStyle name="Normal 6 5 2 3 2 2" xfId="13033" xr:uid="{00000000-0005-0000-0000-000036320000}"/>
    <cellStyle name="Normal 6 5 2 3 3" xfId="13034" xr:uid="{00000000-0005-0000-0000-000037320000}"/>
    <cellStyle name="Normal 6 5 2 3 3 2" xfId="13035" xr:uid="{00000000-0005-0000-0000-000038320000}"/>
    <cellStyle name="Normal 6 5 2 3 4" xfId="13036" xr:uid="{00000000-0005-0000-0000-000039320000}"/>
    <cellStyle name="Normal 6 5 2 4" xfId="13037" xr:uid="{00000000-0005-0000-0000-00003A320000}"/>
    <cellStyle name="Normal 6 5 2 4 2" xfId="13038" xr:uid="{00000000-0005-0000-0000-00003B320000}"/>
    <cellStyle name="Normal 6 5 2 5" xfId="13039" xr:uid="{00000000-0005-0000-0000-00003C320000}"/>
    <cellStyle name="Normal 6 5 2 5 2" xfId="13040" xr:uid="{00000000-0005-0000-0000-00003D320000}"/>
    <cellStyle name="Normal 6 5 2 6" xfId="13041" xr:uid="{00000000-0005-0000-0000-00003E320000}"/>
    <cellStyle name="Normal 6 5 3" xfId="13042" xr:uid="{00000000-0005-0000-0000-00003F320000}"/>
    <cellStyle name="Normal 6 5 3 2" xfId="13043" xr:uid="{00000000-0005-0000-0000-000040320000}"/>
    <cellStyle name="Normal 6 5 3 2 2" xfId="13044" xr:uid="{00000000-0005-0000-0000-000041320000}"/>
    <cellStyle name="Normal 6 5 3 2 2 2" xfId="13045" xr:uid="{00000000-0005-0000-0000-000042320000}"/>
    <cellStyle name="Normal 6 5 3 2 3" xfId="13046" xr:uid="{00000000-0005-0000-0000-000043320000}"/>
    <cellStyle name="Normal 6 5 3 2 3 2" xfId="13047" xr:uid="{00000000-0005-0000-0000-000044320000}"/>
    <cellStyle name="Normal 6 5 3 2 4" xfId="13048" xr:uid="{00000000-0005-0000-0000-000045320000}"/>
    <cellStyle name="Normal 6 5 3 3" xfId="13049" xr:uid="{00000000-0005-0000-0000-000046320000}"/>
    <cellStyle name="Normal 6 5 3 3 2" xfId="13050" xr:uid="{00000000-0005-0000-0000-000047320000}"/>
    <cellStyle name="Normal 6 5 3 4" xfId="13051" xr:uid="{00000000-0005-0000-0000-000048320000}"/>
    <cellStyle name="Normal 6 5 3 4 2" xfId="13052" xr:uid="{00000000-0005-0000-0000-000049320000}"/>
    <cellStyle name="Normal 6 5 3 5" xfId="13053" xr:uid="{00000000-0005-0000-0000-00004A320000}"/>
    <cellStyle name="Normal 6 5 4" xfId="13054" xr:uid="{00000000-0005-0000-0000-00004B320000}"/>
    <cellStyle name="Normal 6 5 4 2" xfId="13055" xr:uid="{00000000-0005-0000-0000-00004C320000}"/>
    <cellStyle name="Normal 6 5 4 2 2" xfId="13056" xr:uid="{00000000-0005-0000-0000-00004D320000}"/>
    <cellStyle name="Normal 6 5 4 3" xfId="13057" xr:uid="{00000000-0005-0000-0000-00004E320000}"/>
    <cellStyle name="Normal 6 5 4 3 2" xfId="13058" xr:uid="{00000000-0005-0000-0000-00004F320000}"/>
    <cellStyle name="Normal 6 5 4 4" xfId="13059" xr:uid="{00000000-0005-0000-0000-000050320000}"/>
    <cellStyle name="Normal 6 5 5" xfId="13060" xr:uid="{00000000-0005-0000-0000-000051320000}"/>
    <cellStyle name="Normal 6 5 5 2" xfId="13061" xr:uid="{00000000-0005-0000-0000-000052320000}"/>
    <cellStyle name="Normal 6 5 5 2 2" xfId="13062" xr:uid="{00000000-0005-0000-0000-000053320000}"/>
    <cellStyle name="Normal 6 5 5 3" xfId="13063" xr:uid="{00000000-0005-0000-0000-000054320000}"/>
    <cellStyle name="Normal 6 5 5 3 2" xfId="13064" xr:uid="{00000000-0005-0000-0000-000055320000}"/>
    <cellStyle name="Normal 6 5 5 4" xfId="13065" xr:uid="{00000000-0005-0000-0000-000056320000}"/>
    <cellStyle name="Normal 6 5 6" xfId="13066" xr:uid="{00000000-0005-0000-0000-000057320000}"/>
    <cellStyle name="Normal 6 5 6 2" xfId="13067" xr:uid="{00000000-0005-0000-0000-000058320000}"/>
    <cellStyle name="Normal 6 5 6 2 2" xfId="13068" xr:uid="{00000000-0005-0000-0000-000059320000}"/>
    <cellStyle name="Normal 6 5 6 3" xfId="13069" xr:uid="{00000000-0005-0000-0000-00005A320000}"/>
    <cellStyle name="Normal 6 5 6 3 2" xfId="13070" xr:uid="{00000000-0005-0000-0000-00005B320000}"/>
    <cellStyle name="Normal 6 5 6 4" xfId="13071" xr:uid="{00000000-0005-0000-0000-00005C320000}"/>
    <cellStyle name="Normal 6 5 7" xfId="13072" xr:uid="{00000000-0005-0000-0000-00005D320000}"/>
    <cellStyle name="Normal 6 5 7 2" xfId="13073" xr:uid="{00000000-0005-0000-0000-00005E320000}"/>
    <cellStyle name="Normal 6 5 8" xfId="13074" xr:uid="{00000000-0005-0000-0000-00005F320000}"/>
    <cellStyle name="Normal 6 5 8 2" xfId="13075" xr:uid="{00000000-0005-0000-0000-000060320000}"/>
    <cellStyle name="Normal 6 5 9" xfId="13076" xr:uid="{00000000-0005-0000-0000-000061320000}"/>
    <cellStyle name="Normal 6 6" xfId="13077" xr:uid="{00000000-0005-0000-0000-000062320000}"/>
    <cellStyle name="Normal 6 6 2" xfId="13078" xr:uid="{00000000-0005-0000-0000-000063320000}"/>
    <cellStyle name="Normal 6 6 2 2" xfId="13079" xr:uid="{00000000-0005-0000-0000-000064320000}"/>
    <cellStyle name="Normal 6 6 2 2 2" xfId="13080" xr:uid="{00000000-0005-0000-0000-000065320000}"/>
    <cellStyle name="Normal 6 6 2 2 2 2" xfId="13081" xr:uid="{00000000-0005-0000-0000-000066320000}"/>
    <cellStyle name="Normal 6 6 2 2 3" xfId="13082" xr:uid="{00000000-0005-0000-0000-000067320000}"/>
    <cellStyle name="Normal 6 6 2 2 3 2" xfId="13083" xr:uid="{00000000-0005-0000-0000-000068320000}"/>
    <cellStyle name="Normal 6 6 2 2 4" xfId="13084" xr:uid="{00000000-0005-0000-0000-000069320000}"/>
    <cellStyle name="Normal 6 6 2 3" xfId="13085" xr:uid="{00000000-0005-0000-0000-00006A320000}"/>
    <cellStyle name="Normal 6 6 2 3 2" xfId="13086" xr:uid="{00000000-0005-0000-0000-00006B320000}"/>
    <cellStyle name="Normal 6 6 2 4" xfId="13087" xr:uid="{00000000-0005-0000-0000-00006C320000}"/>
    <cellStyle name="Normal 6 6 2 4 2" xfId="13088" xr:uid="{00000000-0005-0000-0000-00006D320000}"/>
    <cellStyle name="Normal 6 6 2 5" xfId="13089" xr:uid="{00000000-0005-0000-0000-00006E320000}"/>
    <cellStyle name="Normal 6 6 3" xfId="13090" xr:uid="{00000000-0005-0000-0000-00006F320000}"/>
    <cellStyle name="Normal 6 6 3 2" xfId="13091" xr:uid="{00000000-0005-0000-0000-000070320000}"/>
    <cellStyle name="Normal 6 6 3 2 2" xfId="13092" xr:uid="{00000000-0005-0000-0000-000071320000}"/>
    <cellStyle name="Normal 6 6 3 3" xfId="13093" xr:uid="{00000000-0005-0000-0000-000072320000}"/>
    <cellStyle name="Normal 6 6 3 3 2" xfId="13094" xr:uid="{00000000-0005-0000-0000-000073320000}"/>
    <cellStyle name="Normal 6 6 3 4" xfId="13095" xr:uid="{00000000-0005-0000-0000-000074320000}"/>
    <cellStyle name="Normal 6 6 4" xfId="13096" xr:uid="{00000000-0005-0000-0000-000075320000}"/>
    <cellStyle name="Normal 6 6 4 2" xfId="13097" xr:uid="{00000000-0005-0000-0000-000076320000}"/>
    <cellStyle name="Normal 6 6 4 2 2" xfId="13098" xr:uid="{00000000-0005-0000-0000-000077320000}"/>
    <cellStyle name="Normal 6 6 4 3" xfId="13099" xr:uid="{00000000-0005-0000-0000-000078320000}"/>
    <cellStyle name="Normal 6 6 4 3 2" xfId="13100" xr:uid="{00000000-0005-0000-0000-000079320000}"/>
    <cellStyle name="Normal 6 6 4 4" xfId="13101" xr:uid="{00000000-0005-0000-0000-00007A320000}"/>
    <cellStyle name="Normal 6 6 5" xfId="13102" xr:uid="{00000000-0005-0000-0000-00007B320000}"/>
    <cellStyle name="Normal 6 6 5 2" xfId="13103" xr:uid="{00000000-0005-0000-0000-00007C320000}"/>
    <cellStyle name="Normal 6 6 5 2 2" xfId="13104" xr:uid="{00000000-0005-0000-0000-00007D320000}"/>
    <cellStyle name="Normal 6 6 5 3" xfId="13105" xr:uid="{00000000-0005-0000-0000-00007E320000}"/>
    <cellStyle name="Normal 6 6 5 3 2" xfId="13106" xr:uid="{00000000-0005-0000-0000-00007F320000}"/>
    <cellStyle name="Normal 6 6 5 4" xfId="13107" xr:uid="{00000000-0005-0000-0000-000080320000}"/>
    <cellStyle name="Normal 6 6 6" xfId="13108" xr:uid="{00000000-0005-0000-0000-000081320000}"/>
    <cellStyle name="Normal 6 6 6 2" xfId="13109" xr:uid="{00000000-0005-0000-0000-000082320000}"/>
    <cellStyle name="Normal 6 6 7" xfId="13110" xr:uid="{00000000-0005-0000-0000-000083320000}"/>
    <cellStyle name="Normal 6 6 7 2" xfId="13111" xr:uid="{00000000-0005-0000-0000-000084320000}"/>
    <cellStyle name="Normal 6 6 8" xfId="13112" xr:uid="{00000000-0005-0000-0000-000085320000}"/>
    <cellStyle name="Normal 6 7" xfId="13113" xr:uid="{00000000-0005-0000-0000-000086320000}"/>
    <cellStyle name="Normal 6 7 2" xfId="13114" xr:uid="{00000000-0005-0000-0000-000087320000}"/>
    <cellStyle name="Normal 6 7 2 2" xfId="13115" xr:uid="{00000000-0005-0000-0000-000088320000}"/>
    <cellStyle name="Normal 6 7 2 2 2" xfId="13116" xr:uid="{00000000-0005-0000-0000-000089320000}"/>
    <cellStyle name="Normal 6 7 2 3" xfId="13117" xr:uid="{00000000-0005-0000-0000-00008A320000}"/>
    <cellStyle name="Normal 6 7 2 3 2" xfId="13118" xr:uid="{00000000-0005-0000-0000-00008B320000}"/>
    <cellStyle name="Normal 6 7 2 4" xfId="13119" xr:uid="{00000000-0005-0000-0000-00008C320000}"/>
    <cellStyle name="Normal 6 7 3" xfId="13120" xr:uid="{00000000-0005-0000-0000-00008D320000}"/>
    <cellStyle name="Normal 6 7 3 2" xfId="13121" xr:uid="{00000000-0005-0000-0000-00008E320000}"/>
    <cellStyle name="Normal 6 7 3 2 2" xfId="13122" xr:uid="{00000000-0005-0000-0000-00008F320000}"/>
    <cellStyle name="Normal 6 7 3 3" xfId="13123" xr:uid="{00000000-0005-0000-0000-000090320000}"/>
    <cellStyle name="Normal 6 7 3 3 2" xfId="13124" xr:uid="{00000000-0005-0000-0000-000091320000}"/>
    <cellStyle name="Normal 6 7 3 4" xfId="13125" xr:uid="{00000000-0005-0000-0000-000092320000}"/>
    <cellStyle name="Normal 6 7 4" xfId="13126" xr:uid="{00000000-0005-0000-0000-000093320000}"/>
    <cellStyle name="Normal 6 7 4 2" xfId="13127" xr:uid="{00000000-0005-0000-0000-000094320000}"/>
    <cellStyle name="Normal 6 7 4 2 2" xfId="13128" xr:uid="{00000000-0005-0000-0000-000095320000}"/>
    <cellStyle name="Normal 6 7 4 3" xfId="13129" xr:uid="{00000000-0005-0000-0000-000096320000}"/>
    <cellStyle name="Normal 6 7 4 3 2" xfId="13130" xr:uid="{00000000-0005-0000-0000-000097320000}"/>
    <cellStyle name="Normal 6 7 4 4" xfId="13131" xr:uid="{00000000-0005-0000-0000-000098320000}"/>
    <cellStyle name="Normal 6 7 5" xfId="13132" xr:uid="{00000000-0005-0000-0000-000099320000}"/>
    <cellStyle name="Normal 6 7 5 2" xfId="13133" xr:uid="{00000000-0005-0000-0000-00009A320000}"/>
    <cellStyle name="Normal 6 7 6" xfId="13134" xr:uid="{00000000-0005-0000-0000-00009B320000}"/>
    <cellStyle name="Normal 6 7 6 2" xfId="13135" xr:uid="{00000000-0005-0000-0000-00009C320000}"/>
    <cellStyle name="Normal 6 7 7" xfId="13136" xr:uid="{00000000-0005-0000-0000-00009D320000}"/>
    <cellStyle name="Normal 6 8" xfId="13137" xr:uid="{00000000-0005-0000-0000-00009E320000}"/>
    <cellStyle name="Normal 6 8 2" xfId="13138" xr:uid="{00000000-0005-0000-0000-00009F320000}"/>
    <cellStyle name="Normal 6 8 2 2" xfId="13139" xr:uid="{00000000-0005-0000-0000-0000A0320000}"/>
    <cellStyle name="Normal 6 8 2 2 2" xfId="13140" xr:uid="{00000000-0005-0000-0000-0000A1320000}"/>
    <cellStyle name="Normal 6 8 2 3" xfId="13141" xr:uid="{00000000-0005-0000-0000-0000A2320000}"/>
    <cellStyle name="Normal 6 8 2 3 2" xfId="13142" xr:uid="{00000000-0005-0000-0000-0000A3320000}"/>
    <cellStyle name="Normal 6 8 2 4" xfId="13143" xr:uid="{00000000-0005-0000-0000-0000A4320000}"/>
    <cellStyle name="Normal 6 8 3" xfId="13144" xr:uid="{00000000-0005-0000-0000-0000A5320000}"/>
    <cellStyle name="Normal 6 8 3 2" xfId="13145" xr:uid="{00000000-0005-0000-0000-0000A6320000}"/>
    <cellStyle name="Normal 6 8 4" xfId="13146" xr:uid="{00000000-0005-0000-0000-0000A7320000}"/>
    <cellStyle name="Normal 6 8 4 2" xfId="13147" xr:uid="{00000000-0005-0000-0000-0000A8320000}"/>
    <cellStyle name="Normal 6 8 5" xfId="13148" xr:uid="{00000000-0005-0000-0000-0000A9320000}"/>
    <cellStyle name="Normal 6 9" xfId="13149" xr:uid="{00000000-0005-0000-0000-0000AA320000}"/>
    <cellStyle name="Normal 6 9 2" xfId="13150" xr:uid="{00000000-0005-0000-0000-0000AB320000}"/>
    <cellStyle name="Normal 6 9 2 2" xfId="13151" xr:uid="{00000000-0005-0000-0000-0000AC320000}"/>
    <cellStyle name="Normal 6 9 3" xfId="13152" xr:uid="{00000000-0005-0000-0000-0000AD320000}"/>
    <cellStyle name="Normal 6 9 3 2" xfId="13153" xr:uid="{00000000-0005-0000-0000-0000AE320000}"/>
    <cellStyle name="Normal 6 9 4" xfId="13154" xr:uid="{00000000-0005-0000-0000-0000AF320000}"/>
    <cellStyle name="Normal 60" xfId="13155" xr:uid="{00000000-0005-0000-0000-0000B0320000}"/>
    <cellStyle name="Normal 60 2" xfId="13156" xr:uid="{00000000-0005-0000-0000-0000B1320000}"/>
    <cellStyle name="Normal 60 2 2" xfId="13157" xr:uid="{00000000-0005-0000-0000-0000B2320000}"/>
    <cellStyle name="Normal 60 2 3" xfId="13158" xr:uid="{00000000-0005-0000-0000-0000B3320000}"/>
    <cellStyle name="Normal 60 3" xfId="13159" xr:uid="{00000000-0005-0000-0000-0000B4320000}"/>
    <cellStyle name="Normal 60 3 2" xfId="13160" xr:uid="{00000000-0005-0000-0000-0000B5320000}"/>
    <cellStyle name="Normal 60 4" xfId="13161" xr:uid="{00000000-0005-0000-0000-0000B6320000}"/>
    <cellStyle name="Normal 60 4 2" xfId="13162" xr:uid="{00000000-0005-0000-0000-0000B7320000}"/>
    <cellStyle name="Normal 60 5" xfId="13163" xr:uid="{00000000-0005-0000-0000-0000B8320000}"/>
    <cellStyle name="Normal 60 5 2" xfId="13164" xr:uid="{00000000-0005-0000-0000-0000B9320000}"/>
    <cellStyle name="Normal 60 6" xfId="13165" xr:uid="{00000000-0005-0000-0000-0000BA320000}"/>
    <cellStyle name="Normal 61" xfId="13166" xr:uid="{00000000-0005-0000-0000-0000BB320000}"/>
    <cellStyle name="Normal 61 2" xfId="13167" xr:uid="{00000000-0005-0000-0000-0000BC320000}"/>
    <cellStyle name="Normal 61 2 2" xfId="13168" xr:uid="{00000000-0005-0000-0000-0000BD320000}"/>
    <cellStyle name="Normal 61 2 3" xfId="13169" xr:uid="{00000000-0005-0000-0000-0000BE320000}"/>
    <cellStyle name="Normal 61 3" xfId="13170" xr:uid="{00000000-0005-0000-0000-0000BF320000}"/>
    <cellStyle name="Normal 61 3 2" xfId="13171" xr:uid="{00000000-0005-0000-0000-0000C0320000}"/>
    <cellStyle name="Normal 61 4" xfId="13172" xr:uid="{00000000-0005-0000-0000-0000C1320000}"/>
    <cellStyle name="Normal 61 4 2" xfId="13173" xr:uid="{00000000-0005-0000-0000-0000C2320000}"/>
    <cellStyle name="Normal 61 5" xfId="13174" xr:uid="{00000000-0005-0000-0000-0000C3320000}"/>
    <cellStyle name="Normal 61 5 2" xfId="13175" xr:uid="{00000000-0005-0000-0000-0000C4320000}"/>
    <cellStyle name="Normal 61 6" xfId="13176" xr:uid="{00000000-0005-0000-0000-0000C5320000}"/>
    <cellStyle name="Normal 62" xfId="13177" xr:uid="{00000000-0005-0000-0000-0000C6320000}"/>
    <cellStyle name="Normal 62 2" xfId="13178" xr:uid="{00000000-0005-0000-0000-0000C7320000}"/>
    <cellStyle name="Normal 62 2 2" xfId="13179" xr:uid="{00000000-0005-0000-0000-0000C8320000}"/>
    <cellStyle name="Normal 62 2 3" xfId="13180" xr:uid="{00000000-0005-0000-0000-0000C9320000}"/>
    <cellStyle name="Normal 62 3" xfId="13181" xr:uid="{00000000-0005-0000-0000-0000CA320000}"/>
    <cellStyle name="Normal 62 4" xfId="13182" xr:uid="{00000000-0005-0000-0000-0000CB320000}"/>
    <cellStyle name="Normal 62 4 2" xfId="13183" xr:uid="{00000000-0005-0000-0000-0000CC320000}"/>
    <cellStyle name="Normal 62 5" xfId="13184" xr:uid="{00000000-0005-0000-0000-0000CD320000}"/>
    <cellStyle name="Normal 62 5 2" xfId="13185" xr:uid="{00000000-0005-0000-0000-0000CE320000}"/>
    <cellStyle name="Normal 62 6" xfId="13186" xr:uid="{00000000-0005-0000-0000-0000CF320000}"/>
    <cellStyle name="Normal 62 6 2" xfId="13187" xr:uid="{00000000-0005-0000-0000-0000D0320000}"/>
    <cellStyle name="Normal 62 7" xfId="13188" xr:uid="{00000000-0005-0000-0000-0000D1320000}"/>
    <cellStyle name="Normal 63" xfId="13189" xr:uid="{00000000-0005-0000-0000-0000D2320000}"/>
    <cellStyle name="Normal 63 2" xfId="13190" xr:uid="{00000000-0005-0000-0000-0000D3320000}"/>
    <cellStyle name="Normal 63 2 2" xfId="13191" xr:uid="{00000000-0005-0000-0000-0000D4320000}"/>
    <cellStyle name="Normal 63 2 3" xfId="13192" xr:uid="{00000000-0005-0000-0000-0000D5320000}"/>
    <cellStyle name="Normal 63 3" xfId="13193" xr:uid="{00000000-0005-0000-0000-0000D6320000}"/>
    <cellStyle name="Normal 63 4" xfId="13194" xr:uid="{00000000-0005-0000-0000-0000D7320000}"/>
    <cellStyle name="Normal 63 4 2" xfId="13195" xr:uid="{00000000-0005-0000-0000-0000D8320000}"/>
    <cellStyle name="Normal 63 5" xfId="13196" xr:uid="{00000000-0005-0000-0000-0000D9320000}"/>
    <cellStyle name="Normal 63 5 2" xfId="13197" xr:uid="{00000000-0005-0000-0000-0000DA320000}"/>
    <cellStyle name="Normal 63 6" xfId="13198" xr:uid="{00000000-0005-0000-0000-0000DB320000}"/>
    <cellStyle name="Normal 63 6 2" xfId="13199" xr:uid="{00000000-0005-0000-0000-0000DC320000}"/>
    <cellStyle name="Normal 63 7" xfId="13200" xr:uid="{00000000-0005-0000-0000-0000DD320000}"/>
    <cellStyle name="Normal 64" xfId="13201" xr:uid="{00000000-0005-0000-0000-0000DE320000}"/>
    <cellStyle name="Normal 64 2" xfId="13202" xr:uid="{00000000-0005-0000-0000-0000DF320000}"/>
    <cellStyle name="Normal 64 2 2" xfId="13203" xr:uid="{00000000-0005-0000-0000-0000E0320000}"/>
    <cellStyle name="Normal 64 2 3" xfId="13204" xr:uid="{00000000-0005-0000-0000-0000E1320000}"/>
    <cellStyle name="Normal 64 3" xfId="13205" xr:uid="{00000000-0005-0000-0000-0000E2320000}"/>
    <cellStyle name="Normal 64 4" xfId="13206" xr:uid="{00000000-0005-0000-0000-0000E3320000}"/>
    <cellStyle name="Normal 64 4 2" xfId="13207" xr:uid="{00000000-0005-0000-0000-0000E4320000}"/>
    <cellStyle name="Normal 64 5" xfId="13208" xr:uid="{00000000-0005-0000-0000-0000E5320000}"/>
    <cellStyle name="Normal 64 5 2" xfId="13209" xr:uid="{00000000-0005-0000-0000-0000E6320000}"/>
    <cellStyle name="Normal 64 6" xfId="13210" xr:uid="{00000000-0005-0000-0000-0000E7320000}"/>
    <cellStyle name="Normal 64 6 2" xfId="13211" xr:uid="{00000000-0005-0000-0000-0000E8320000}"/>
    <cellStyle name="Normal 64 7" xfId="13212" xr:uid="{00000000-0005-0000-0000-0000E9320000}"/>
    <cellStyle name="Normal 65" xfId="13213" xr:uid="{00000000-0005-0000-0000-0000EA320000}"/>
    <cellStyle name="Normal 65 2" xfId="13214" xr:uid="{00000000-0005-0000-0000-0000EB320000}"/>
    <cellStyle name="Normal 65 2 2" xfId="13215" xr:uid="{00000000-0005-0000-0000-0000EC320000}"/>
    <cellStyle name="Normal 65 3" xfId="13216" xr:uid="{00000000-0005-0000-0000-0000ED320000}"/>
    <cellStyle name="Normal 65 3 2" xfId="13217" xr:uid="{00000000-0005-0000-0000-0000EE320000}"/>
    <cellStyle name="Normal 65 4" xfId="13218" xr:uid="{00000000-0005-0000-0000-0000EF320000}"/>
    <cellStyle name="Normal 65 4 2" xfId="13219" xr:uid="{00000000-0005-0000-0000-0000F0320000}"/>
    <cellStyle name="Normal 65 5" xfId="13220" xr:uid="{00000000-0005-0000-0000-0000F1320000}"/>
    <cellStyle name="Normal 66" xfId="13221" xr:uid="{00000000-0005-0000-0000-0000F2320000}"/>
    <cellStyle name="Normal 66 2" xfId="13222" xr:uid="{00000000-0005-0000-0000-0000F3320000}"/>
    <cellStyle name="Normal 66 2 2" xfId="13223" xr:uid="{00000000-0005-0000-0000-0000F4320000}"/>
    <cellStyle name="Normal 66 3" xfId="13224" xr:uid="{00000000-0005-0000-0000-0000F5320000}"/>
    <cellStyle name="Normal 66 3 2" xfId="13225" xr:uid="{00000000-0005-0000-0000-0000F6320000}"/>
    <cellStyle name="Normal 66 4" xfId="13226" xr:uid="{00000000-0005-0000-0000-0000F7320000}"/>
    <cellStyle name="Normal 66 4 2" xfId="13227" xr:uid="{00000000-0005-0000-0000-0000F8320000}"/>
    <cellStyle name="Normal 66 5" xfId="13228" xr:uid="{00000000-0005-0000-0000-0000F9320000}"/>
    <cellStyle name="Normal 67" xfId="13229" xr:uid="{00000000-0005-0000-0000-0000FA320000}"/>
    <cellStyle name="Normal 67 2" xfId="13230" xr:uid="{00000000-0005-0000-0000-0000FB320000}"/>
    <cellStyle name="Normal 67 2 2" xfId="13231" xr:uid="{00000000-0005-0000-0000-0000FC320000}"/>
    <cellStyle name="Normal 67 3" xfId="13232" xr:uid="{00000000-0005-0000-0000-0000FD320000}"/>
    <cellStyle name="Normal 67 3 2" xfId="13233" xr:uid="{00000000-0005-0000-0000-0000FE320000}"/>
    <cellStyle name="Normal 67 4" xfId="13234" xr:uid="{00000000-0005-0000-0000-0000FF320000}"/>
    <cellStyle name="Normal 67 4 2" xfId="13235" xr:uid="{00000000-0005-0000-0000-000000330000}"/>
    <cellStyle name="Normal 67 5" xfId="13236" xr:uid="{00000000-0005-0000-0000-000001330000}"/>
    <cellStyle name="Normal 68" xfId="13237" xr:uid="{00000000-0005-0000-0000-000002330000}"/>
    <cellStyle name="Normal 68 2" xfId="13238" xr:uid="{00000000-0005-0000-0000-000003330000}"/>
    <cellStyle name="Normal 68 2 2" xfId="13239" xr:uid="{00000000-0005-0000-0000-000004330000}"/>
    <cellStyle name="Normal 68 2 2 2" xfId="13240" xr:uid="{00000000-0005-0000-0000-000005330000}"/>
    <cellStyle name="Normal 68 2 3" xfId="13241" xr:uid="{00000000-0005-0000-0000-000006330000}"/>
    <cellStyle name="Normal 68 2 3 2" xfId="13242" xr:uid="{00000000-0005-0000-0000-000007330000}"/>
    <cellStyle name="Normal 68 2 4" xfId="13243" xr:uid="{00000000-0005-0000-0000-000008330000}"/>
    <cellStyle name="Normal 68 3" xfId="13244" xr:uid="{00000000-0005-0000-0000-000009330000}"/>
    <cellStyle name="Normal 68 3 2" xfId="13245" xr:uid="{00000000-0005-0000-0000-00000A330000}"/>
    <cellStyle name="Normal 68 4" xfId="13246" xr:uid="{00000000-0005-0000-0000-00000B330000}"/>
    <cellStyle name="Normal 68 4 2" xfId="13247" xr:uid="{00000000-0005-0000-0000-00000C330000}"/>
    <cellStyle name="Normal 68 5" xfId="13248" xr:uid="{00000000-0005-0000-0000-00000D330000}"/>
    <cellStyle name="Normal 68 5 2" xfId="13249" xr:uid="{00000000-0005-0000-0000-00000E330000}"/>
    <cellStyle name="Normal 68 6" xfId="13250" xr:uid="{00000000-0005-0000-0000-00000F330000}"/>
    <cellStyle name="Normal 69" xfId="13251" xr:uid="{00000000-0005-0000-0000-000010330000}"/>
    <cellStyle name="Normal 69 2" xfId="13252" xr:uid="{00000000-0005-0000-0000-000011330000}"/>
    <cellStyle name="Normal 69 2 2" xfId="13253" xr:uid="{00000000-0005-0000-0000-000012330000}"/>
    <cellStyle name="Normal 69 3" xfId="13254" xr:uid="{00000000-0005-0000-0000-000013330000}"/>
    <cellStyle name="Normal 69 3 2" xfId="13255" xr:uid="{00000000-0005-0000-0000-000014330000}"/>
    <cellStyle name="Normal 69 4" xfId="13256" xr:uid="{00000000-0005-0000-0000-000015330000}"/>
    <cellStyle name="Normal 69 4 2" xfId="13257" xr:uid="{00000000-0005-0000-0000-000016330000}"/>
    <cellStyle name="Normal 69 5" xfId="13258" xr:uid="{00000000-0005-0000-0000-000017330000}"/>
    <cellStyle name="Normal 7" xfId="134" xr:uid="{00000000-0005-0000-0000-000018330000}"/>
    <cellStyle name="Normal 7 10" xfId="13259" xr:uid="{00000000-0005-0000-0000-000019330000}"/>
    <cellStyle name="Normal 7 10 2" xfId="13260" xr:uid="{00000000-0005-0000-0000-00001A330000}"/>
    <cellStyle name="Normal 7 10 2 2" xfId="13261" xr:uid="{00000000-0005-0000-0000-00001B330000}"/>
    <cellStyle name="Normal 7 10 3" xfId="13262" xr:uid="{00000000-0005-0000-0000-00001C330000}"/>
    <cellStyle name="Normal 7 10 3 2" xfId="13263" xr:uid="{00000000-0005-0000-0000-00001D330000}"/>
    <cellStyle name="Normal 7 10 4" xfId="13264" xr:uid="{00000000-0005-0000-0000-00001E330000}"/>
    <cellStyle name="Normal 7 11" xfId="13265" xr:uid="{00000000-0005-0000-0000-00001F330000}"/>
    <cellStyle name="Normal 7 11 2" xfId="13266" xr:uid="{00000000-0005-0000-0000-000020330000}"/>
    <cellStyle name="Normal 7 12" xfId="13267" xr:uid="{00000000-0005-0000-0000-000021330000}"/>
    <cellStyle name="Normal 7 12 2" xfId="13268" xr:uid="{00000000-0005-0000-0000-000022330000}"/>
    <cellStyle name="Normal 7 13" xfId="13269" xr:uid="{00000000-0005-0000-0000-000023330000}"/>
    <cellStyle name="Normal 7 13 2" xfId="13270" xr:uid="{00000000-0005-0000-0000-000024330000}"/>
    <cellStyle name="Normal 7 2" xfId="135" xr:uid="{00000000-0005-0000-0000-000025330000}"/>
    <cellStyle name="Normal 7 2 2" xfId="136" xr:uid="{00000000-0005-0000-0000-000026330000}"/>
    <cellStyle name="Normal 7 2 2 2" xfId="13271" xr:uid="{00000000-0005-0000-0000-000027330000}"/>
    <cellStyle name="Normal 7 2 3" xfId="137" xr:uid="{00000000-0005-0000-0000-000028330000}"/>
    <cellStyle name="Normal 7 2 3 2" xfId="13272" xr:uid="{00000000-0005-0000-0000-000029330000}"/>
    <cellStyle name="Normal 7 2 4" xfId="13273" xr:uid="{00000000-0005-0000-0000-00002A330000}"/>
    <cellStyle name="Normal 7 2 4 2" xfId="13274" xr:uid="{00000000-0005-0000-0000-00002B330000}"/>
    <cellStyle name="Normal 7 2 5" xfId="13275" xr:uid="{00000000-0005-0000-0000-00002C330000}"/>
    <cellStyle name="Normal 7 3" xfId="138" xr:uid="{00000000-0005-0000-0000-00002D330000}"/>
    <cellStyle name="Normal 7 3 2" xfId="13276" xr:uid="{00000000-0005-0000-0000-00002E330000}"/>
    <cellStyle name="Normal 7 3 2 2" xfId="13277" xr:uid="{00000000-0005-0000-0000-00002F330000}"/>
    <cellStyle name="Normal 7 3 2 2 2" xfId="13278" xr:uid="{00000000-0005-0000-0000-000030330000}"/>
    <cellStyle name="Normal 7 3 2 2 2 2" xfId="13279" xr:uid="{00000000-0005-0000-0000-000031330000}"/>
    <cellStyle name="Normal 7 3 2 2 3" xfId="13280" xr:uid="{00000000-0005-0000-0000-000032330000}"/>
    <cellStyle name="Normal 7 3 2 2 3 2" xfId="13281" xr:uid="{00000000-0005-0000-0000-000033330000}"/>
    <cellStyle name="Normal 7 3 2 2 4" xfId="13282" xr:uid="{00000000-0005-0000-0000-000034330000}"/>
    <cellStyle name="Normal 7 3 2 3" xfId="13283" xr:uid="{00000000-0005-0000-0000-000035330000}"/>
    <cellStyle name="Normal 7 3 2 3 2" xfId="13284" xr:uid="{00000000-0005-0000-0000-000036330000}"/>
    <cellStyle name="Normal 7 3 2 3 2 2" xfId="13285" xr:uid="{00000000-0005-0000-0000-000037330000}"/>
    <cellStyle name="Normal 7 3 2 3 3" xfId="13286" xr:uid="{00000000-0005-0000-0000-000038330000}"/>
    <cellStyle name="Normal 7 3 2 3 3 2" xfId="13287" xr:uid="{00000000-0005-0000-0000-000039330000}"/>
    <cellStyle name="Normal 7 3 2 3 4" xfId="13288" xr:uid="{00000000-0005-0000-0000-00003A330000}"/>
    <cellStyle name="Normal 7 3 2 4" xfId="13289" xr:uid="{00000000-0005-0000-0000-00003B330000}"/>
    <cellStyle name="Normal 7 3 2 4 2" xfId="13290" xr:uid="{00000000-0005-0000-0000-00003C330000}"/>
    <cellStyle name="Normal 7 3 2 5" xfId="13291" xr:uid="{00000000-0005-0000-0000-00003D330000}"/>
    <cellStyle name="Normal 7 3 2 5 2" xfId="13292" xr:uid="{00000000-0005-0000-0000-00003E330000}"/>
    <cellStyle name="Normal 7 3 2 6" xfId="13293" xr:uid="{00000000-0005-0000-0000-00003F330000}"/>
    <cellStyle name="Normal 7 3 3" xfId="13294" xr:uid="{00000000-0005-0000-0000-000040330000}"/>
    <cellStyle name="Normal 7 3 3 2" xfId="13295" xr:uid="{00000000-0005-0000-0000-000041330000}"/>
    <cellStyle name="Normal 7 3 3 2 2" xfId="13296" xr:uid="{00000000-0005-0000-0000-000042330000}"/>
    <cellStyle name="Normal 7 3 3 2 2 2" xfId="13297" xr:uid="{00000000-0005-0000-0000-000043330000}"/>
    <cellStyle name="Normal 7 3 3 2 3" xfId="13298" xr:uid="{00000000-0005-0000-0000-000044330000}"/>
    <cellStyle name="Normal 7 3 3 2 3 2" xfId="13299" xr:uid="{00000000-0005-0000-0000-000045330000}"/>
    <cellStyle name="Normal 7 3 3 2 4" xfId="13300" xr:uid="{00000000-0005-0000-0000-000046330000}"/>
    <cellStyle name="Normal 7 3 3 3" xfId="13301" xr:uid="{00000000-0005-0000-0000-000047330000}"/>
    <cellStyle name="Normal 7 3 3 3 2" xfId="13302" xr:uid="{00000000-0005-0000-0000-000048330000}"/>
    <cellStyle name="Normal 7 3 3 4" xfId="13303" xr:uid="{00000000-0005-0000-0000-000049330000}"/>
    <cellStyle name="Normal 7 3 3 4 2" xfId="13304" xr:uid="{00000000-0005-0000-0000-00004A330000}"/>
    <cellStyle name="Normal 7 3 3 5" xfId="13305" xr:uid="{00000000-0005-0000-0000-00004B330000}"/>
    <cellStyle name="Normal 7 3 4" xfId="13306" xr:uid="{00000000-0005-0000-0000-00004C330000}"/>
    <cellStyle name="Normal 7 3 4 2" xfId="13307" xr:uid="{00000000-0005-0000-0000-00004D330000}"/>
    <cellStyle name="Normal 7 3 4 2 2" xfId="13308" xr:uid="{00000000-0005-0000-0000-00004E330000}"/>
    <cellStyle name="Normal 7 3 4 3" xfId="13309" xr:uid="{00000000-0005-0000-0000-00004F330000}"/>
    <cellStyle name="Normal 7 3 4 3 2" xfId="13310" xr:uid="{00000000-0005-0000-0000-000050330000}"/>
    <cellStyle name="Normal 7 3 4 4" xfId="13311" xr:uid="{00000000-0005-0000-0000-000051330000}"/>
    <cellStyle name="Normal 7 3 5" xfId="13312" xr:uid="{00000000-0005-0000-0000-000052330000}"/>
    <cellStyle name="Normal 7 3 5 2" xfId="13313" xr:uid="{00000000-0005-0000-0000-000053330000}"/>
    <cellStyle name="Normal 7 3 5 2 2" xfId="13314" xr:uid="{00000000-0005-0000-0000-000054330000}"/>
    <cellStyle name="Normal 7 3 5 3" xfId="13315" xr:uid="{00000000-0005-0000-0000-000055330000}"/>
    <cellStyle name="Normal 7 3 5 3 2" xfId="13316" xr:uid="{00000000-0005-0000-0000-000056330000}"/>
    <cellStyle name="Normal 7 3 5 4" xfId="13317" xr:uid="{00000000-0005-0000-0000-000057330000}"/>
    <cellStyle name="Normal 7 3 6" xfId="13318" xr:uid="{00000000-0005-0000-0000-000058330000}"/>
    <cellStyle name="Normal 7 3 6 2" xfId="13319" xr:uid="{00000000-0005-0000-0000-000059330000}"/>
    <cellStyle name="Normal 7 3 6 2 2" xfId="13320" xr:uid="{00000000-0005-0000-0000-00005A330000}"/>
    <cellStyle name="Normal 7 3 6 3" xfId="13321" xr:uid="{00000000-0005-0000-0000-00005B330000}"/>
    <cellStyle name="Normal 7 3 6 3 2" xfId="13322" xr:uid="{00000000-0005-0000-0000-00005C330000}"/>
    <cellStyle name="Normal 7 3 6 4" xfId="13323" xr:uid="{00000000-0005-0000-0000-00005D330000}"/>
    <cellStyle name="Normal 7 3 7" xfId="13324" xr:uid="{00000000-0005-0000-0000-00005E330000}"/>
    <cellStyle name="Normal 7 3 7 2" xfId="13325" xr:uid="{00000000-0005-0000-0000-00005F330000}"/>
    <cellStyle name="Normal 7 3 8" xfId="13326" xr:uid="{00000000-0005-0000-0000-000060330000}"/>
    <cellStyle name="Normal 7 3 8 2" xfId="13327" xr:uid="{00000000-0005-0000-0000-000061330000}"/>
    <cellStyle name="Normal 7 3 9" xfId="13328" xr:uid="{00000000-0005-0000-0000-000062330000}"/>
    <cellStyle name="Normal 7 4" xfId="139" xr:uid="{00000000-0005-0000-0000-000063330000}"/>
    <cellStyle name="Normal 7 4 2" xfId="13329" xr:uid="{00000000-0005-0000-0000-000064330000}"/>
    <cellStyle name="Normal 7 4 2 2" xfId="13330" xr:uid="{00000000-0005-0000-0000-000065330000}"/>
    <cellStyle name="Normal 7 4 2 2 2" xfId="13331" xr:uid="{00000000-0005-0000-0000-000066330000}"/>
    <cellStyle name="Normal 7 4 2 2 2 2" xfId="13332" xr:uid="{00000000-0005-0000-0000-000067330000}"/>
    <cellStyle name="Normal 7 4 2 2 3" xfId="13333" xr:uid="{00000000-0005-0000-0000-000068330000}"/>
    <cellStyle name="Normal 7 4 2 2 3 2" xfId="13334" xr:uid="{00000000-0005-0000-0000-000069330000}"/>
    <cellStyle name="Normal 7 4 2 2 4" xfId="13335" xr:uid="{00000000-0005-0000-0000-00006A330000}"/>
    <cellStyle name="Normal 7 4 2 3" xfId="13336" xr:uid="{00000000-0005-0000-0000-00006B330000}"/>
    <cellStyle name="Normal 7 4 2 3 2" xfId="13337" xr:uid="{00000000-0005-0000-0000-00006C330000}"/>
    <cellStyle name="Normal 7 4 2 4" xfId="13338" xr:uid="{00000000-0005-0000-0000-00006D330000}"/>
    <cellStyle name="Normal 7 4 2 4 2" xfId="13339" xr:uid="{00000000-0005-0000-0000-00006E330000}"/>
    <cellStyle name="Normal 7 4 2 5" xfId="13340" xr:uid="{00000000-0005-0000-0000-00006F330000}"/>
    <cellStyle name="Normal 7 4 3" xfId="13341" xr:uid="{00000000-0005-0000-0000-000070330000}"/>
    <cellStyle name="Normal 7 4 3 2" xfId="13342" xr:uid="{00000000-0005-0000-0000-000071330000}"/>
    <cellStyle name="Normal 7 4 3 2 2" xfId="13343" xr:uid="{00000000-0005-0000-0000-000072330000}"/>
    <cellStyle name="Normal 7 4 3 3" xfId="13344" xr:uid="{00000000-0005-0000-0000-000073330000}"/>
    <cellStyle name="Normal 7 4 3 3 2" xfId="13345" xr:uid="{00000000-0005-0000-0000-000074330000}"/>
    <cellStyle name="Normal 7 4 3 4" xfId="13346" xr:uid="{00000000-0005-0000-0000-000075330000}"/>
    <cellStyle name="Normal 7 4 4" xfId="13347" xr:uid="{00000000-0005-0000-0000-000076330000}"/>
    <cellStyle name="Normal 7 4 4 2" xfId="13348" xr:uid="{00000000-0005-0000-0000-000077330000}"/>
    <cellStyle name="Normal 7 4 4 2 2" xfId="13349" xr:uid="{00000000-0005-0000-0000-000078330000}"/>
    <cellStyle name="Normal 7 4 4 3" xfId="13350" xr:uid="{00000000-0005-0000-0000-000079330000}"/>
    <cellStyle name="Normal 7 4 4 3 2" xfId="13351" xr:uid="{00000000-0005-0000-0000-00007A330000}"/>
    <cellStyle name="Normal 7 4 4 4" xfId="13352" xr:uid="{00000000-0005-0000-0000-00007B330000}"/>
    <cellStyle name="Normal 7 4 5" xfId="13353" xr:uid="{00000000-0005-0000-0000-00007C330000}"/>
    <cellStyle name="Normal 7 4 5 2" xfId="13354" xr:uid="{00000000-0005-0000-0000-00007D330000}"/>
    <cellStyle name="Normal 7 4 5 2 2" xfId="13355" xr:uid="{00000000-0005-0000-0000-00007E330000}"/>
    <cellStyle name="Normal 7 4 5 3" xfId="13356" xr:uid="{00000000-0005-0000-0000-00007F330000}"/>
    <cellStyle name="Normal 7 4 5 3 2" xfId="13357" xr:uid="{00000000-0005-0000-0000-000080330000}"/>
    <cellStyle name="Normal 7 4 5 4" xfId="13358" xr:uid="{00000000-0005-0000-0000-000081330000}"/>
    <cellStyle name="Normal 7 4 6" xfId="13359" xr:uid="{00000000-0005-0000-0000-000082330000}"/>
    <cellStyle name="Normal 7 4 6 2" xfId="13360" xr:uid="{00000000-0005-0000-0000-000083330000}"/>
    <cellStyle name="Normal 7 4 7" xfId="13361" xr:uid="{00000000-0005-0000-0000-000084330000}"/>
    <cellStyle name="Normal 7 4 7 2" xfId="13362" xr:uid="{00000000-0005-0000-0000-000085330000}"/>
    <cellStyle name="Normal 7 4 8" xfId="13363" xr:uid="{00000000-0005-0000-0000-000086330000}"/>
    <cellStyle name="Normal 7 5" xfId="13364" xr:uid="{00000000-0005-0000-0000-000087330000}"/>
    <cellStyle name="Normal 7 5 2" xfId="13365" xr:uid="{00000000-0005-0000-0000-000088330000}"/>
    <cellStyle name="Normal 7 5 2 2" xfId="13366" xr:uid="{00000000-0005-0000-0000-000089330000}"/>
    <cellStyle name="Normal 7 5 2 2 2" xfId="13367" xr:uid="{00000000-0005-0000-0000-00008A330000}"/>
    <cellStyle name="Normal 7 5 2 3" xfId="13368" xr:uid="{00000000-0005-0000-0000-00008B330000}"/>
    <cellStyle name="Normal 7 5 2 3 2" xfId="13369" xr:uid="{00000000-0005-0000-0000-00008C330000}"/>
    <cellStyle name="Normal 7 5 2 4" xfId="13370" xr:uid="{00000000-0005-0000-0000-00008D330000}"/>
    <cellStyle name="Normal 7 5 3" xfId="13371" xr:uid="{00000000-0005-0000-0000-00008E330000}"/>
    <cellStyle name="Normal 7 5 3 2" xfId="13372" xr:uid="{00000000-0005-0000-0000-00008F330000}"/>
    <cellStyle name="Normal 7 5 3 2 2" xfId="13373" xr:uid="{00000000-0005-0000-0000-000090330000}"/>
    <cellStyle name="Normal 7 5 3 3" xfId="13374" xr:uid="{00000000-0005-0000-0000-000091330000}"/>
    <cellStyle name="Normal 7 5 3 3 2" xfId="13375" xr:uid="{00000000-0005-0000-0000-000092330000}"/>
    <cellStyle name="Normal 7 5 3 4" xfId="13376" xr:uid="{00000000-0005-0000-0000-000093330000}"/>
    <cellStyle name="Normal 7 5 4" xfId="13377" xr:uid="{00000000-0005-0000-0000-000094330000}"/>
    <cellStyle name="Normal 7 5 4 2" xfId="13378" xr:uid="{00000000-0005-0000-0000-000095330000}"/>
    <cellStyle name="Normal 7 5 4 2 2" xfId="13379" xr:uid="{00000000-0005-0000-0000-000096330000}"/>
    <cellStyle name="Normal 7 5 4 3" xfId="13380" xr:uid="{00000000-0005-0000-0000-000097330000}"/>
    <cellStyle name="Normal 7 5 4 3 2" xfId="13381" xr:uid="{00000000-0005-0000-0000-000098330000}"/>
    <cellStyle name="Normal 7 5 4 4" xfId="13382" xr:uid="{00000000-0005-0000-0000-000099330000}"/>
    <cellStyle name="Normal 7 5 5" xfId="13383" xr:uid="{00000000-0005-0000-0000-00009A330000}"/>
    <cellStyle name="Normal 7 5 5 2" xfId="13384" xr:uid="{00000000-0005-0000-0000-00009B330000}"/>
    <cellStyle name="Normal 7 5 6" xfId="13385" xr:uid="{00000000-0005-0000-0000-00009C330000}"/>
    <cellStyle name="Normal 7 5 6 2" xfId="13386" xr:uid="{00000000-0005-0000-0000-00009D330000}"/>
    <cellStyle name="Normal 7 5 7" xfId="13387" xr:uid="{00000000-0005-0000-0000-00009E330000}"/>
    <cellStyle name="Normal 7 6" xfId="13388" xr:uid="{00000000-0005-0000-0000-00009F330000}"/>
    <cellStyle name="Normal 7 6 2" xfId="13389" xr:uid="{00000000-0005-0000-0000-0000A0330000}"/>
    <cellStyle name="Normal 7 6 2 2" xfId="13390" xr:uid="{00000000-0005-0000-0000-0000A1330000}"/>
    <cellStyle name="Normal 7 6 2 2 2" xfId="13391" xr:uid="{00000000-0005-0000-0000-0000A2330000}"/>
    <cellStyle name="Normal 7 6 2 3" xfId="13392" xr:uid="{00000000-0005-0000-0000-0000A3330000}"/>
    <cellStyle name="Normal 7 6 2 3 2" xfId="13393" xr:uid="{00000000-0005-0000-0000-0000A4330000}"/>
    <cellStyle name="Normal 7 6 2 4" xfId="13394" xr:uid="{00000000-0005-0000-0000-0000A5330000}"/>
    <cellStyle name="Normal 7 6 3" xfId="13395" xr:uid="{00000000-0005-0000-0000-0000A6330000}"/>
    <cellStyle name="Normal 7 6 3 2" xfId="13396" xr:uid="{00000000-0005-0000-0000-0000A7330000}"/>
    <cellStyle name="Normal 7 6 4" xfId="13397" xr:uid="{00000000-0005-0000-0000-0000A8330000}"/>
    <cellStyle name="Normal 7 6 4 2" xfId="13398" xr:uid="{00000000-0005-0000-0000-0000A9330000}"/>
    <cellStyle name="Normal 7 6 5" xfId="13399" xr:uid="{00000000-0005-0000-0000-0000AA330000}"/>
    <cellStyle name="Normal 7 7" xfId="13400" xr:uid="{00000000-0005-0000-0000-0000AB330000}"/>
    <cellStyle name="Normal 7 7 2" xfId="13401" xr:uid="{00000000-0005-0000-0000-0000AC330000}"/>
    <cellStyle name="Normal 7 7 2 2" xfId="13402" xr:uid="{00000000-0005-0000-0000-0000AD330000}"/>
    <cellStyle name="Normal 7 7 3" xfId="13403" xr:uid="{00000000-0005-0000-0000-0000AE330000}"/>
    <cellStyle name="Normal 7 7 3 2" xfId="13404" xr:uid="{00000000-0005-0000-0000-0000AF330000}"/>
    <cellStyle name="Normal 7 7 4" xfId="13405" xr:uid="{00000000-0005-0000-0000-0000B0330000}"/>
    <cellStyle name="Normal 7 8" xfId="13406" xr:uid="{00000000-0005-0000-0000-0000B1330000}"/>
    <cellStyle name="Normal 7 8 2" xfId="13407" xr:uid="{00000000-0005-0000-0000-0000B2330000}"/>
    <cellStyle name="Normal 7 8 2 2" xfId="13408" xr:uid="{00000000-0005-0000-0000-0000B3330000}"/>
    <cellStyle name="Normal 7 8 3" xfId="13409" xr:uid="{00000000-0005-0000-0000-0000B4330000}"/>
    <cellStyle name="Normal 7 8 3 2" xfId="13410" xr:uid="{00000000-0005-0000-0000-0000B5330000}"/>
    <cellStyle name="Normal 7 8 4" xfId="13411" xr:uid="{00000000-0005-0000-0000-0000B6330000}"/>
    <cellStyle name="Normal 7 9" xfId="13412" xr:uid="{00000000-0005-0000-0000-0000B7330000}"/>
    <cellStyle name="Normal 70" xfId="13413" xr:uid="{00000000-0005-0000-0000-0000B8330000}"/>
    <cellStyle name="Normal 70 2" xfId="13414" xr:uid="{00000000-0005-0000-0000-0000B9330000}"/>
    <cellStyle name="Normal 70 2 2" xfId="13415" xr:uid="{00000000-0005-0000-0000-0000BA330000}"/>
    <cellStyle name="Normal 70 3" xfId="13416" xr:uid="{00000000-0005-0000-0000-0000BB330000}"/>
    <cellStyle name="Normal 70 3 2" xfId="13417" xr:uid="{00000000-0005-0000-0000-0000BC330000}"/>
    <cellStyle name="Normal 70 4" xfId="13418" xr:uid="{00000000-0005-0000-0000-0000BD330000}"/>
    <cellStyle name="Normal 70 4 2" xfId="13419" xr:uid="{00000000-0005-0000-0000-0000BE330000}"/>
    <cellStyle name="Normal 70 5" xfId="13420" xr:uid="{00000000-0005-0000-0000-0000BF330000}"/>
    <cellStyle name="Normal 71" xfId="13421" xr:uid="{00000000-0005-0000-0000-0000C0330000}"/>
    <cellStyle name="Normal 71 2" xfId="13422" xr:uid="{00000000-0005-0000-0000-0000C1330000}"/>
    <cellStyle name="Normal 71 2 2" xfId="13423" xr:uid="{00000000-0005-0000-0000-0000C2330000}"/>
    <cellStyle name="Normal 71 3" xfId="13424" xr:uid="{00000000-0005-0000-0000-0000C3330000}"/>
    <cellStyle name="Normal 71 3 2" xfId="13425" xr:uid="{00000000-0005-0000-0000-0000C4330000}"/>
    <cellStyle name="Normal 71 4" xfId="13426" xr:uid="{00000000-0005-0000-0000-0000C5330000}"/>
    <cellStyle name="Normal 71 4 2" xfId="13427" xr:uid="{00000000-0005-0000-0000-0000C6330000}"/>
    <cellStyle name="Normal 71 5" xfId="13428" xr:uid="{00000000-0005-0000-0000-0000C7330000}"/>
    <cellStyle name="Normal 72" xfId="13429" xr:uid="{00000000-0005-0000-0000-0000C8330000}"/>
    <cellStyle name="Normal 72 2" xfId="13430" xr:uid="{00000000-0005-0000-0000-0000C9330000}"/>
    <cellStyle name="Normal 72 2 2" xfId="13431" xr:uid="{00000000-0005-0000-0000-0000CA330000}"/>
    <cellStyle name="Normal 72 3" xfId="13432" xr:uid="{00000000-0005-0000-0000-0000CB330000}"/>
    <cellStyle name="Normal 72 3 2" xfId="13433" xr:uid="{00000000-0005-0000-0000-0000CC330000}"/>
    <cellStyle name="Normal 72 4" xfId="13434" xr:uid="{00000000-0005-0000-0000-0000CD330000}"/>
    <cellStyle name="Normal 72 4 2" xfId="13435" xr:uid="{00000000-0005-0000-0000-0000CE330000}"/>
    <cellStyle name="Normal 72 5" xfId="13436" xr:uid="{00000000-0005-0000-0000-0000CF330000}"/>
    <cellStyle name="Normal 73" xfId="13437" xr:uid="{00000000-0005-0000-0000-0000D0330000}"/>
    <cellStyle name="Normal 73 2" xfId="13438" xr:uid="{00000000-0005-0000-0000-0000D1330000}"/>
    <cellStyle name="Normal 73 2 2" xfId="13439" xr:uid="{00000000-0005-0000-0000-0000D2330000}"/>
    <cellStyle name="Normal 73 3" xfId="13440" xr:uid="{00000000-0005-0000-0000-0000D3330000}"/>
    <cellStyle name="Normal 73 3 2" xfId="13441" xr:uid="{00000000-0005-0000-0000-0000D4330000}"/>
    <cellStyle name="Normal 73 4" xfId="13442" xr:uid="{00000000-0005-0000-0000-0000D5330000}"/>
    <cellStyle name="Normal 73 4 2" xfId="13443" xr:uid="{00000000-0005-0000-0000-0000D6330000}"/>
    <cellStyle name="Normal 73 5" xfId="13444" xr:uid="{00000000-0005-0000-0000-0000D7330000}"/>
    <cellStyle name="Normal 74" xfId="13445" xr:uid="{00000000-0005-0000-0000-0000D8330000}"/>
    <cellStyle name="Normal 74 2" xfId="13446" xr:uid="{00000000-0005-0000-0000-0000D9330000}"/>
    <cellStyle name="Normal 74 2 2" xfId="13447" xr:uid="{00000000-0005-0000-0000-0000DA330000}"/>
    <cellStyle name="Normal 74 3" xfId="13448" xr:uid="{00000000-0005-0000-0000-0000DB330000}"/>
    <cellStyle name="Normal 74 3 2" xfId="13449" xr:uid="{00000000-0005-0000-0000-0000DC330000}"/>
    <cellStyle name="Normal 74 4" xfId="13450" xr:uid="{00000000-0005-0000-0000-0000DD330000}"/>
    <cellStyle name="Normal 74 4 2" xfId="13451" xr:uid="{00000000-0005-0000-0000-0000DE330000}"/>
    <cellStyle name="Normal 74 5" xfId="13452" xr:uid="{00000000-0005-0000-0000-0000DF330000}"/>
    <cellStyle name="Normal 75" xfId="13453" xr:uid="{00000000-0005-0000-0000-0000E0330000}"/>
    <cellStyle name="Normal 75 2" xfId="13454" xr:uid="{00000000-0005-0000-0000-0000E1330000}"/>
    <cellStyle name="Normal 75 2 2" xfId="13455" xr:uid="{00000000-0005-0000-0000-0000E2330000}"/>
    <cellStyle name="Normal 75 3" xfId="13456" xr:uid="{00000000-0005-0000-0000-0000E3330000}"/>
    <cellStyle name="Normal 75 3 2" xfId="13457" xr:uid="{00000000-0005-0000-0000-0000E4330000}"/>
    <cellStyle name="Normal 75 4" xfId="13458" xr:uid="{00000000-0005-0000-0000-0000E5330000}"/>
    <cellStyle name="Normal 75 4 2" xfId="13459" xr:uid="{00000000-0005-0000-0000-0000E6330000}"/>
    <cellStyle name="Normal 75 5" xfId="13460" xr:uid="{00000000-0005-0000-0000-0000E7330000}"/>
    <cellStyle name="Normal 76" xfId="13461" xr:uid="{00000000-0005-0000-0000-0000E8330000}"/>
    <cellStyle name="Normal 76 2" xfId="13462" xr:uid="{00000000-0005-0000-0000-0000E9330000}"/>
    <cellStyle name="Normal 76 2 2" xfId="13463" xr:uid="{00000000-0005-0000-0000-0000EA330000}"/>
    <cellStyle name="Normal 76 3" xfId="13464" xr:uid="{00000000-0005-0000-0000-0000EB330000}"/>
    <cellStyle name="Normal 76 3 2" xfId="13465" xr:uid="{00000000-0005-0000-0000-0000EC330000}"/>
    <cellStyle name="Normal 76 4" xfId="13466" xr:uid="{00000000-0005-0000-0000-0000ED330000}"/>
    <cellStyle name="Normal 76 4 2" xfId="13467" xr:uid="{00000000-0005-0000-0000-0000EE330000}"/>
    <cellStyle name="Normal 76 5" xfId="13468" xr:uid="{00000000-0005-0000-0000-0000EF330000}"/>
    <cellStyle name="Normal 77" xfId="13469" xr:uid="{00000000-0005-0000-0000-0000F0330000}"/>
    <cellStyle name="Normal 77 2" xfId="13470" xr:uid="{00000000-0005-0000-0000-0000F1330000}"/>
    <cellStyle name="Normal 77 2 2" xfId="13471" xr:uid="{00000000-0005-0000-0000-0000F2330000}"/>
    <cellStyle name="Normal 77 3" xfId="13472" xr:uid="{00000000-0005-0000-0000-0000F3330000}"/>
    <cellStyle name="Normal 77 3 2" xfId="13473" xr:uid="{00000000-0005-0000-0000-0000F4330000}"/>
    <cellStyle name="Normal 77 4" xfId="13474" xr:uid="{00000000-0005-0000-0000-0000F5330000}"/>
    <cellStyle name="Normal 77 4 2" xfId="13475" xr:uid="{00000000-0005-0000-0000-0000F6330000}"/>
    <cellStyle name="Normal 77 5" xfId="13476" xr:uid="{00000000-0005-0000-0000-0000F7330000}"/>
    <cellStyle name="Normal 78" xfId="13477" xr:uid="{00000000-0005-0000-0000-0000F8330000}"/>
    <cellStyle name="Normal 78 2" xfId="13478" xr:uid="{00000000-0005-0000-0000-0000F9330000}"/>
    <cellStyle name="Normal 78 2 2" xfId="13479" xr:uid="{00000000-0005-0000-0000-0000FA330000}"/>
    <cellStyle name="Normal 78 2 3" xfId="13480" xr:uid="{00000000-0005-0000-0000-0000FB330000}"/>
    <cellStyle name="Normal 78 3" xfId="13481" xr:uid="{00000000-0005-0000-0000-0000FC330000}"/>
    <cellStyle name="Normal 78 3 2" xfId="13482" xr:uid="{00000000-0005-0000-0000-0000FD330000}"/>
    <cellStyle name="Normal 78 4" xfId="13483" xr:uid="{00000000-0005-0000-0000-0000FE330000}"/>
    <cellStyle name="Normal 78 4 2" xfId="13484" xr:uid="{00000000-0005-0000-0000-0000FF330000}"/>
    <cellStyle name="Normal 78 5" xfId="13485" xr:uid="{00000000-0005-0000-0000-000000340000}"/>
    <cellStyle name="Normal 78 5 2" xfId="13486" xr:uid="{00000000-0005-0000-0000-000001340000}"/>
    <cellStyle name="Normal 78 6" xfId="13487" xr:uid="{00000000-0005-0000-0000-000002340000}"/>
    <cellStyle name="Normal 79" xfId="13488" xr:uid="{00000000-0005-0000-0000-000003340000}"/>
    <cellStyle name="Normal 79 2" xfId="13489" xr:uid="{00000000-0005-0000-0000-000004340000}"/>
    <cellStyle name="Normal 79 2 2" xfId="13490" xr:uid="{00000000-0005-0000-0000-000005340000}"/>
    <cellStyle name="Normal 79 3" xfId="13491" xr:uid="{00000000-0005-0000-0000-000006340000}"/>
    <cellStyle name="Normal 79 3 2" xfId="13492" xr:uid="{00000000-0005-0000-0000-000007340000}"/>
    <cellStyle name="Normal 79 4" xfId="13493" xr:uid="{00000000-0005-0000-0000-000008340000}"/>
    <cellStyle name="Normal 79 4 2" xfId="13494" xr:uid="{00000000-0005-0000-0000-000009340000}"/>
    <cellStyle name="Normal 79 5" xfId="13495" xr:uid="{00000000-0005-0000-0000-00000A340000}"/>
    <cellStyle name="Normal 8" xfId="140" xr:uid="{00000000-0005-0000-0000-00000B340000}"/>
    <cellStyle name="Normal 8 2" xfId="454" xr:uid="{00000000-0005-0000-0000-00000C340000}"/>
    <cellStyle name="Normal 8 2 2" xfId="13496" xr:uid="{00000000-0005-0000-0000-00000D340000}"/>
    <cellStyle name="Normal 8 2 2 2" xfId="13497" xr:uid="{00000000-0005-0000-0000-00000E340000}"/>
    <cellStyle name="Normal 8 2 3" xfId="13498" xr:uid="{00000000-0005-0000-0000-00000F340000}"/>
    <cellStyle name="Normal 8 2 3 2" xfId="13499" xr:uid="{00000000-0005-0000-0000-000010340000}"/>
    <cellStyle name="Normal 8 2 4" xfId="13500" xr:uid="{00000000-0005-0000-0000-000011340000}"/>
    <cellStyle name="Normal 8 2 4 2" xfId="13501" xr:uid="{00000000-0005-0000-0000-000012340000}"/>
    <cellStyle name="Normal 8 2 5" xfId="13502" xr:uid="{00000000-0005-0000-0000-000013340000}"/>
    <cellStyle name="Normal 8 3" xfId="455" xr:uid="{00000000-0005-0000-0000-000014340000}"/>
    <cellStyle name="Normal 8 3 2" xfId="13503" xr:uid="{00000000-0005-0000-0000-000015340000}"/>
    <cellStyle name="Normal 8 3 2 2" xfId="13504" xr:uid="{00000000-0005-0000-0000-000016340000}"/>
    <cellStyle name="Normal 8 3 2 2 2" xfId="13505" xr:uid="{00000000-0005-0000-0000-000017340000}"/>
    <cellStyle name="Normal 8 3 2 3" xfId="13506" xr:uid="{00000000-0005-0000-0000-000018340000}"/>
    <cellStyle name="Normal 8 3 2 3 2" xfId="13507" xr:uid="{00000000-0005-0000-0000-000019340000}"/>
    <cellStyle name="Normal 8 3 2 4" xfId="13508" xr:uid="{00000000-0005-0000-0000-00001A340000}"/>
    <cellStyle name="Normal 8 3 3" xfId="13509" xr:uid="{00000000-0005-0000-0000-00001B340000}"/>
    <cellStyle name="Normal 8 3 3 2" xfId="13510" xr:uid="{00000000-0005-0000-0000-00001C340000}"/>
    <cellStyle name="Normal 8 3 3 2 2" xfId="13511" xr:uid="{00000000-0005-0000-0000-00001D340000}"/>
    <cellStyle name="Normal 8 3 3 3" xfId="13512" xr:uid="{00000000-0005-0000-0000-00001E340000}"/>
    <cellStyle name="Normal 8 3 3 3 2" xfId="13513" xr:uid="{00000000-0005-0000-0000-00001F340000}"/>
    <cellStyle name="Normal 8 3 3 4" xfId="13514" xr:uid="{00000000-0005-0000-0000-000020340000}"/>
    <cellStyle name="Normal 8 3 4" xfId="13515" xr:uid="{00000000-0005-0000-0000-000021340000}"/>
    <cellStyle name="Normal 8 3 4 2" xfId="13516" xr:uid="{00000000-0005-0000-0000-000022340000}"/>
    <cellStyle name="Normal 8 3 4 2 2" xfId="13517" xr:uid="{00000000-0005-0000-0000-000023340000}"/>
    <cellStyle name="Normal 8 3 4 3" xfId="13518" xr:uid="{00000000-0005-0000-0000-000024340000}"/>
    <cellStyle name="Normal 8 3 4 3 2" xfId="13519" xr:uid="{00000000-0005-0000-0000-000025340000}"/>
    <cellStyle name="Normal 8 3 4 4" xfId="13520" xr:uid="{00000000-0005-0000-0000-000026340000}"/>
    <cellStyle name="Normal 8 3 5" xfId="13521" xr:uid="{00000000-0005-0000-0000-000027340000}"/>
    <cellStyle name="Normal 8 3 5 2" xfId="13522" xr:uid="{00000000-0005-0000-0000-000028340000}"/>
    <cellStyle name="Normal 8 3 6" xfId="13523" xr:uid="{00000000-0005-0000-0000-000029340000}"/>
    <cellStyle name="Normal 8 3 6 2" xfId="13524" xr:uid="{00000000-0005-0000-0000-00002A340000}"/>
    <cellStyle name="Normal 8 3 7" xfId="13525" xr:uid="{00000000-0005-0000-0000-00002B340000}"/>
    <cellStyle name="Normal 8 4" xfId="13526" xr:uid="{00000000-0005-0000-0000-00002C340000}"/>
    <cellStyle name="Normal 8 4 2" xfId="13527" xr:uid="{00000000-0005-0000-0000-00002D340000}"/>
    <cellStyle name="Normal 8 4 2 2" xfId="13528" xr:uid="{00000000-0005-0000-0000-00002E340000}"/>
    <cellStyle name="Normal 8 4 2 2 2" xfId="13529" xr:uid="{00000000-0005-0000-0000-00002F340000}"/>
    <cellStyle name="Normal 8 4 2 3" xfId="13530" xr:uid="{00000000-0005-0000-0000-000030340000}"/>
    <cellStyle name="Normal 8 4 2 3 2" xfId="13531" xr:uid="{00000000-0005-0000-0000-000031340000}"/>
    <cellStyle name="Normal 8 4 2 4" xfId="13532" xr:uid="{00000000-0005-0000-0000-000032340000}"/>
    <cellStyle name="Normal 8 4 3" xfId="13533" xr:uid="{00000000-0005-0000-0000-000033340000}"/>
    <cellStyle name="Normal 8 4 3 2" xfId="13534" xr:uid="{00000000-0005-0000-0000-000034340000}"/>
    <cellStyle name="Normal 8 4 4" xfId="13535" xr:uid="{00000000-0005-0000-0000-000035340000}"/>
    <cellStyle name="Normal 8 4 4 2" xfId="13536" xr:uid="{00000000-0005-0000-0000-000036340000}"/>
    <cellStyle name="Normal 8 4 5" xfId="13537" xr:uid="{00000000-0005-0000-0000-000037340000}"/>
    <cellStyle name="Normal 8 5" xfId="13538" xr:uid="{00000000-0005-0000-0000-000038340000}"/>
    <cellStyle name="Normal 8 5 2" xfId="13539" xr:uid="{00000000-0005-0000-0000-000039340000}"/>
    <cellStyle name="Normal 8 5 2 2" xfId="13540" xr:uid="{00000000-0005-0000-0000-00003A340000}"/>
    <cellStyle name="Normal 8 5 3" xfId="13541" xr:uid="{00000000-0005-0000-0000-00003B340000}"/>
    <cellStyle name="Normal 8 5 3 2" xfId="13542" xr:uid="{00000000-0005-0000-0000-00003C340000}"/>
    <cellStyle name="Normal 8 5 4" xfId="13543" xr:uid="{00000000-0005-0000-0000-00003D340000}"/>
    <cellStyle name="Normal 8 6" xfId="13544" xr:uid="{00000000-0005-0000-0000-00003E340000}"/>
    <cellStyle name="Normal 8 6 2" xfId="13545" xr:uid="{00000000-0005-0000-0000-00003F340000}"/>
    <cellStyle name="Normal 8 6 2 2" xfId="13546" xr:uid="{00000000-0005-0000-0000-000040340000}"/>
    <cellStyle name="Normal 8 6 3" xfId="13547" xr:uid="{00000000-0005-0000-0000-000041340000}"/>
    <cellStyle name="Normal 8 6 3 2" xfId="13548" xr:uid="{00000000-0005-0000-0000-000042340000}"/>
    <cellStyle name="Normal 8 6 4" xfId="13549" xr:uid="{00000000-0005-0000-0000-000043340000}"/>
    <cellStyle name="Normal 8 7" xfId="13550" xr:uid="{00000000-0005-0000-0000-000044340000}"/>
    <cellStyle name="Normal 8 8" xfId="13551" xr:uid="{00000000-0005-0000-0000-000045340000}"/>
    <cellStyle name="Normal 80" xfId="13552" xr:uid="{00000000-0005-0000-0000-000046340000}"/>
    <cellStyle name="Normal 80 2" xfId="13553" xr:uid="{00000000-0005-0000-0000-000047340000}"/>
    <cellStyle name="Normal 80 2 2" xfId="13554" xr:uid="{00000000-0005-0000-0000-000048340000}"/>
    <cellStyle name="Normal 80 3" xfId="13555" xr:uid="{00000000-0005-0000-0000-000049340000}"/>
    <cellStyle name="Normal 80 3 2" xfId="13556" xr:uid="{00000000-0005-0000-0000-00004A340000}"/>
    <cellStyle name="Normal 80 4" xfId="13557" xr:uid="{00000000-0005-0000-0000-00004B340000}"/>
    <cellStyle name="Normal 80 4 2" xfId="13558" xr:uid="{00000000-0005-0000-0000-00004C340000}"/>
    <cellStyle name="Normal 80 5" xfId="13559" xr:uid="{00000000-0005-0000-0000-00004D340000}"/>
    <cellStyle name="Normal 81" xfId="13560" xr:uid="{00000000-0005-0000-0000-00004E340000}"/>
    <cellStyle name="Normal 81 2" xfId="13561" xr:uid="{00000000-0005-0000-0000-00004F340000}"/>
    <cellStyle name="Normal 81 2 2" xfId="13562" xr:uid="{00000000-0005-0000-0000-000050340000}"/>
    <cellStyle name="Normal 81 3" xfId="13563" xr:uid="{00000000-0005-0000-0000-000051340000}"/>
    <cellStyle name="Normal 81 3 2" xfId="13564" xr:uid="{00000000-0005-0000-0000-000052340000}"/>
    <cellStyle name="Normal 81 4" xfId="13565" xr:uid="{00000000-0005-0000-0000-000053340000}"/>
    <cellStyle name="Normal 81 4 2" xfId="13566" xr:uid="{00000000-0005-0000-0000-000054340000}"/>
    <cellStyle name="Normal 81 5" xfId="13567" xr:uid="{00000000-0005-0000-0000-000055340000}"/>
    <cellStyle name="Normal 82" xfId="13568" xr:uid="{00000000-0005-0000-0000-000056340000}"/>
    <cellStyle name="Normal 82 2" xfId="13569" xr:uid="{00000000-0005-0000-0000-000057340000}"/>
    <cellStyle name="Normal 82 2 2" xfId="13570" xr:uid="{00000000-0005-0000-0000-000058340000}"/>
    <cellStyle name="Normal 82 3" xfId="13571" xr:uid="{00000000-0005-0000-0000-000059340000}"/>
    <cellStyle name="Normal 82 3 2" xfId="13572" xr:uid="{00000000-0005-0000-0000-00005A340000}"/>
    <cellStyle name="Normal 82 4" xfId="13573" xr:uid="{00000000-0005-0000-0000-00005B340000}"/>
    <cellStyle name="Normal 82 4 2" xfId="13574" xr:uid="{00000000-0005-0000-0000-00005C340000}"/>
    <cellStyle name="Normal 82 5" xfId="13575" xr:uid="{00000000-0005-0000-0000-00005D340000}"/>
    <cellStyle name="Normal 83" xfId="13576" xr:uid="{00000000-0005-0000-0000-00005E340000}"/>
    <cellStyle name="Normal 83 2" xfId="13577" xr:uid="{00000000-0005-0000-0000-00005F340000}"/>
    <cellStyle name="Normal 83 2 2" xfId="13578" xr:uid="{00000000-0005-0000-0000-000060340000}"/>
    <cellStyle name="Normal 83 3" xfId="13579" xr:uid="{00000000-0005-0000-0000-000061340000}"/>
    <cellStyle name="Normal 83 3 2" xfId="13580" xr:uid="{00000000-0005-0000-0000-000062340000}"/>
    <cellStyle name="Normal 83 4" xfId="13581" xr:uid="{00000000-0005-0000-0000-000063340000}"/>
    <cellStyle name="Normal 83 4 2" xfId="13582" xr:uid="{00000000-0005-0000-0000-000064340000}"/>
    <cellStyle name="Normal 83 5" xfId="13583" xr:uid="{00000000-0005-0000-0000-000065340000}"/>
    <cellStyle name="Normal 84" xfId="13584" xr:uid="{00000000-0005-0000-0000-000066340000}"/>
    <cellStyle name="Normal 84 2" xfId="13585" xr:uid="{00000000-0005-0000-0000-000067340000}"/>
    <cellStyle name="Normal 84 2 2" xfId="13586" xr:uid="{00000000-0005-0000-0000-000068340000}"/>
    <cellStyle name="Normal 84 3" xfId="13587" xr:uid="{00000000-0005-0000-0000-000069340000}"/>
    <cellStyle name="Normal 84 3 2" xfId="13588" xr:uid="{00000000-0005-0000-0000-00006A340000}"/>
    <cellStyle name="Normal 84 4" xfId="13589" xr:uid="{00000000-0005-0000-0000-00006B340000}"/>
    <cellStyle name="Normal 84 4 2" xfId="13590" xr:uid="{00000000-0005-0000-0000-00006C340000}"/>
    <cellStyle name="Normal 84 5" xfId="13591" xr:uid="{00000000-0005-0000-0000-00006D340000}"/>
    <cellStyle name="Normal 85" xfId="13592" xr:uid="{00000000-0005-0000-0000-00006E340000}"/>
    <cellStyle name="Normal 85 2" xfId="13593" xr:uid="{00000000-0005-0000-0000-00006F340000}"/>
    <cellStyle name="Normal 85 2 2" xfId="13594" xr:uid="{00000000-0005-0000-0000-000070340000}"/>
    <cellStyle name="Normal 85 3" xfId="13595" xr:uid="{00000000-0005-0000-0000-000071340000}"/>
    <cellStyle name="Normal 85 3 2" xfId="13596" xr:uid="{00000000-0005-0000-0000-000072340000}"/>
    <cellStyle name="Normal 85 4" xfId="13597" xr:uid="{00000000-0005-0000-0000-000073340000}"/>
    <cellStyle name="Normal 85 4 2" xfId="13598" xr:uid="{00000000-0005-0000-0000-000074340000}"/>
    <cellStyle name="Normal 85 5" xfId="13599" xr:uid="{00000000-0005-0000-0000-000075340000}"/>
    <cellStyle name="Normal 86" xfId="13600" xr:uid="{00000000-0005-0000-0000-000076340000}"/>
    <cellStyle name="Normal 86 2" xfId="13601" xr:uid="{00000000-0005-0000-0000-000077340000}"/>
    <cellStyle name="Normal 86 2 2" xfId="13602" xr:uid="{00000000-0005-0000-0000-000078340000}"/>
    <cellStyle name="Normal 86 3" xfId="13603" xr:uid="{00000000-0005-0000-0000-000079340000}"/>
    <cellStyle name="Normal 86 3 2" xfId="13604" xr:uid="{00000000-0005-0000-0000-00007A340000}"/>
    <cellStyle name="Normal 86 4" xfId="13605" xr:uid="{00000000-0005-0000-0000-00007B340000}"/>
    <cellStyle name="Normal 86 4 2" xfId="13606" xr:uid="{00000000-0005-0000-0000-00007C340000}"/>
    <cellStyle name="Normal 86 5" xfId="13607" xr:uid="{00000000-0005-0000-0000-00007D340000}"/>
    <cellStyle name="Normal 87" xfId="13608" xr:uid="{00000000-0005-0000-0000-00007E340000}"/>
    <cellStyle name="Normal 87 2" xfId="13609" xr:uid="{00000000-0005-0000-0000-00007F340000}"/>
    <cellStyle name="Normal 87 2 2" xfId="13610" xr:uid="{00000000-0005-0000-0000-000080340000}"/>
    <cellStyle name="Normal 87 3" xfId="13611" xr:uid="{00000000-0005-0000-0000-000081340000}"/>
    <cellStyle name="Normal 87 3 2" xfId="13612" xr:uid="{00000000-0005-0000-0000-000082340000}"/>
    <cellStyle name="Normal 87 4" xfId="13613" xr:uid="{00000000-0005-0000-0000-000083340000}"/>
    <cellStyle name="Normal 87 4 2" xfId="13614" xr:uid="{00000000-0005-0000-0000-000084340000}"/>
    <cellStyle name="Normal 87 5" xfId="13615" xr:uid="{00000000-0005-0000-0000-000085340000}"/>
    <cellStyle name="Normal 88" xfId="13616" xr:uid="{00000000-0005-0000-0000-000086340000}"/>
    <cellStyle name="Normal 88 2" xfId="13617" xr:uid="{00000000-0005-0000-0000-000087340000}"/>
    <cellStyle name="Normal 88 2 2" xfId="13618" xr:uid="{00000000-0005-0000-0000-000088340000}"/>
    <cellStyle name="Normal 88 3" xfId="13619" xr:uid="{00000000-0005-0000-0000-000089340000}"/>
    <cellStyle name="Normal 88 3 2" xfId="13620" xr:uid="{00000000-0005-0000-0000-00008A340000}"/>
    <cellStyle name="Normal 88 4" xfId="13621" xr:uid="{00000000-0005-0000-0000-00008B340000}"/>
    <cellStyle name="Normal 88 4 2" xfId="13622" xr:uid="{00000000-0005-0000-0000-00008C340000}"/>
    <cellStyle name="Normal 88 5" xfId="13623" xr:uid="{00000000-0005-0000-0000-00008D340000}"/>
    <cellStyle name="Normal 89" xfId="13624" xr:uid="{00000000-0005-0000-0000-00008E340000}"/>
    <cellStyle name="Normal 89 2" xfId="13625" xr:uid="{00000000-0005-0000-0000-00008F340000}"/>
    <cellStyle name="Normal 89 2 2" xfId="13626" xr:uid="{00000000-0005-0000-0000-000090340000}"/>
    <cellStyle name="Normal 89 3" xfId="13627" xr:uid="{00000000-0005-0000-0000-000091340000}"/>
    <cellStyle name="Normal 89 3 2" xfId="13628" xr:uid="{00000000-0005-0000-0000-000092340000}"/>
    <cellStyle name="Normal 89 4" xfId="13629" xr:uid="{00000000-0005-0000-0000-000093340000}"/>
    <cellStyle name="Normal 89 4 2" xfId="13630" xr:uid="{00000000-0005-0000-0000-000094340000}"/>
    <cellStyle name="Normal 89 5" xfId="13631" xr:uid="{00000000-0005-0000-0000-000095340000}"/>
    <cellStyle name="Normal 9" xfId="141" xr:uid="{00000000-0005-0000-0000-000096340000}"/>
    <cellStyle name="Normal 9 10" xfId="13632" xr:uid="{00000000-0005-0000-0000-000097340000}"/>
    <cellStyle name="Normal 9 10 2" xfId="13633" xr:uid="{00000000-0005-0000-0000-000098340000}"/>
    <cellStyle name="Normal 9 11" xfId="15527" xr:uid="{00000000-0005-0000-0000-000099340000}"/>
    <cellStyle name="Normal 9 2" xfId="142" xr:uid="{00000000-0005-0000-0000-00009A340000}"/>
    <cellStyle name="Normal 9 2 2" xfId="13634" xr:uid="{00000000-0005-0000-0000-00009B340000}"/>
    <cellStyle name="Normal 9 2 2 2" xfId="13635" xr:uid="{00000000-0005-0000-0000-00009C340000}"/>
    <cellStyle name="Normal 9 2 3" xfId="13636" xr:uid="{00000000-0005-0000-0000-00009D340000}"/>
    <cellStyle name="Normal 9 2 4" xfId="13637" xr:uid="{00000000-0005-0000-0000-00009E340000}"/>
    <cellStyle name="Normal 9 3" xfId="143" xr:uid="{00000000-0005-0000-0000-00009F340000}"/>
    <cellStyle name="Normal 9 3 2" xfId="13638" xr:uid="{00000000-0005-0000-0000-0000A0340000}"/>
    <cellStyle name="Normal 9 3 2 2" xfId="13639" xr:uid="{00000000-0005-0000-0000-0000A1340000}"/>
    <cellStyle name="Normal 9 3 2 2 2" xfId="13640" xr:uid="{00000000-0005-0000-0000-0000A2340000}"/>
    <cellStyle name="Normal 9 3 2 3" xfId="13641" xr:uid="{00000000-0005-0000-0000-0000A3340000}"/>
    <cellStyle name="Normal 9 3 2 3 2" xfId="13642" xr:uid="{00000000-0005-0000-0000-0000A4340000}"/>
    <cellStyle name="Normal 9 3 2 4" xfId="13643" xr:uid="{00000000-0005-0000-0000-0000A5340000}"/>
    <cellStyle name="Normal 9 3 3" xfId="13644" xr:uid="{00000000-0005-0000-0000-0000A6340000}"/>
    <cellStyle name="Normal 9 3 3 2" xfId="13645" xr:uid="{00000000-0005-0000-0000-0000A7340000}"/>
    <cellStyle name="Normal 9 3 3 2 2" xfId="13646" xr:uid="{00000000-0005-0000-0000-0000A8340000}"/>
    <cellStyle name="Normal 9 3 3 3" xfId="13647" xr:uid="{00000000-0005-0000-0000-0000A9340000}"/>
    <cellStyle name="Normal 9 3 3 3 2" xfId="13648" xr:uid="{00000000-0005-0000-0000-0000AA340000}"/>
    <cellStyle name="Normal 9 3 3 4" xfId="13649" xr:uid="{00000000-0005-0000-0000-0000AB340000}"/>
    <cellStyle name="Normal 9 3 4" xfId="13650" xr:uid="{00000000-0005-0000-0000-0000AC340000}"/>
    <cellStyle name="Normal 9 3 4 2" xfId="13651" xr:uid="{00000000-0005-0000-0000-0000AD340000}"/>
    <cellStyle name="Normal 9 3 4 2 2" xfId="13652" xr:uid="{00000000-0005-0000-0000-0000AE340000}"/>
    <cellStyle name="Normal 9 3 4 3" xfId="13653" xr:uid="{00000000-0005-0000-0000-0000AF340000}"/>
    <cellStyle name="Normal 9 3 4 3 2" xfId="13654" xr:uid="{00000000-0005-0000-0000-0000B0340000}"/>
    <cellStyle name="Normal 9 3 4 4" xfId="13655" xr:uid="{00000000-0005-0000-0000-0000B1340000}"/>
    <cellStyle name="Normal 9 3 5" xfId="13656" xr:uid="{00000000-0005-0000-0000-0000B2340000}"/>
    <cellStyle name="Normal 9 3 5 2" xfId="13657" xr:uid="{00000000-0005-0000-0000-0000B3340000}"/>
    <cellStyle name="Normal 9 3 6" xfId="13658" xr:uid="{00000000-0005-0000-0000-0000B4340000}"/>
    <cellStyle name="Normal 9 3 6 2" xfId="13659" xr:uid="{00000000-0005-0000-0000-0000B5340000}"/>
    <cellStyle name="Normal 9 3 7" xfId="13660" xr:uid="{00000000-0005-0000-0000-0000B6340000}"/>
    <cellStyle name="Normal 9 4" xfId="144" xr:uid="{00000000-0005-0000-0000-0000B7340000}"/>
    <cellStyle name="Normal 9 4 2" xfId="13661" xr:uid="{00000000-0005-0000-0000-0000B8340000}"/>
    <cellStyle name="Normal 9 4 2 2" xfId="13662" xr:uid="{00000000-0005-0000-0000-0000B9340000}"/>
    <cellStyle name="Normal 9 4 2 2 2" xfId="13663" xr:uid="{00000000-0005-0000-0000-0000BA340000}"/>
    <cellStyle name="Normal 9 4 2 3" xfId="13664" xr:uid="{00000000-0005-0000-0000-0000BB340000}"/>
    <cellStyle name="Normal 9 4 2 3 2" xfId="13665" xr:uid="{00000000-0005-0000-0000-0000BC340000}"/>
    <cellStyle name="Normal 9 4 2 4" xfId="13666" xr:uid="{00000000-0005-0000-0000-0000BD340000}"/>
    <cellStyle name="Normal 9 4 3" xfId="13667" xr:uid="{00000000-0005-0000-0000-0000BE340000}"/>
    <cellStyle name="Normal 9 4 3 2" xfId="13668" xr:uid="{00000000-0005-0000-0000-0000BF340000}"/>
    <cellStyle name="Normal 9 4 4" xfId="13669" xr:uid="{00000000-0005-0000-0000-0000C0340000}"/>
    <cellStyle name="Normal 9 4 4 2" xfId="13670" xr:uid="{00000000-0005-0000-0000-0000C1340000}"/>
    <cellStyle name="Normal 9 4 5" xfId="13671" xr:uid="{00000000-0005-0000-0000-0000C2340000}"/>
    <cellStyle name="Normal 9 5" xfId="215" xr:uid="{00000000-0005-0000-0000-0000C3340000}"/>
    <cellStyle name="Normal 9 5 2" xfId="13672" xr:uid="{00000000-0005-0000-0000-0000C4340000}"/>
    <cellStyle name="Normal 9 5 2 2" xfId="13673" xr:uid="{00000000-0005-0000-0000-0000C5340000}"/>
    <cellStyle name="Normal 9 5 3" xfId="13674" xr:uid="{00000000-0005-0000-0000-0000C6340000}"/>
    <cellStyle name="Normal 9 5 3 2" xfId="13675" xr:uid="{00000000-0005-0000-0000-0000C7340000}"/>
    <cellStyle name="Normal 9 5 4" xfId="13676" xr:uid="{00000000-0005-0000-0000-0000C8340000}"/>
    <cellStyle name="Normal 9 6" xfId="13677" xr:uid="{00000000-0005-0000-0000-0000C9340000}"/>
    <cellStyle name="Normal 9 6 2" xfId="13678" xr:uid="{00000000-0005-0000-0000-0000CA340000}"/>
    <cellStyle name="Normal 9 6 2 2" xfId="13679" xr:uid="{00000000-0005-0000-0000-0000CB340000}"/>
    <cellStyle name="Normal 9 6 3" xfId="13680" xr:uid="{00000000-0005-0000-0000-0000CC340000}"/>
    <cellStyle name="Normal 9 6 3 2" xfId="13681" xr:uid="{00000000-0005-0000-0000-0000CD340000}"/>
    <cellStyle name="Normal 9 6 4" xfId="13682" xr:uid="{00000000-0005-0000-0000-0000CE340000}"/>
    <cellStyle name="Normal 9 7" xfId="13683" xr:uid="{00000000-0005-0000-0000-0000CF340000}"/>
    <cellStyle name="Normal 9 8" xfId="13684" xr:uid="{00000000-0005-0000-0000-0000D0340000}"/>
    <cellStyle name="Normal 9 8 2" xfId="13685" xr:uid="{00000000-0005-0000-0000-0000D1340000}"/>
    <cellStyle name="Normal 9 9" xfId="13686" xr:uid="{00000000-0005-0000-0000-0000D2340000}"/>
    <cellStyle name="Normal 9 9 2" xfId="13687" xr:uid="{00000000-0005-0000-0000-0000D3340000}"/>
    <cellStyle name="Normal 90" xfId="13688" xr:uid="{00000000-0005-0000-0000-0000D4340000}"/>
    <cellStyle name="Normal 90 2" xfId="13689" xr:uid="{00000000-0005-0000-0000-0000D5340000}"/>
    <cellStyle name="Normal 90 2 2" xfId="13690" xr:uid="{00000000-0005-0000-0000-0000D6340000}"/>
    <cellStyle name="Normal 90 3" xfId="13691" xr:uid="{00000000-0005-0000-0000-0000D7340000}"/>
    <cellStyle name="Normal 90 3 2" xfId="13692" xr:uid="{00000000-0005-0000-0000-0000D8340000}"/>
    <cellStyle name="Normal 90 4" xfId="13693" xr:uid="{00000000-0005-0000-0000-0000D9340000}"/>
    <cellStyle name="Normal 90 4 2" xfId="13694" xr:uid="{00000000-0005-0000-0000-0000DA340000}"/>
    <cellStyle name="Normal 90 5" xfId="13695" xr:uid="{00000000-0005-0000-0000-0000DB340000}"/>
    <cellStyle name="Normal 91" xfId="13696" xr:uid="{00000000-0005-0000-0000-0000DC340000}"/>
    <cellStyle name="Normal 91 2" xfId="13697" xr:uid="{00000000-0005-0000-0000-0000DD340000}"/>
    <cellStyle name="Normal 91 2 2" xfId="13698" xr:uid="{00000000-0005-0000-0000-0000DE340000}"/>
    <cellStyle name="Normal 91 3" xfId="13699" xr:uid="{00000000-0005-0000-0000-0000DF340000}"/>
    <cellStyle name="Normal 91 3 2" xfId="13700" xr:uid="{00000000-0005-0000-0000-0000E0340000}"/>
    <cellStyle name="Normal 91 4" xfId="13701" xr:uid="{00000000-0005-0000-0000-0000E1340000}"/>
    <cellStyle name="Normal 91 4 2" xfId="13702" xr:uid="{00000000-0005-0000-0000-0000E2340000}"/>
    <cellStyle name="Normal 91 5" xfId="13703" xr:uid="{00000000-0005-0000-0000-0000E3340000}"/>
    <cellStyle name="Normal 92" xfId="13704" xr:uid="{00000000-0005-0000-0000-0000E4340000}"/>
    <cellStyle name="Normal 92 2" xfId="13705" xr:uid="{00000000-0005-0000-0000-0000E5340000}"/>
    <cellStyle name="Normal 92 2 2" xfId="13706" xr:uid="{00000000-0005-0000-0000-0000E6340000}"/>
    <cellStyle name="Normal 92 3" xfId="13707" xr:uid="{00000000-0005-0000-0000-0000E7340000}"/>
    <cellStyle name="Normal 92 3 2" xfId="13708" xr:uid="{00000000-0005-0000-0000-0000E8340000}"/>
    <cellStyle name="Normal 92 4" xfId="13709" xr:uid="{00000000-0005-0000-0000-0000E9340000}"/>
    <cellStyle name="Normal 92 4 2" xfId="13710" xr:uid="{00000000-0005-0000-0000-0000EA340000}"/>
    <cellStyle name="Normal 92 5" xfId="13711" xr:uid="{00000000-0005-0000-0000-0000EB340000}"/>
    <cellStyle name="Normal 93" xfId="13712" xr:uid="{00000000-0005-0000-0000-0000EC340000}"/>
    <cellStyle name="Normal 93 2" xfId="13713" xr:uid="{00000000-0005-0000-0000-0000ED340000}"/>
    <cellStyle name="Normal 93 2 2" xfId="13714" xr:uid="{00000000-0005-0000-0000-0000EE340000}"/>
    <cellStyle name="Normal 93 3" xfId="13715" xr:uid="{00000000-0005-0000-0000-0000EF340000}"/>
    <cellStyle name="Normal 93 3 2" xfId="13716" xr:uid="{00000000-0005-0000-0000-0000F0340000}"/>
    <cellStyle name="Normal 93 4" xfId="13717" xr:uid="{00000000-0005-0000-0000-0000F1340000}"/>
    <cellStyle name="Normal 93 4 2" xfId="13718" xr:uid="{00000000-0005-0000-0000-0000F2340000}"/>
    <cellStyle name="Normal 93 5" xfId="13719" xr:uid="{00000000-0005-0000-0000-0000F3340000}"/>
    <cellStyle name="Normal 94" xfId="13720" xr:uid="{00000000-0005-0000-0000-0000F4340000}"/>
    <cellStyle name="Normal 94 2" xfId="13721" xr:uid="{00000000-0005-0000-0000-0000F5340000}"/>
    <cellStyle name="Normal 94 2 2" xfId="13722" xr:uid="{00000000-0005-0000-0000-0000F6340000}"/>
    <cellStyle name="Normal 94 3" xfId="13723" xr:uid="{00000000-0005-0000-0000-0000F7340000}"/>
    <cellStyle name="Normal 94 3 2" xfId="13724" xr:uid="{00000000-0005-0000-0000-0000F8340000}"/>
    <cellStyle name="Normal 94 4" xfId="13725" xr:uid="{00000000-0005-0000-0000-0000F9340000}"/>
    <cellStyle name="Normal 94 4 2" xfId="13726" xr:uid="{00000000-0005-0000-0000-0000FA340000}"/>
    <cellStyle name="Normal 94 5" xfId="13727" xr:uid="{00000000-0005-0000-0000-0000FB340000}"/>
    <cellStyle name="Normal 95" xfId="13728" xr:uid="{00000000-0005-0000-0000-0000FC340000}"/>
    <cellStyle name="Normal 95 2" xfId="13729" xr:uid="{00000000-0005-0000-0000-0000FD340000}"/>
    <cellStyle name="Normal 95 2 2" xfId="13730" xr:uid="{00000000-0005-0000-0000-0000FE340000}"/>
    <cellStyle name="Normal 95 3" xfId="13731" xr:uid="{00000000-0005-0000-0000-0000FF340000}"/>
    <cellStyle name="Normal 95 3 2" xfId="13732" xr:uid="{00000000-0005-0000-0000-000000350000}"/>
    <cellStyle name="Normal 95 4" xfId="13733" xr:uid="{00000000-0005-0000-0000-000001350000}"/>
    <cellStyle name="Normal 95 4 2" xfId="13734" xr:uid="{00000000-0005-0000-0000-000002350000}"/>
    <cellStyle name="Normal 95 5" xfId="13735" xr:uid="{00000000-0005-0000-0000-000003350000}"/>
    <cellStyle name="Normal 96" xfId="13736" xr:uid="{00000000-0005-0000-0000-000004350000}"/>
    <cellStyle name="Normal 96 2" xfId="13737" xr:uid="{00000000-0005-0000-0000-000005350000}"/>
    <cellStyle name="Normal 96 2 2" xfId="13738" xr:uid="{00000000-0005-0000-0000-000006350000}"/>
    <cellStyle name="Normal 96 3" xfId="13739" xr:uid="{00000000-0005-0000-0000-000007350000}"/>
    <cellStyle name="Normal 96 3 2" xfId="13740" xr:uid="{00000000-0005-0000-0000-000008350000}"/>
    <cellStyle name="Normal 96 4" xfId="13741" xr:uid="{00000000-0005-0000-0000-000009350000}"/>
    <cellStyle name="Normal 96 4 2" xfId="13742" xr:uid="{00000000-0005-0000-0000-00000A350000}"/>
    <cellStyle name="Normal 96 5" xfId="13743" xr:uid="{00000000-0005-0000-0000-00000B350000}"/>
    <cellStyle name="Normal 97" xfId="13744" xr:uid="{00000000-0005-0000-0000-00000C350000}"/>
    <cellStyle name="Normal 97 2" xfId="13745" xr:uid="{00000000-0005-0000-0000-00000D350000}"/>
    <cellStyle name="Normal 97 2 2" xfId="13746" xr:uid="{00000000-0005-0000-0000-00000E350000}"/>
    <cellStyle name="Normal 97 3" xfId="13747" xr:uid="{00000000-0005-0000-0000-00000F350000}"/>
    <cellStyle name="Normal 97 3 2" xfId="13748" xr:uid="{00000000-0005-0000-0000-000010350000}"/>
    <cellStyle name="Normal 97 4" xfId="13749" xr:uid="{00000000-0005-0000-0000-000011350000}"/>
    <cellStyle name="Normal 97 4 2" xfId="13750" xr:uid="{00000000-0005-0000-0000-000012350000}"/>
    <cellStyle name="Normal 97 5" xfId="13751" xr:uid="{00000000-0005-0000-0000-000013350000}"/>
    <cellStyle name="Normal 98" xfId="13752" xr:uid="{00000000-0005-0000-0000-000014350000}"/>
    <cellStyle name="Normal 98 2" xfId="13753" xr:uid="{00000000-0005-0000-0000-000015350000}"/>
    <cellStyle name="Normal 98 2 2" xfId="13754" xr:uid="{00000000-0005-0000-0000-000016350000}"/>
    <cellStyle name="Normal 98 3" xfId="13755" xr:uid="{00000000-0005-0000-0000-000017350000}"/>
    <cellStyle name="Normal 98 3 2" xfId="13756" xr:uid="{00000000-0005-0000-0000-000018350000}"/>
    <cellStyle name="Normal 98 4" xfId="13757" xr:uid="{00000000-0005-0000-0000-000019350000}"/>
    <cellStyle name="Normal 98 4 2" xfId="13758" xr:uid="{00000000-0005-0000-0000-00001A350000}"/>
    <cellStyle name="Normal 98 5" xfId="13759" xr:uid="{00000000-0005-0000-0000-00001B350000}"/>
    <cellStyle name="Normal 99" xfId="13760" xr:uid="{00000000-0005-0000-0000-00001C350000}"/>
    <cellStyle name="Normal 99 2" xfId="13761" xr:uid="{00000000-0005-0000-0000-00001D350000}"/>
    <cellStyle name="Normal 99 2 2" xfId="13762" xr:uid="{00000000-0005-0000-0000-00001E350000}"/>
    <cellStyle name="Normal 99 3" xfId="13763" xr:uid="{00000000-0005-0000-0000-00001F350000}"/>
    <cellStyle name="Normal 99 3 2" xfId="13764" xr:uid="{00000000-0005-0000-0000-000020350000}"/>
    <cellStyle name="Normal 99 4" xfId="13765" xr:uid="{00000000-0005-0000-0000-000021350000}"/>
    <cellStyle name="Normal 99 4 2" xfId="13766" xr:uid="{00000000-0005-0000-0000-000022350000}"/>
    <cellStyle name="Normal 99 5" xfId="13767" xr:uid="{00000000-0005-0000-0000-000023350000}"/>
    <cellStyle name="Normal(0)" xfId="456" xr:uid="{00000000-0005-0000-0000-000024350000}"/>
    <cellStyle name="Normal_Actual NPC 2004 Workbook Clean up" xfId="13768" xr:uid="{00000000-0005-0000-0000-000025350000}"/>
    <cellStyle name="Normal_Adjustment Template" xfId="13769" xr:uid="{00000000-0005-0000-0000-000026350000}"/>
    <cellStyle name="Normal_L&amp;R, Type I (00)" xfId="13770" xr:uid="{00000000-0005-0000-0000-000027350000}"/>
    <cellStyle name="Normal_Preliminary Actual NPC Mapping - Nov08_2009 02 12 - FERC Codes, test" xfId="13771" xr:uid="{00000000-0005-0000-0000-000028350000}"/>
    <cellStyle name="Normal_Type I (00)" xfId="13772" xr:uid="{00000000-0005-0000-0000-000029350000}"/>
    <cellStyle name="Normal_Wyoming PCAM - 10 year Deferral - Calculation (Settlement Revision)" xfId="13773" xr:uid="{00000000-0005-0000-0000-00002A350000}"/>
    <cellStyle name="NormalHelv" xfId="13774" xr:uid="{00000000-0005-0000-0000-00002B350000}"/>
    <cellStyle name="Note 2" xfId="145" xr:uid="{00000000-0005-0000-0000-00002C350000}"/>
    <cellStyle name="Note 2 18" xfId="13775" xr:uid="{00000000-0005-0000-0000-00002D350000}"/>
    <cellStyle name="Note 2 2" xfId="13776" xr:uid="{00000000-0005-0000-0000-00002E350000}"/>
    <cellStyle name="Note 2 3" xfId="13777" xr:uid="{00000000-0005-0000-0000-00002F350000}"/>
    <cellStyle name="Note 2 4" xfId="13778" xr:uid="{00000000-0005-0000-0000-000030350000}"/>
    <cellStyle name="Note 2 5" xfId="13779" xr:uid="{00000000-0005-0000-0000-000031350000}"/>
    <cellStyle name="Note 2_Deferred Income Taxes" xfId="13780" xr:uid="{00000000-0005-0000-0000-000032350000}"/>
    <cellStyle name="Note 3" xfId="457" xr:uid="{00000000-0005-0000-0000-000033350000}"/>
    <cellStyle name="Note 3 2" xfId="13781" xr:uid="{00000000-0005-0000-0000-000034350000}"/>
    <cellStyle name="Note 3 2 2" xfId="13782" xr:uid="{00000000-0005-0000-0000-000035350000}"/>
    <cellStyle name="Note 3 3" xfId="13783" xr:uid="{00000000-0005-0000-0000-000036350000}"/>
    <cellStyle name="Note 3 4" xfId="13784" xr:uid="{00000000-0005-0000-0000-000037350000}"/>
    <cellStyle name="Note 4" xfId="458" xr:uid="{00000000-0005-0000-0000-000038350000}"/>
    <cellStyle name="Note 4 2" xfId="13785" xr:uid="{00000000-0005-0000-0000-000039350000}"/>
    <cellStyle name="Note 4 2 2" xfId="13786" xr:uid="{00000000-0005-0000-0000-00003A350000}"/>
    <cellStyle name="Note 4 2 2 2" xfId="13787" xr:uid="{00000000-0005-0000-0000-00003B350000}"/>
    <cellStyle name="Note 4 2 2 2 2" xfId="13788" xr:uid="{00000000-0005-0000-0000-00003C350000}"/>
    <cellStyle name="Note 4 2 2 2 2 2" xfId="13789" xr:uid="{00000000-0005-0000-0000-00003D350000}"/>
    <cellStyle name="Note 4 2 2 2 2 2 2" xfId="13790" xr:uid="{00000000-0005-0000-0000-00003E350000}"/>
    <cellStyle name="Note 4 2 2 2 2 2 2 2" xfId="13791" xr:uid="{00000000-0005-0000-0000-00003F350000}"/>
    <cellStyle name="Note 4 2 2 2 2 2_Deferred Income Taxes" xfId="13792" xr:uid="{00000000-0005-0000-0000-000040350000}"/>
    <cellStyle name="Note 4 2 2 2 2 3" xfId="13793" xr:uid="{00000000-0005-0000-0000-000041350000}"/>
    <cellStyle name="Note 4 2 2 2 2 3 2" xfId="13794" xr:uid="{00000000-0005-0000-0000-000042350000}"/>
    <cellStyle name="Note 4 2 2 2 2_Deferred Income Taxes" xfId="13795" xr:uid="{00000000-0005-0000-0000-000043350000}"/>
    <cellStyle name="Note 4 2 2 2 3" xfId="13796" xr:uid="{00000000-0005-0000-0000-000044350000}"/>
    <cellStyle name="Note 4 2 2 2 3 2" xfId="13797" xr:uid="{00000000-0005-0000-0000-000045350000}"/>
    <cellStyle name="Note 4 2 2 2 3 2 2" xfId="13798" xr:uid="{00000000-0005-0000-0000-000046350000}"/>
    <cellStyle name="Note 4 2 2 2 3 2 2 2" xfId="13799" xr:uid="{00000000-0005-0000-0000-000047350000}"/>
    <cellStyle name="Note 4 2 2 2 3 2_Deferred Income Taxes" xfId="13800" xr:uid="{00000000-0005-0000-0000-000048350000}"/>
    <cellStyle name="Note 4 2 2 2 3 3" xfId="13801" xr:uid="{00000000-0005-0000-0000-000049350000}"/>
    <cellStyle name="Note 4 2 2 2 3 3 2" xfId="13802" xr:uid="{00000000-0005-0000-0000-00004A350000}"/>
    <cellStyle name="Note 4 2 2 2 3_Deferred Income Taxes" xfId="13803" xr:uid="{00000000-0005-0000-0000-00004B350000}"/>
    <cellStyle name="Note 4 2 2 2 4" xfId="13804" xr:uid="{00000000-0005-0000-0000-00004C350000}"/>
    <cellStyle name="Note 4 2 2 2 4 2" xfId="13805" xr:uid="{00000000-0005-0000-0000-00004D350000}"/>
    <cellStyle name="Note 4 2 2 2 4 2 2" xfId="13806" xr:uid="{00000000-0005-0000-0000-00004E350000}"/>
    <cellStyle name="Note 4 2 2 2 4_Deferred Income Taxes" xfId="13807" xr:uid="{00000000-0005-0000-0000-00004F350000}"/>
    <cellStyle name="Note 4 2 2 2 5" xfId="13808" xr:uid="{00000000-0005-0000-0000-000050350000}"/>
    <cellStyle name="Note 4 2 2 2 5 2" xfId="13809" xr:uid="{00000000-0005-0000-0000-000051350000}"/>
    <cellStyle name="Note 4 2 2 2_Deferred Income Taxes" xfId="13810" xr:uid="{00000000-0005-0000-0000-000052350000}"/>
    <cellStyle name="Note 4 2 2 3" xfId="13811" xr:uid="{00000000-0005-0000-0000-000053350000}"/>
    <cellStyle name="Note 4 2 2 3 2" xfId="13812" xr:uid="{00000000-0005-0000-0000-000054350000}"/>
    <cellStyle name="Note 4 2 2 3 2 2" xfId="13813" xr:uid="{00000000-0005-0000-0000-000055350000}"/>
    <cellStyle name="Note 4 2 2 3 2 2 2" xfId="13814" xr:uid="{00000000-0005-0000-0000-000056350000}"/>
    <cellStyle name="Note 4 2 2 3 2_Deferred Income Taxes" xfId="13815" xr:uid="{00000000-0005-0000-0000-000057350000}"/>
    <cellStyle name="Note 4 2 2 3 3" xfId="13816" xr:uid="{00000000-0005-0000-0000-000058350000}"/>
    <cellStyle name="Note 4 2 2 3 3 2" xfId="13817" xr:uid="{00000000-0005-0000-0000-000059350000}"/>
    <cellStyle name="Note 4 2 2 3_Deferred Income Taxes" xfId="13818" xr:uid="{00000000-0005-0000-0000-00005A350000}"/>
    <cellStyle name="Note 4 2 2 4" xfId="13819" xr:uid="{00000000-0005-0000-0000-00005B350000}"/>
    <cellStyle name="Note 4 2 2 4 2" xfId="13820" xr:uid="{00000000-0005-0000-0000-00005C350000}"/>
    <cellStyle name="Note 4 2 2 4 2 2" xfId="13821" xr:uid="{00000000-0005-0000-0000-00005D350000}"/>
    <cellStyle name="Note 4 2 2 4 2 2 2" xfId="13822" xr:uid="{00000000-0005-0000-0000-00005E350000}"/>
    <cellStyle name="Note 4 2 2 4 2_Deferred Income Taxes" xfId="13823" xr:uid="{00000000-0005-0000-0000-00005F350000}"/>
    <cellStyle name="Note 4 2 2 4 3" xfId="13824" xr:uid="{00000000-0005-0000-0000-000060350000}"/>
    <cellStyle name="Note 4 2 2 4 3 2" xfId="13825" xr:uid="{00000000-0005-0000-0000-000061350000}"/>
    <cellStyle name="Note 4 2 2 4_Deferred Income Taxes" xfId="13826" xr:uid="{00000000-0005-0000-0000-000062350000}"/>
    <cellStyle name="Note 4 2 2 5" xfId="13827" xr:uid="{00000000-0005-0000-0000-000063350000}"/>
    <cellStyle name="Note 4 2 2 5 2" xfId="13828" xr:uid="{00000000-0005-0000-0000-000064350000}"/>
    <cellStyle name="Note 4 2 2 5 2 2" xfId="13829" xr:uid="{00000000-0005-0000-0000-000065350000}"/>
    <cellStyle name="Note 4 2 2 5_Deferred Income Taxes" xfId="13830" xr:uid="{00000000-0005-0000-0000-000066350000}"/>
    <cellStyle name="Note 4 2 2 6" xfId="13831" xr:uid="{00000000-0005-0000-0000-000067350000}"/>
    <cellStyle name="Note 4 2 2 6 2" xfId="13832" xr:uid="{00000000-0005-0000-0000-000068350000}"/>
    <cellStyle name="Note 4 2 2_Deferred Income Taxes" xfId="13833" xr:uid="{00000000-0005-0000-0000-000069350000}"/>
    <cellStyle name="Note 4 2 3" xfId="13834" xr:uid="{00000000-0005-0000-0000-00006A350000}"/>
    <cellStyle name="Note 4 2 3 2" xfId="13835" xr:uid="{00000000-0005-0000-0000-00006B350000}"/>
    <cellStyle name="Note 4 2 3 2 2" xfId="13836" xr:uid="{00000000-0005-0000-0000-00006C350000}"/>
    <cellStyle name="Note 4 2 3 2 2 2" xfId="13837" xr:uid="{00000000-0005-0000-0000-00006D350000}"/>
    <cellStyle name="Note 4 2 3 2 2 2 2" xfId="13838" xr:uid="{00000000-0005-0000-0000-00006E350000}"/>
    <cellStyle name="Note 4 2 3 2 2_Deferred Income Taxes" xfId="13839" xr:uid="{00000000-0005-0000-0000-00006F350000}"/>
    <cellStyle name="Note 4 2 3 2 3" xfId="13840" xr:uid="{00000000-0005-0000-0000-000070350000}"/>
    <cellStyle name="Note 4 2 3 2 3 2" xfId="13841" xr:uid="{00000000-0005-0000-0000-000071350000}"/>
    <cellStyle name="Note 4 2 3 2_Deferred Income Taxes" xfId="13842" xr:uid="{00000000-0005-0000-0000-000072350000}"/>
    <cellStyle name="Note 4 2 3 3" xfId="13843" xr:uid="{00000000-0005-0000-0000-000073350000}"/>
    <cellStyle name="Note 4 2 3 3 2" xfId="13844" xr:uid="{00000000-0005-0000-0000-000074350000}"/>
    <cellStyle name="Note 4 2 3 3 2 2" xfId="13845" xr:uid="{00000000-0005-0000-0000-000075350000}"/>
    <cellStyle name="Note 4 2 3 3 2 2 2" xfId="13846" xr:uid="{00000000-0005-0000-0000-000076350000}"/>
    <cellStyle name="Note 4 2 3 3 2_Deferred Income Taxes" xfId="13847" xr:uid="{00000000-0005-0000-0000-000077350000}"/>
    <cellStyle name="Note 4 2 3 3 3" xfId="13848" xr:uid="{00000000-0005-0000-0000-000078350000}"/>
    <cellStyle name="Note 4 2 3 3 3 2" xfId="13849" xr:uid="{00000000-0005-0000-0000-000079350000}"/>
    <cellStyle name="Note 4 2 3 3_Deferred Income Taxes" xfId="13850" xr:uid="{00000000-0005-0000-0000-00007A350000}"/>
    <cellStyle name="Note 4 2 3 4" xfId="13851" xr:uid="{00000000-0005-0000-0000-00007B350000}"/>
    <cellStyle name="Note 4 2 3 4 2" xfId="13852" xr:uid="{00000000-0005-0000-0000-00007C350000}"/>
    <cellStyle name="Note 4 2 3 4 2 2" xfId="13853" xr:uid="{00000000-0005-0000-0000-00007D350000}"/>
    <cellStyle name="Note 4 2 3 4_Deferred Income Taxes" xfId="13854" xr:uid="{00000000-0005-0000-0000-00007E350000}"/>
    <cellStyle name="Note 4 2 3 5" xfId="13855" xr:uid="{00000000-0005-0000-0000-00007F350000}"/>
    <cellStyle name="Note 4 2 3 5 2" xfId="13856" xr:uid="{00000000-0005-0000-0000-000080350000}"/>
    <cellStyle name="Note 4 2 3_Deferred Income Taxes" xfId="13857" xr:uid="{00000000-0005-0000-0000-000081350000}"/>
    <cellStyle name="Note 4 2 4" xfId="13858" xr:uid="{00000000-0005-0000-0000-000082350000}"/>
    <cellStyle name="Note 4 2 4 2" xfId="13859" xr:uid="{00000000-0005-0000-0000-000083350000}"/>
    <cellStyle name="Note 4 2 4 2 2" xfId="13860" xr:uid="{00000000-0005-0000-0000-000084350000}"/>
    <cellStyle name="Note 4 2 4 2 2 2" xfId="13861" xr:uid="{00000000-0005-0000-0000-000085350000}"/>
    <cellStyle name="Note 4 2 4 2_Deferred Income Taxes" xfId="13862" xr:uid="{00000000-0005-0000-0000-000086350000}"/>
    <cellStyle name="Note 4 2 4 3" xfId="13863" xr:uid="{00000000-0005-0000-0000-000087350000}"/>
    <cellStyle name="Note 4 2 4 3 2" xfId="13864" xr:uid="{00000000-0005-0000-0000-000088350000}"/>
    <cellStyle name="Note 4 2 4_Deferred Income Taxes" xfId="13865" xr:uid="{00000000-0005-0000-0000-000089350000}"/>
    <cellStyle name="Note 4 2 5" xfId="13866" xr:uid="{00000000-0005-0000-0000-00008A350000}"/>
    <cellStyle name="Note 4 2 5 2" xfId="13867" xr:uid="{00000000-0005-0000-0000-00008B350000}"/>
    <cellStyle name="Note 4 2 5 2 2" xfId="13868" xr:uid="{00000000-0005-0000-0000-00008C350000}"/>
    <cellStyle name="Note 4 2 5 2 2 2" xfId="13869" xr:uid="{00000000-0005-0000-0000-00008D350000}"/>
    <cellStyle name="Note 4 2 5 2_Deferred Income Taxes" xfId="13870" xr:uid="{00000000-0005-0000-0000-00008E350000}"/>
    <cellStyle name="Note 4 2 5 3" xfId="13871" xr:uid="{00000000-0005-0000-0000-00008F350000}"/>
    <cellStyle name="Note 4 2 5 3 2" xfId="13872" xr:uid="{00000000-0005-0000-0000-000090350000}"/>
    <cellStyle name="Note 4 2 5_Deferred Income Taxes" xfId="13873" xr:uid="{00000000-0005-0000-0000-000091350000}"/>
    <cellStyle name="Note 4 2 6" xfId="13874" xr:uid="{00000000-0005-0000-0000-000092350000}"/>
    <cellStyle name="Note 4 2 6 2" xfId="13875" xr:uid="{00000000-0005-0000-0000-000093350000}"/>
    <cellStyle name="Note 4 2 6 2 2" xfId="13876" xr:uid="{00000000-0005-0000-0000-000094350000}"/>
    <cellStyle name="Note 4 2 6_Deferred Income Taxes" xfId="13877" xr:uid="{00000000-0005-0000-0000-000095350000}"/>
    <cellStyle name="Note 4 2 7" xfId="13878" xr:uid="{00000000-0005-0000-0000-000096350000}"/>
    <cellStyle name="Note 4 2 7 2" xfId="13879" xr:uid="{00000000-0005-0000-0000-000097350000}"/>
    <cellStyle name="Note 4 2_Deferred Income Taxes" xfId="13880" xr:uid="{00000000-0005-0000-0000-000098350000}"/>
    <cellStyle name="Note 4 3" xfId="13881" xr:uid="{00000000-0005-0000-0000-000099350000}"/>
    <cellStyle name="Note 4 3 2" xfId="13882" xr:uid="{00000000-0005-0000-0000-00009A350000}"/>
    <cellStyle name="Note 4 3 2 2" xfId="13883" xr:uid="{00000000-0005-0000-0000-00009B350000}"/>
    <cellStyle name="Note 4 3 2 2 2" xfId="13884" xr:uid="{00000000-0005-0000-0000-00009C350000}"/>
    <cellStyle name="Note 4 3 2 2 2 2" xfId="13885" xr:uid="{00000000-0005-0000-0000-00009D350000}"/>
    <cellStyle name="Note 4 3 2 2 2 2 2" xfId="13886" xr:uid="{00000000-0005-0000-0000-00009E350000}"/>
    <cellStyle name="Note 4 3 2 2 2_Deferred Income Taxes" xfId="13887" xr:uid="{00000000-0005-0000-0000-00009F350000}"/>
    <cellStyle name="Note 4 3 2 2 3" xfId="13888" xr:uid="{00000000-0005-0000-0000-0000A0350000}"/>
    <cellStyle name="Note 4 3 2 2 3 2" xfId="13889" xr:uid="{00000000-0005-0000-0000-0000A1350000}"/>
    <cellStyle name="Note 4 3 2 2_Deferred Income Taxes" xfId="13890" xr:uid="{00000000-0005-0000-0000-0000A2350000}"/>
    <cellStyle name="Note 4 3 2 3" xfId="13891" xr:uid="{00000000-0005-0000-0000-0000A3350000}"/>
    <cellStyle name="Note 4 3 2 3 2" xfId="13892" xr:uid="{00000000-0005-0000-0000-0000A4350000}"/>
    <cellStyle name="Note 4 3 2 3 2 2" xfId="13893" xr:uid="{00000000-0005-0000-0000-0000A5350000}"/>
    <cellStyle name="Note 4 3 2 3 2 2 2" xfId="13894" xr:uid="{00000000-0005-0000-0000-0000A6350000}"/>
    <cellStyle name="Note 4 3 2 3 2_Deferred Income Taxes" xfId="13895" xr:uid="{00000000-0005-0000-0000-0000A7350000}"/>
    <cellStyle name="Note 4 3 2 3 3" xfId="13896" xr:uid="{00000000-0005-0000-0000-0000A8350000}"/>
    <cellStyle name="Note 4 3 2 3 3 2" xfId="13897" xr:uid="{00000000-0005-0000-0000-0000A9350000}"/>
    <cellStyle name="Note 4 3 2 3_Deferred Income Taxes" xfId="13898" xr:uid="{00000000-0005-0000-0000-0000AA350000}"/>
    <cellStyle name="Note 4 3 2 4" xfId="13899" xr:uid="{00000000-0005-0000-0000-0000AB350000}"/>
    <cellStyle name="Note 4 3 2 4 2" xfId="13900" xr:uid="{00000000-0005-0000-0000-0000AC350000}"/>
    <cellStyle name="Note 4 3 2 4 2 2" xfId="13901" xr:uid="{00000000-0005-0000-0000-0000AD350000}"/>
    <cellStyle name="Note 4 3 2 4_Deferred Income Taxes" xfId="13902" xr:uid="{00000000-0005-0000-0000-0000AE350000}"/>
    <cellStyle name="Note 4 3 2 5" xfId="13903" xr:uid="{00000000-0005-0000-0000-0000AF350000}"/>
    <cellStyle name="Note 4 3 2 5 2" xfId="13904" xr:uid="{00000000-0005-0000-0000-0000B0350000}"/>
    <cellStyle name="Note 4 3 2_Deferred Income Taxes" xfId="13905" xr:uid="{00000000-0005-0000-0000-0000B1350000}"/>
    <cellStyle name="Note 4 3 3" xfId="13906" xr:uid="{00000000-0005-0000-0000-0000B2350000}"/>
    <cellStyle name="Note 4 3 3 2" xfId="13907" xr:uid="{00000000-0005-0000-0000-0000B3350000}"/>
    <cellStyle name="Note 4 3 3 2 2" xfId="13908" xr:uid="{00000000-0005-0000-0000-0000B4350000}"/>
    <cellStyle name="Note 4 3 3 2 2 2" xfId="13909" xr:uid="{00000000-0005-0000-0000-0000B5350000}"/>
    <cellStyle name="Note 4 3 3 2_Deferred Income Taxes" xfId="13910" xr:uid="{00000000-0005-0000-0000-0000B6350000}"/>
    <cellStyle name="Note 4 3 3 3" xfId="13911" xr:uid="{00000000-0005-0000-0000-0000B7350000}"/>
    <cellStyle name="Note 4 3 3 3 2" xfId="13912" xr:uid="{00000000-0005-0000-0000-0000B8350000}"/>
    <cellStyle name="Note 4 3 3_Deferred Income Taxes" xfId="13913" xr:uid="{00000000-0005-0000-0000-0000B9350000}"/>
    <cellStyle name="Note 4 3 4" xfId="13914" xr:uid="{00000000-0005-0000-0000-0000BA350000}"/>
    <cellStyle name="Note 4 3 4 2" xfId="13915" xr:uid="{00000000-0005-0000-0000-0000BB350000}"/>
    <cellStyle name="Note 4 3 4 2 2" xfId="13916" xr:uid="{00000000-0005-0000-0000-0000BC350000}"/>
    <cellStyle name="Note 4 3 4 2 2 2" xfId="13917" xr:uid="{00000000-0005-0000-0000-0000BD350000}"/>
    <cellStyle name="Note 4 3 4 2_Deferred Income Taxes" xfId="13918" xr:uid="{00000000-0005-0000-0000-0000BE350000}"/>
    <cellStyle name="Note 4 3 4 3" xfId="13919" xr:uid="{00000000-0005-0000-0000-0000BF350000}"/>
    <cellStyle name="Note 4 3 4 3 2" xfId="13920" xr:uid="{00000000-0005-0000-0000-0000C0350000}"/>
    <cellStyle name="Note 4 3 4_Deferred Income Taxes" xfId="13921" xr:uid="{00000000-0005-0000-0000-0000C1350000}"/>
    <cellStyle name="Note 4 3 5" xfId="13922" xr:uid="{00000000-0005-0000-0000-0000C2350000}"/>
    <cellStyle name="Note 4 3 5 2" xfId="13923" xr:uid="{00000000-0005-0000-0000-0000C3350000}"/>
    <cellStyle name="Note 4 3 5 2 2" xfId="13924" xr:uid="{00000000-0005-0000-0000-0000C4350000}"/>
    <cellStyle name="Note 4 3 5_Deferred Income Taxes" xfId="13925" xr:uid="{00000000-0005-0000-0000-0000C5350000}"/>
    <cellStyle name="Note 4 3 6" xfId="13926" xr:uid="{00000000-0005-0000-0000-0000C6350000}"/>
    <cellStyle name="Note 4 3 6 2" xfId="13927" xr:uid="{00000000-0005-0000-0000-0000C7350000}"/>
    <cellStyle name="Note 4 3_Deferred Income Taxes" xfId="13928" xr:uid="{00000000-0005-0000-0000-0000C8350000}"/>
    <cellStyle name="Note 4 4" xfId="13929" xr:uid="{00000000-0005-0000-0000-0000C9350000}"/>
    <cellStyle name="Note 4 4 2" xfId="13930" xr:uid="{00000000-0005-0000-0000-0000CA350000}"/>
    <cellStyle name="Note 4 4 2 2" xfId="13931" xr:uid="{00000000-0005-0000-0000-0000CB350000}"/>
    <cellStyle name="Note 4 4 2 2 2" xfId="13932" xr:uid="{00000000-0005-0000-0000-0000CC350000}"/>
    <cellStyle name="Note 4 4 2 2 2 2" xfId="13933" xr:uid="{00000000-0005-0000-0000-0000CD350000}"/>
    <cellStyle name="Note 4 4 2 2_Deferred Income Taxes" xfId="13934" xr:uid="{00000000-0005-0000-0000-0000CE350000}"/>
    <cellStyle name="Note 4 4 2 3" xfId="13935" xr:uid="{00000000-0005-0000-0000-0000CF350000}"/>
    <cellStyle name="Note 4 4 2 3 2" xfId="13936" xr:uid="{00000000-0005-0000-0000-0000D0350000}"/>
    <cellStyle name="Note 4 4 2_Deferred Income Taxes" xfId="13937" xr:uid="{00000000-0005-0000-0000-0000D1350000}"/>
    <cellStyle name="Note 4 4 3" xfId="13938" xr:uid="{00000000-0005-0000-0000-0000D2350000}"/>
    <cellStyle name="Note 4 4 3 2" xfId="13939" xr:uid="{00000000-0005-0000-0000-0000D3350000}"/>
    <cellStyle name="Note 4 4 3 2 2" xfId="13940" xr:uid="{00000000-0005-0000-0000-0000D4350000}"/>
    <cellStyle name="Note 4 4 3 2 2 2" xfId="13941" xr:uid="{00000000-0005-0000-0000-0000D5350000}"/>
    <cellStyle name="Note 4 4 3 2_Deferred Income Taxes" xfId="13942" xr:uid="{00000000-0005-0000-0000-0000D6350000}"/>
    <cellStyle name="Note 4 4 3 3" xfId="13943" xr:uid="{00000000-0005-0000-0000-0000D7350000}"/>
    <cellStyle name="Note 4 4 3 3 2" xfId="13944" xr:uid="{00000000-0005-0000-0000-0000D8350000}"/>
    <cellStyle name="Note 4 4 3_Deferred Income Taxes" xfId="13945" xr:uid="{00000000-0005-0000-0000-0000D9350000}"/>
    <cellStyle name="Note 4 4 4" xfId="13946" xr:uid="{00000000-0005-0000-0000-0000DA350000}"/>
    <cellStyle name="Note 4 4 4 2" xfId="13947" xr:uid="{00000000-0005-0000-0000-0000DB350000}"/>
    <cellStyle name="Note 4 4 4 2 2" xfId="13948" xr:uid="{00000000-0005-0000-0000-0000DC350000}"/>
    <cellStyle name="Note 4 4 4_Deferred Income Taxes" xfId="13949" xr:uid="{00000000-0005-0000-0000-0000DD350000}"/>
    <cellStyle name="Note 4 4 5" xfId="13950" xr:uid="{00000000-0005-0000-0000-0000DE350000}"/>
    <cellStyle name="Note 4 4 5 2" xfId="13951" xr:uid="{00000000-0005-0000-0000-0000DF350000}"/>
    <cellStyle name="Note 4 4_Deferred Income Taxes" xfId="13952" xr:uid="{00000000-0005-0000-0000-0000E0350000}"/>
    <cellStyle name="Note 4 5" xfId="13953" xr:uid="{00000000-0005-0000-0000-0000E1350000}"/>
    <cellStyle name="Note 4 5 2" xfId="13954" xr:uid="{00000000-0005-0000-0000-0000E2350000}"/>
    <cellStyle name="Note 4 5 2 2" xfId="13955" xr:uid="{00000000-0005-0000-0000-0000E3350000}"/>
    <cellStyle name="Note 4 5 2 2 2" xfId="13956" xr:uid="{00000000-0005-0000-0000-0000E4350000}"/>
    <cellStyle name="Note 4 5 2_Deferred Income Taxes" xfId="13957" xr:uid="{00000000-0005-0000-0000-0000E5350000}"/>
    <cellStyle name="Note 4 5 3" xfId="13958" xr:uid="{00000000-0005-0000-0000-0000E6350000}"/>
    <cellStyle name="Note 4 5 3 2" xfId="13959" xr:uid="{00000000-0005-0000-0000-0000E7350000}"/>
    <cellStyle name="Note 4 5_Deferred Income Taxes" xfId="13960" xr:uid="{00000000-0005-0000-0000-0000E8350000}"/>
    <cellStyle name="Note 4 6" xfId="13961" xr:uid="{00000000-0005-0000-0000-0000E9350000}"/>
    <cellStyle name="Note 4 6 2" xfId="13962" xr:uid="{00000000-0005-0000-0000-0000EA350000}"/>
    <cellStyle name="Note 4 6 2 2" xfId="13963" xr:uid="{00000000-0005-0000-0000-0000EB350000}"/>
    <cellStyle name="Note 4 6 2 2 2" xfId="13964" xr:uid="{00000000-0005-0000-0000-0000EC350000}"/>
    <cellStyle name="Note 4 6 2_Deferred Income Taxes" xfId="13965" xr:uid="{00000000-0005-0000-0000-0000ED350000}"/>
    <cellStyle name="Note 4 6 3" xfId="13966" xr:uid="{00000000-0005-0000-0000-0000EE350000}"/>
    <cellStyle name="Note 4 6 3 2" xfId="13967" xr:uid="{00000000-0005-0000-0000-0000EF350000}"/>
    <cellStyle name="Note 4 6_Deferred Income Taxes" xfId="13968" xr:uid="{00000000-0005-0000-0000-0000F0350000}"/>
    <cellStyle name="Note 4 7" xfId="13969" xr:uid="{00000000-0005-0000-0000-0000F1350000}"/>
    <cellStyle name="Note 4 7 2" xfId="13970" xr:uid="{00000000-0005-0000-0000-0000F2350000}"/>
    <cellStyle name="Note 4 7 2 2" xfId="13971" xr:uid="{00000000-0005-0000-0000-0000F3350000}"/>
    <cellStyle name="Note 4 7_Deferred Income Taxes" xfId="13972" xr:uid="{00000000-0005-0000-0000-0000F4350000}"/>
    <cellStyle name="Note 4 8" xfId="13973" xr:uid="{00000000-0005-0000-0000-0000F5350000}"/>
    <cellStyle name="Note 4 8 2" xfId="13974" xr:uid="{00000000-0005-0000-0000-0000F6350000}"/>
    <cellStyle name="Note 4 8 2 2" xfId="13975" xr:uid="{00000000-0005-0000-0000-0000F7350000}"/>
    <cellStyle name="Note 4 8_Deferred Income Taxes" xfId="13976" xr:uid="{00000000-0005-0000-0000-0000F8350000}"/>
    <cellStyle name="Note 4 9" xfId="13977" xr:uid="{00000000-0005-0000-0000-0000F9350000}"/>
    <cellStyle name="Note 4 9 2" xfId="13978" xr:uid="{00000000-0005-0000-0000-0000FA350000}"/>
    <cellStyle name="Note 4_Deferred Income Taxes" xfId="13979" xr:uid="{00000000-0005-0000-0000-0000FB350000}"/>
    <cellStyle name="Note 5" xfId="459" xr:uid="{00000000-0005-0000-0000-0000FC350000}"/>
    <cellStyle name="Note 5 2" xfId="13980" xr:uid="{00000000-0005-0000-0000-0000FD350000}"/>
    <cellStyle name="Note 5 2 2" xfId="13981" xr:uid="{00000000-0005-0000-0000-0000FE350000}"/>
    <cellStyle name="Note 5_Deferred Income Taxes" xfId="13982" xr:uid="{00000000-0005-0000-0000-0000FF350000}"/>
    <cellStyle name="Note 6" xfId="460" xr:uid="{00000000-0005-0000-0000-000000360000}"/>
    <cellStyle name="Note 6 2" xfId="13983" xr:uid="{00000000-0005-0000-0000-000001360000}"/>
    <cellStyle name="Note 6 3" xfId="13984" xr:uid="{00000000-0005-0000-0000-000002360000}"/>
    <cellStyle name="Note 6 4" xfId="13985" xr:uid="{00000000-0005-0000-0000-000003360000}"/>
    <cellStyle name="Note 7" xfId="13986" xr:uid="{00000000-0005-0000-0000-000004360000}"/>
    <cellStyle name="Number" xfId="461" xr:uid="{00000000-0005-0000-0000-000005360000}"/>
    <cellStyle name="Number 10" xfId="462" xr:uid="{00000000-0005-0000-0000-000006360000}"/>
    <cellStyle name="Number 10 2" xfId="13987" xr:uid="{00000000-0005-0000-0000-000007360000}"/>
    <cellStyle name="Number 11" xfId="463" xr:uid="{00000000-0005-0000-0000-000008360000}"/>
    <cellStyle name="Number 11 2" xfId="13988" xr:uid="{00000000-0005-0000-0000-000009360000}"/>
    <cellStyle name="Number 12" xfId="464" xr:uid="{00000000-0005-0000-0000-00000A360000}"/>
    <cellStyle name="Number 12 2" xfId="13989" xr:uid="{00000000-0005-0000-0000-00000B360000}"/>
    <cellStyle name="Number 13" xfId="465" xr:uid="{00000000-0005-0000-0000-00000C360000}"/>
    <cellStyle name="Number 13 2" xfId="13990" xr:uid="{00000000-0005-0000-0000-00000D360000}"/>
    <cellStyle name="Number 14" xfId="466" xr:uid="{00000000-0005-0000-0000-00000E360000}"/>
    <cellStyle name="Number 14 2" xfId="13991" xr:uid="{00000000-0005-0000-0000-00000F360000}"/>
    <cellStyle name="Number 2" xfId="467" xr:uid="{00000000-0005-0000-0000-000010360000}"/>
    <cellStyle name="Number 2 2" xfId="13992" xr:uid="{00000000-0005-0000-0000-000011360000}"/>
    <cellStyle name="Number 3" xfId="468" xr:uid="{00000000-0005-0000-0000-000012360000}"/>
    <cellStyle name="Number 3 2" xfId="13993" xr:uid="{00000000-0005-0000-0000-000013360000}"/>
    <cellStyle name="Number 4" xfId="469" xr:uid="{00000000-0005-0000-0000-000014360000}"/>
    <cellStyle name="Number 4 2" xfId="13994" xr:uid="{00000000-0005-0000-0000-000015360000}"/>
    <cellStyle name="Number 5" xfId="470" xr:uid="{00000000-0005-0000-0000-000016360000}"/>
    <cellStyle name="Number 5 2" xfId="13995" xr:uid="{00000000-0005-0000-0000-000017360000}"/>
    <cellStyle name="Number 6" xfId="471" xr:uid="{00000000-0005-0000-0000-000018360000}"/>
    <cellStyle name="Number 6 2" xfId="13996" xr:uid="{00000000-0005-0000-0000-000019360000}"/>
    <cellStyle name="Number 7" xfId="472" xr:uid="{00000000-0005-0000-0000-00001A360000}"/>
    <cellStyle name="Number 7 2" xfId="13997" xr:uid="{00000000-0005-0000-0000-00001B360000}"/>
    <cellStyle name="Number 8" xfId="473" xr:uid="{00000000-0005-0000-0000-00001C360000}"/>
    <cellStyle name="Number 8 2" xfId="13998" xr:uid="{00000000-0005-0000-0000-00001D360000}"/>
    <cellStyle name="Number 9" xfId="474" xr:uid="{00000000-0005-0000-0000-00001E360000}"/>
    <cellStyle name="Number 9 2" xfId="13999" xr:uid="{00000000-0005-0000-0000-00001F360000}"/>
    <cellStyle name="Numbers" xfId="14000" xr:uid="{00000000-0005-0000-0000-000020360000}"/>
    <cellStyle name="Numbers - Bold" xfId="14001" xr:uid="{00000000-0005-0000-0000-000021360000}"/>
    <cellStyle name="Output 2" xfId="146" xr:uid="{00000000-0005-0000-0000-000022360000}"/>
    <cellStyle name="Output 2 2" xfId="14002" xr:uid="{00000000-0005-0000-0000-000023360000}"/>
    <cellStyle name="Output 2 3" xfId="14003" xr:uid="{00000000-0005-0000-0000-000024360000}"/>
    <cellStyle name="Output 2 4" xfId="14004" xr:uid="{00000000-0005-0000-0000-000025360000}"/>
    <cellStyle name="Output 2 5" xfId="14005" xr:uid="{00000000-0005-0000-0000-000026360000}"/>
    <cellStyle name="Output 2_Deferred Income Taxes" xfId="14006" xr:uid="{00000000-0005-0000-0000-000027360000}"/>
    <cellStyle name="Output 3" xfId="475" xr:uid="{00000000-0005-0000-0000-000028360000}"/>
    <cellStyle name="Output 3 2" xfId="14007" xr:uid="{00000000-0005-0000-0000-000029360000}"/>
    <cellStyle name="Output 3 3" xfId="14008" xr:uid="{00000000-0005-0000-0000-00002A360000}"/>
    <cellStyle name="Output 3 4" xfId="14009" xr:uid="{00000000-0005-0000-0000-00002B360000}"/>
    <cellStyle name="Output 4" xfId="476" xr:uid="{00000000-0005-0000-0000-00002C360000}"/>
    <cellStyle name="Output 4 2" xfId="14010" xr:uid="{00000000-0005-0000-0000-00002D360000}"/>
    <cellStyle name="Output 4 3" xfId="14011" xr:uid="{00000000-0005-0000-0000-00002E360000}"/>
    <cellStyle name="Output 4 4" xfId="14012" xr:uid="{00000000-0005-0000-0000-00002F360000}"/>
    <cellStyle name="Output 5" xfId="477" xr:uid="{00000000-0005-0000-0000-000030360000}"/>
    <cellStyle name="Output 5 2" xfId="14013" xr:uid="{00000000-0005-0000-0000-000031360000}"/>
    <cellStyle name="Output 5 3" xfId="14014" xr:uid="{00000000-0005-0000-0000-000032360000}"/>
    <cellStyle name="Output 5 4" xfId="14015" xr:uid="{00000000-0005-0000-0000-000033360000}"/>
    <cellStyle name="Output 6" xfId="478" xr:uid="{00000000-0005-0000-0000-000034360000}"/>
    <cellStyle name="Output 6 2" xfId="14016" xr:uid="{00000000-0005-0000-0000-000035360000}"/>
    <cellStyle name="Output 6 3" xfId="14017" xr:uid="{00000000-0005-0000-0000-000036360000}"/>
    <cellStyle name="Output 6 4" xfId="14018" xr:uid="{00000000-0005-0000-0000-000037360000}"/>
    <cellStyle name="Output Amounts" xfId="14019" xr:uid="{00000000-0005-0000-0000-000038360000}"/>
    <cellStyle name="Output Column Headings" xfId="14020" xr:uid="{00000000-0005-0000-0000-000039360000}"/>
    <cellStyle name="Output Line Items" xfId="14021" xr:uid="{00000000-0005-0000-0000-00003A360000}"/>
    <cellStyle name="Output Line Items 2" xfId="14022" xr:uid="{00000000-0005-0000-0000-00003B360000}"/>
    <cellStyle name="Output Line Items_Deferred Income Taxes" xfId="14023" xr:uid="{00000000-0005-0000-0000-00003C360000}"/>
    <cellStyle name="Output Report Heading" xfId="14024" xr:uid="{00000000-0005-0000-0000-00003D360000}"/>
    <cellStyle name="Output Report Title" xfId="14025" xr:uid="{00000000-0005-0000-0000-00003E360000}"/>
    <cellStyle name="Page Heading Large" xfId="14026" xr:uid="{00000000-0005-0000-0000-00003F360000}"/>
    <cellStyle name="Page Heading Small" xfId="14027" xr:uid="{00000000-0005-0000-0000-000040360000}"/>
    <cellStyle name="Password" xfId="147" xr:uid="{00000000-0005-0000-0000-000041360000}"/>
    <cellStyle name="pct_sub" xfId="14028" xr:uid="{00000000-0005-0000-0000-000042360000}"/>
    <cellStyle name="per.style" xfId="14029" xr:uid="{00000000-0005-0000-0000-000043360000}"/>
    <cellStyle name="Percen - Style1" xfId="479" xr:uid="{00000000-0005-0000-0000-000044360000}"/>
    <cellStyle name="Percen - Style2" xfId="480" xr:uid="{00000000-0005-0000-0000-000045360000}"/>
    <cellStyle name="Percent" xfId="3" builtinId="5"/>
    <cellStyle name="Percent (0)" xfId="14030" xr:uid="{00000000-0005-0000-0000-000047360000}"/>
    <cellStyle name="Percent [1]" xfId="14031" xr:uid="{00000000-0005-0000-0000-000048360000}"/>
    <cellStyle name="Percent [2]" xfId="148" xr:uid="{00000000-0005-0000-0000-000049360000}"/>
    <cellStyle name="Percent [2] 10" xfId="14032" xr:uid="{00000000-0005-0000-0000-00004A360000}"/>
    <cellStyle name="Percent [2] 11" xfId="14033" xr:uid="{00000000-0005-0000-0000-00004B360000}"/>
    <cellStyle name="Percent [2] 12" xfId="14034" xr:uid="{00000000-0005-0000-0000-00004C360000}"/>
    <cellStyle name="Percent [2] 13" xfId="14035" xr:uid="{00000000-0005-0000-0000-00004D360000}"/>
    <cellStyle name="Percent [2] 14" xfId="14036" xr:uid="{00000000-0005-0000-0000-00004E360000}"/>
    <cellStyle name="Percent [2] 2" xfId="481" xr:uid="{00000000-0005-0000-0000-00004F360000}"/>
    <cellStyle name="Percent [2] 3" xfId="482" xr:uid="{00000000-0005-0000-0000-000050360000}"/>
    <cellStyle name="Percent [2] 4" xfId="14037" xr:uid="{00000000-0005-0000-0000-000051360000}"/>
    <cellStyle name="Percent [2] 5" xfId="14038" xr:uid="{00000000-0005-0000-0000-000052360000}"/>
    <cellStyle name="Percent [2] 6" xfId="14039" xr:uid="{00000000-0005-0000-0000-000053360000}"/>
    <cellStyle name="Percent [2] 7" xfId="14040" xr:uid="{00000000-0005-0000-0000-000054360000}"/>
    <cellStyle name="Percent [2] 8" xfId="14041" xr:uid="{00000000-0005-0000-0000-000055360000}"/>
    <cellStyle name="Percent [2] 9" xfId="14042" xr:uid="{00000000-0005-0000-0000-000056360000}"/>
    <cellStyle name="Percent 10" xfId="14043" xr:uid="{00000000-0005-0000-0000-000057360000}"/>
    <cellStyle name="Percent 10 2" xfId="14044" xr:uid="{00000000-0005-0000-0000-000058360000}"/>
    <cellStyle name="Percent 10 3" xfId="14045" xr:uid="{00000000-0005-0000-0000-000059360000}"/>
    <cellStyle name="Percent 11" xfId="14046" xr:uid="{00000000-0005-0000-0000-00005A360000}"/>
    <cellStyle name="Percent 11 2" xfId="14047" xr:uid="{00000000-0005-0000-0000-00005B360000}"/>
    <cellStyle name="Percent 11 2 2" xfId="14048" xr:uid="{00000000-0005-0000-0000-00005C360000}"/>
    <cellStyle name="Percent 11 2 2 2" xfId="14049" xr:uid="{00000000-0005-0000-0000-00005D360000}"/>
    <cellStyle name="Percent 11 2 3" xfId="14050" xr:uid="{00000000-0005-0000-0000-00005E360000}"/>
    <cellStyle name="Percent 11 2 4" xfId="14051" xr:uid="{00000000-0005-0000-0000-00005F360000}"/>
    <cellStyle name="Percent 11 3" xfId="14052" xr:uid="{00000000-0005-0000-0000-000060360000}"/>
    <cellStyle name="Percent 11 3 2" xfId="14053" xr:uid="{00000000-0005-0000-0000-000061360000}"/>
    <cellStyle name="Percent 11 4" xfId="14054" xr:uid="{00000000-0005-0000-0000-000062360000}"/>
    <cellStyle name="Percent 11 4 2" xfId="14055" xr:uid="{00000000-0005-0000-0000-000063360000}"/>
    <cellStyle name="Percent 11 5" xfId="14056" xr:uid="{00000000-0005-0000-0000-000064360000}"/>
    <cellStyle name="Percent 11 5 2" xfId="14057" xr:uid="{00000000-0005-0000-0000-000065360000}"/>
    <cellStyle name="Percent 11 6" xfId="14058" xr:uid="{00000000-0005-0000-0000-000066360000}"/>
    <cellStyle name="Percent 12" xfId="14059" xr:uid="{00000000-0005-0000-0000-000067360000}"/>
    <cellStyle name="Percent 12 2" xfId="14060" xr:uid="{00000000-0005-0000-0000-000068360000}"/>
    <cellStyle name="Percent 12 2 2" xfId="14061" xr:uid="{00000000-0005-0000-0000-000069360000}"/>
    <cellStyle name="Percent 12 2 3" xfId="14062" xr:uid="{00000000-0005-0000-0000-00006A360000}"/>
    <cellStyle name="Percent 12 3" xfId="14063" xr:uid="{00000000-0005-0000-0000-00006B360000}"/>
    <cellStyle name="Percent 12 4" xfId="14064" xr:uid="{00000000-0005-0000-0000-00006C360000}"/>
    <cellStyle name="Percent 13" xfId="14065" xr:uid="{00000000-0005-0000-0000-00006D360000}"/>
    <cellStyle name="Percent 13 2" xfId="14066" xr:uid="{00000000-0005-0000-0000-00006E360000}"/>
    <cellStyle name="Percent 13 2 2" xfId="14067" xr:uid="{00000000-0005-0000-0000-00006F360000}"/>
    <cellStyle name="Percent 13 3" xfId="14068" xr:uid="{00000000-0005-0000-0000-000070360000}"/>
    <cellStyle name="Percent 13 4" xfId="14069" xr:uid="{00000000-0005-0000-0000-000071360000}"/>
    <cellStyle name="Percent 14" xfId="14070" xr:uid="{00000000-0005-0000-0000-000072360000}"/>
    <cellStyle name="Percent 14 2" xfId="14071" xr:uid="{00000000-0005-0000-0000-000073360000}"/>
    <cellStyle name="Percent 15" xfId="14072" xr:uid="{00000000-0005-0000-0000-000074360000}"/>
    <cellStyle name="Percent 16" xfId="14073" xr:uid="{00000000-0005-0000-0000-000075360000}"/>
    <cellStyle name="Percent 17" xfId="14074" xr:uid="{00000000-0005-0000-0000-000076360000}"/>
    <cellStyle name="Percent 18" xfId="14075" xr:uid="{00000000-0005-0000-0000-000077360000}"/>
    <cellStyle name="Percent 19" xfId="14076" xr:uid="{00000000-0005-0000-0000-000078360000}"/>
    <cellStyle name="Percent 19 2" xfId="14077" xr:uid="{00000000-0005-0000-0000-000079360000}"/>
    <cellStyle name="Percent 2" xfId="149" xr:uid="{00000000-0005-0000-0000-00007A360000}"/>
    <cellStyle name="Percent 2 10" xfId="14078" xr:uid="{00000000-0005-0000-0000-00007B360000}"/>
    <cellStyle name="Percent 2 11" xfId="14079" xr:uid="{00000000-0005-0000-0000-00007C360000}"/>
    <cellStyle name="Percent 2 12" xfId="14080" xr:uid="{00000000-0005-0000-0000-00007D360000}"/>
    <cellStyle name="Percent 2 13" xfId="14081" xr:uid="{00000000-0005-0000-0000-00007E360000}"/>
    <cellStyle name="Percent 2 14" xfId="14082" xr:uid="{00000000-0005-0000-0000-00007F360000}"/>
    <cellStyle name="Percent 2 15" xfId="14083" xr:uid="{00000000-0005-0000-0000-000080360000}"/>
    <cellStyle name="Percent 2 16" xfId="14084" xr:uid="{00000000-0005-0000-0000-000081360000}"/>
    <cellStyle name="Percent 2 17" xfId="14085" xr:uid="{00000000-0005-0000-0000-000082360000}"/>
    <cellStyle name="Percent 2 18" xfId="14086" xr:uid="{00000000-0005-0000-0000-000083360000}"/>
    <cellStyle name="Percent 2 19" xfId="14087" xr:uid="{00000000-0005-0000-0000-000084360000}"/>
    <cellStyle name="Percent 2 2" xfId="150" xr:uid="{00000000-0005-0000-0000-000085360000}"/>
    <cellStyle name="Percent 2 2 2" xfId="483" xr:uid="{00000000-0005-0000-0000-000086360000}"/>
    <cellStyle name="Percent 2 2 3" xfId="14088" xr:uid="{00000000-0005-0000-0000-000087360000}"/>
    <cellStyle name="Percent 2 2 3 2" xfId="14089" xr:uid="{00000000-0005-0000-0000-000088360000}"/>
    <cellStyle name="Percent 2 2 3 2 2" xfId="14090" xr:uid="{00000000-0005-0000-0000-000089360000}"/>
    <cellStyle name="Percent 2 2 3 2 2 2" xfId="14091" xr:uid="{00000000-0005-0000-0000-00008A360000}"/>
    <cellStyle name="Percent 2 2 3 2 2 2 2" xfId="14092" xr:uid="{00000000-0005-0000-0000-00008B360000}"/>
    <cellStyle name="Percent 2 2 3 2 2 2 2 2" xfId="14093" xr:uid="{00000000-0005-0000-0000-00008C360000}"/>
    <cellStyle name="Percent 2 2 3 2 2 2_Deferred Income Taxes" xfId="14094" xr:uid="{00000000-0005-0000-0000-00008D360000}"/>
    <cellStyle name="Percent 2 2 3 2 2 3" xfId="14095" xr:uid="{00000000-0005-0000-0000-00008E360000}"/>
    <cellStyle name="Percent 2 2 3 2 2 3 2" xfId="14096" xr:uid="{00000000-0005-0000-0000-00008F360000}"/>
    <cellStyle name="Percent 2 2 3 2 2_Deferred Income Taxes" xfId="14097" xr:uid="{00000000-0005-0000-0000-000090360000}"/>
    <cellStyle name="Percent 2 2 3 2 3" xfId="14098" xr:uid="{00000000-0005-0000-0000-000091360000}"/>
    <cellStyle name="Percent 2 2 3 2 3 2" xfId="14099" xr:uid="{00000000-0005-0000-0000-000092360000}"/>
    <cellStyle name="Percent 2 2 3 2 3 2 2" xfId="14100" xr:uid="{00000000-0005-0000-0000-000093360000}"/>
    <cellStyle name="Percent 2 2 3 2 3 2 2 2" xfId="14101" xr:uid="{00000000-0005-0000-0000-000094360000}"/>
    <cellStyle name="Percent 2 2 3 2 3 2_Deferred Income Taxes" xfId="14102" xr:uid="{00000000-0005-0000-0000-000095360000}"/>
    <cellStyle name="Percent 2 2 3 2 3 3" xfId="14103" xr:uid="{00000000-0005-0000-0000-000096360000}"/>
    <cellStyle name="Percent 2 2 3 2 3 3 2" xfId="14104" xr:uid="{00000000-0005-0000-0000-000097360000}"/>
    <cellStyle name="Percent 2 2 3 2 3_Deferred Income Taxes" xfId="14105" xr:uid="{00000000-0005-0000-0000-000098360000}"/>
    <cellStyle name="Percent 2 2 3 2 4" xfId="14106" xr:uid="{00000000-0005-0000-0000-000099360000}"/>
    <cellStyle name="Percent 2 2 3 2 4 2" xfId="14107" xr:uid="{00000000-0005-0000-0000-00009A360000}"/>
    <cellStyle name="Percent 2 2 3 2 4 2 2" xfId="14108" xr:uid="{00000000-0005-0000-0000-00009B360000}"/>
    <cellStyle name="Percent 2 2 3 2 4_Deferred Income Taxes" xfId="14109" xr:uid="{00000000-0005-0000-0000-00009C360000}"/>
    <cellStyle name="Percent 2 2 3 2 5" xfId="14110" xr:uid="{00000000-0005-0000-0000-00009D360000}"/>
    <cellStyle name="Percent 2 2 3 2 5 2" xfId="14111" xr:uid="{00000000-0005-0000-0000-00009E360000}"/>
    <cellStyle name="Percent 2 2 3 2_Deferred Income Taxes" xfId="14112" xr:uid="{00000000-0005-0000-0000-00009F360000}"/>
    <cellStyle name="Percent 2 2 3 3" xfId="14113" xr:uid="{00000000-0005-0000-0000-0000A0360000}"/>
    <cellStyle name="Percent 2 2 3 3 2" xfId="14114" xr:uid="{00000000-0005-0000-0000-0000A1360000}"/>
    <cellStyle name="Percent 2 2 3 3 2 2" xfId="14115" xr:uid="{00000000-0005-0000-0000-0000A2360000}"/>
    <cellStyle name="Percent 2 2 3 3 2 2 2" xfId="14116" xr:uid="{00000000-0005-0000-0000-0000A3360000}"/>
    <cellStyle name="Percent 2 2 3 3 2_Deferred Income Taxes" xfId="14117" xr:uid="{00000000-0005-0000-0000-0000A4360000}"/>
    <cellStyle name="Percent 2 2 3 3 3" xfId="14118" xr:uid="{00000000-0005-0000-0000-0000A5360000}"/>
    <cellStyle name="Percent 2 2 3 3 3 2" xfId="14119" xr:uid="{00000000-0005-0000-0000-0000A6360000}"/>
    <cellStyle name="Percent 2 2 3 3_Deferred Income Taxes" xfId="14120" xr:uid="{00000000-0005-0000-0000-0000A7360000}"/>
    <cellStyle name="Percent 2 2 3 4" xfId="14121" xr:uid="{00000000-0005-0000-0000-0000A8360000}"/>
    <cellStyle name="Percent 2 2 3 4 2" xfId="14122" xr:uid="{00000000-0005-0000-0000-0000A9360000}"/>
    <cellStyle name="Percent 2 2 3 4 2 2" xfId="14123" xr:uid="{00000000-0005-0000-0000-0000AA360000}"/>
    <cellStyle name="Percent 2 2 3 4 2 2 2" xfId="14124" xr:uid="{00000000-0005-0000-0000-0000AB360000}"/>
    <cellStyle name="Percent 2 2 3 4 2_Deferred Income Taxes" xfId="14125" xr:uid="{00000000-0005-0000-0000-0000AC360000}"/>
    <cellStyle name="Percent 2 2 3 4 3" xfId="14126" xr:uid="{00000000-0005-0000-0000-0000AD360000}"/>
    <cellStyle name="Percent 2 2 3 4 3 2" xfId="14127" xr:uid="{00000000-0005-0000-0000-0000AE360000}"/>
    <cellStyle name="Percent 2 2 3 4_Deferred Income Taxes" xfId="14128" xr:uid="{00000000-0005-0000-0000-0000AF360000}"/>
    <cellStyle name="Percent 2 2 3 5" xfId="14129" xr:uid="{00000000-0005-0000-0000-0000B0360000}"/>
    <cellStyle name="Percent 2 2 3 5 2" xfId="14130" xr:uid="{00000000-0005-0000-0000-0000B1360000}"/>
    <cellStyle name="Percent 2 2 3 5 2 2" xfId="14131" xr:uid="{00000000-0005-0000-0000-0000B2360000}"/>
    <cellStyle name="Percent 2 2 3 5_Deferred Income Taxes" xfId="14132" xr:uid="{00000000-0005-0000-0000-0000B3360000}"/>
    <cellStyle name="Percent 2 2 3 6" xfId="14133" xr:uid="{00000000-0005-0000-0000-0000B4360000}"/>
    <cellStyle name="Percent 2 2 3 6 2" xfId="14134" xr:uid="{00000000-0005-0000-0000-0000B5360000}"/>
    <cellStyle name="Percent 2 2 3_Deferred Income Taxes" xfId="14135" xr:uid="{00000000-0005-0000-0000-0000B6360000}"/>
    <cellStyle name="Percent 2 2 4" xfId="14136" xr:uid="{00000000-0005-0000-0000-0000B7360000}"/>
    <cellStyle name="Percent 2 2 4 2" xfId="14137" xr:uid="{00000000-0005-0000-0000-0000B8360000}"/>
    <cellStyle name="Percent 2 2 4 2 2" xfId="14138" xr:uid="{00000000-0005-0000-0000-0000B9360000}"/>
    <cellStyle name="Percent 2 2 4 2 2 2" xfId="14139" xr:uid="{00000000-0005-0000-0000-0000BA360000}"/>
    <cellStyle name="Percent 2 2 4 2 2 2 2" xfId="14140" xr:uid="{00000000-0005-0000-0000-0000BB360000}"/>
    <cellStyle name="Percent 2 2 4 2 2_Deferred Income Taxes" xfId="14141" xr:uid="{00000000-0005-0000-0000-0000BC360000}"/>
    <cellStyle name="Percent 2 2 4 2 3" xfId="14142" xr:uid="{00000000-0005-0000-0000-0000BD360000}"/>
    <cellStyle name="Percent 2 2 4 2 3 2" xfId="14143" xr:uid="{00000000-0005-0000-0000-0000BE360000}"/>
    <cellStyle name="Percent 2 2 4 2_Deferred Income Taxes" xfId="14144" xr:uid="{00000000-0005-0000-0000-0000BF360000}"/>
    <cellStyle name="Percent 2 2 4 3" xfId="14145" xr:uid="{00000000-0005-0000-0000-0000C0360000}"/>
    <cellStyle name="Percent 2 2 4 3 2" xfId="14146" xr:uid="{00000000-0005-0000-0000-0000C1360000}"/>
    <cellStyle name="Percent 2 2 4 3 2 2" xfId="14147" xr:uid="{00000000-0005-0000-0000-0000C2360000}"/>
    <cellStyle name="Percent 2 2 4 3 2 2 2" xfId="14148" xr:uid="{00000000-0005-0000-0000-0000C3360000}"/>
    <cellStyle name="Percent 2 2 4 3 2_Deferred Income Taxes" xfId="14149" xr:uid="{00000000-0005-0000-0000-0000C4360000}"/>
    <cellStyle name="Percent 2 2 4 3 3" xfId="14150" xr:uid="{00000000-0005-0000-0000-0000C5360000}"/>
    <cellStyle name="Percent 2 2 4 3 3 2" xfId="14151" xr:uid="{00000000-0005-0000-0000-0000C6360000}"/>
    <cellStyle name="Percent 2 2 4 3_Deferred Income Taxes" xfId="14152" xr:uid="{00000000-0005-0000-0000-0000C7360000}"/>
    <cellStyle name="Percent 2 2 4 4" xfId="14153" xr:uid="{00000000-0005-0000-0000-0000C8360000}"/>
    <cellStyle name="Percent 2 2 4 4 2" xfId="14154" xr:uid="{00000000-0005-0000-0000-0000C9360000}"/>
    <cellStyle name="Percent 2 2 4 4 2 2" xfId="14155" xr:uid="{00000000-0005-0000-0000-0000CA360000}"/>
    <cellStyle name="Percent 2 2 4 4_Deferred Income Taxes" xfId="14156" xr:uid="{00000000-0005-0000-0000-0000CB360000}"/>
    <cellStyle name="Percent 2 2 4 5" xfId="14157" xr:uid="{00000000-0005-0000-0000-0000CC360000}"/>
    <cellStyle name="Percent 2 2 4 5 2" xfId="14158" xr:uid="{00000000-0005-0000-0000-0000CD360000}"/>
    <cellStyle name="Percent 2 2 4_Deferred Income Taxes" xfId="14159" xr:uid="{00000000-0005-0000-0000-0000CE360000}"/>
    <cellStyle name="Percent 2 2 5" xfId="14160" xr:uid="{00000000-0005-0000-0000-0000CF360000}"/>
    <cellStyle name="Percent 2 2 5 2" xfId="14161" xr:uid="{00000000-0005-0000-0000-0000D0360000}"/>
    <cellStyle name="Percent 2 2 5 2 2" xfId="14162" xr:uid="{00000000-0005-0000-0000-0000D1360000}"/>
    <cellStyle name="Percent 2 2 5 2 2 2" xfId="14163" xr:uid="{00000000-0005-0000-0000-0000D2360000}"/>
    <cellStyle name="Percent 2 2 5 2_Deferred Income Taxes" xfId="14164" xr:uid="{00000000-0005-0000-0000-0000D3360000}"/>
    <cellStyle name="Percent 2 2 5 3" xfId="14165" xr:uid="{00000000-0005-0000-0000-0000D4360000}"/>
    <cellStyle name="Percent 2 2 5 3 2" xfId="14166" xr:uid="{00000000-0005-0000-0000-0000D5360000}"/>
    <cellStyle name="Percent 2 2 5_Deferred Income Taxes" xfId="14167" xr:uid="{00000000-0005-0000-0000-0000D6360000}"/>
    <cellStyle name="Percent 2 2 6" xfId="14168" xr:uid="{00000000-0005-0000-0000-0000D7360000}"/>
    <cellStyle name="Percent 2 2 6 2" xfId="14169" xr:uid="{00000000-0005-0000-0000-0000D8360000}"/>
    <cellStyle name="Percent 2 2 6 2 2" xfId="14170" xr:uid="{00000000-0005-0000-0000-0000D9360000}"/>
    <cellStyle name="Percent 2 2 6 2 2 2" xfId="14171" xr:uid="{00000000-0005-0000-0000-0000DA360000}"/>
    <cellStyle name="Percent 2 2 6 2_Deferred Income Taxes" xfId="14172" xr:uid="{00000000-0005-0000-0000-0000DB360000}"/>
    <cellStyle name="Percent 2 2 6 3" xfId="14173" xr:uid="{00000000-0005-0000-0000-0000DC360000}"/>
    <cellStyle name="Percent 2 2 6 3 2" xfId="14174" xr:uid="{00000000-0005-0000-0000-0000DD360000}"/>
    <cellStyle name="Percent 2 2 6_Deferred Income Taxes" xfId="14175" xr:uid="{00000000-0005-0000-0000-0000DE360000}"/>
    <cellStyle name="Percent 2 2 7" xfId="14176" xr:uid="{00000000-0005-0000-0000-0000DF360000}"/>
    <cellStyle name="Percent 2 2 7 2" xfId="14177" xr:uid="{00000000-0005-0000-0000-0000E0360000}"/>
    <cellStyle name="Percent 2 2 7 2 2" xfId="14178" xr:uid="{00000000-0005-0000-0000-0000E1360000}"/>
    <cellStyle name="Percent 2 2 7_Deferred Income Taxes" xfId="14179" xr:uid="{00000000-0005-0000-0000-0000E2360000}"/>
    <cellStyle name="Percent 2 2 8" xfId="14180" xr:uid="{00000000-0005-0000-0000-0000E3360000}"/>
    <cellStyle name="Percent 2 2 8 2" xfId="14181" xr:uid="{00000000-0005-0000-0000-0000E4360000}"/>
    <cellStyle name="Percent 2 2_Deferred Income Taxes" xfId="14182" xr:uid="{00000000-0005-0000-0000-0000E5360000}"/>
    <cellStyle name="Percent 2 20" xfId="14183" xr:uid="{00000000-0005-0000-0000-0000E6360000}"/>
    <cellStyle name="Percent 2 21" xfId="14184" xr:uid="{00000000-0005-0000-0000-0000E7360000}"/>
    <cellStyle name="Percent 2 22" xfId="14185" xr:uid="{00000000-0005-0000-0000-0000E8360000}"/>
    <cellStyle name="Percent 2 22 2" xfId="14186" xr:uid="{00000000-0005-0000-0000-0000E9360000}"/>
    <cellStyle name="Percent 2 23" xfId="14187" xr:uid="{00000000-0005-0000-0000-0000EA360000}"/>
    <cellStyle name="Percent 2 23 2" xfId="14188" xr:uid="{00000000-0005-0000-0000-0000EB360000}"/>
    <cellStyle name="Percent 2 24" xfId="14189" xr:uid="{00000000-0005-0000-0000-0000EC360000}"/>
    <cellStyle name="Percent 2 24 2" xfId="14190" xr:uid="{00000000-0005-0000-0000-0000ED360000}"/>
    <cellStyle name="Percent 2 25" xfId="14191" xr:uid="{00000000-0005-0000-0000-0000EE360000}"/>
    <cellStyle name="Percent 2 3" xfId="216" xr:uid="{00000000-0005-0000-0000-0000EF360000}"/>
    <cellStyle name="Percent 2 3 2" xfId="14192" xr:uid="{00000000-0005-0000-0000-0000F0360000}"/>
    <cellStyle name="Percent 2 3 2 2" xfId="14193" xr:uid="{00000000-0005-0000-0000-0000F1360000}"/>
    <cellStyle name="Percent 2 3 2 2 2" xfId="14194" xr:uid="{00000000-0005-0000-0000-0000F2360000}"/>
    <cellStyle name="Percent 2 3 2 2 2 2" xfId="14195" xr:uid="{00000000-0005-0000-0000-0000F3360000}"/>
    <cellStyle name="Percent 2 3 2 2 2 2 2" xfId="14196" xr:uid="{00000000-0005-0000-0000-0000F4360000}"/>
    <cellStyle name="Percent 2 3 2 2 2_Deferred Income Taxes" xfId="14197" xr:uid="{00000000-0005-0000-0000-0000F5360000}"/>
    <cellStyle name="Percent 2 3 2 2 3" xfId="14198" xr:uid="{00000000-0005-0000-0000-0000F6360000}"/>
    <cellStyle name="Percent 2 3 2 2 3 2" xfId="14199" xr:uid="{00000000-0005-0000-0000-0000F7360000}"/>
    <cellStyle name="Percent 2 3 2 2_Deferred Income Taxes" xfId="14200" xr:uid="{00000000-0005-0000-0000-0000F8360000}"/>
    <cellStyle name="Percent 2 3 2 3" xfId="14201" xr:uid="{00000000-0005-0000-0000-0000F9360000}"/>
    <cellStyle name="Percent 2 3 2 3 2" xfId="14202" xr:uid="{00000000-0005-0000-0000-0000FA360000}"/>
    <cellStyle name="Percent 2 3 2 3 2 2" xfId="14203" xr:uid="{00000000-0005-0000-0000-0000FB360000}"/>
    <cellStyle name="Percent 2 3 2 3 2 2 2" xfId="14204" xr:uid="{00000000-0005-0000-0000-0000FC360000}"/>
    <cellStyle name="Percent 2 3 2 3 2_Deferred Income Taxes" xfId="14205" xr:uid="{00000000-0005-0000-0000-0000FD360000}"/>
    <cellStyle name="Percent 2 3 2 3 3" xfId="14206" xr:uid="{00000000-0005-0000-0000-0000FE360000}"/>
    <cellStyle name="Percent 2 3 2 3 3 2" xfId="14207" xr:uid="{00000000-0005-0000-0000-0000FF360000}"/>
    <cellStyle name="Percent 2 3 2 3_Deferred Income Taxes" xfId="14208" xr:uid="{00000000-0005-0000-0000-000000370000}"/>
    <cellStyle name="Percent 2 3 2 4" xfId="14209" xr:uid="{00000000-0005-0000-0000-000001370000}"/>
    <cellStyle name="Percent 2 3 2 4 2" xfId="14210" xr:uid="{00000000-0005-0000-0000-000002370000}"/>
    <cellStyle name="Percent 2 3 2 4 2 2" xfId="14211" xr:uid="{00000000-0005-0000-0000-000003370000}"/>
    <cellStyle name="Percent 2 3 2 4_Deferred Income Taxes" xfId="14212" xr:uid="{00000000-0005-0000-0000-000004370000}"/>
    <cellStyle name="Percent 2 3 2 5" xfId="14213" xr:uid="{00000000-0005-0000-0000-000005370000}"/>
    <cellStyle name="Percent 2 3 2 5 2" xfId="14214" xr:uid="{00000000-0005-0000-0000-000006370000}"/>
    <cellStyle name="Percent 2 3 2_Deferred Income Taxes" xfId="14215" xr:uid="{00000000-0005-0000-0000-000007370000}"/>
    <cellStyle name="Percent 2 3 3" xfId="14216" xr:uid="{00000000-0005-0000-0000-000008370000}"/>
    <cellStyle name="Percent 2 3 3 2" xfId="14217" xr:uid="{00000000-0005-0000-0000-000009370000}"/>
    <cellStyle name="Percent 2 3 3 2 2" xfId="14218" xr:uid="{00000000-0005-0000-0000-00000A370000}"/>
    <cellStyle name="Percent 2 3 3 2 2 2" xfId="14219" xr:uid="{00000000-0005-0000-0000-00000B370000}"/>
    <cellStyle name="Percent 2 3 3 2_Deferred Income Taxes" xfId="14220" xr:uid="{00000000-0005-0000-0000-00000C370000}"/>
    <cellStyle name="Percent 2 3 3 3" xfId="14221" xr:uid="{00000000-0005-0000-0000-00000D370000}"/>
    <cellStyle name="Percent 2 3 3 3 2" xfId="14222" xr:uid="{00000000-0005-0000-0000-00000E370000}"/>
    <cellStyle name="Percent 2 3 3_Deferred Income Taxes" xfId="14223" xr:uid="{00000000-0005-0000-0000-00000F370000}"/>
    <cellStyle name="Percent 2 3 4" xfId="14224" xr:uid="{00000000-0005-0000-0000-000010370000}"/>
    <cellStyle name="Percent 2 3 4 2" xfId="14225" xr:uid="{00000000-0005-0000-0000-000011370000}"/>
    <cellStyle name="Percent 2 3 4 2 2" xfId="14226" xr:uid="{00000000-0005-0000-0000-000012370000}"/>
    <cellStyle name="Percent 2 3 4 2 2 2" xfId="14227" xr:uid="{00000000-0005-0000-0000-000013370000}"/>
    <cellStyle name="Percent 2 3 4 2_Deferred Income Taxes" xfId="14228" xr:uid="{00000000-0005-0000-0000-000014370000}"/>
    <cellStyle name="Percent 2 3 4 3" xfId="14229" xr:uid="{00000000-0005-0000-0000-000015370000}"/>
    <cellStyle name="Percent 2 3 4 3 2" xfId="14230" xr:uid="{00000000-0005-0000-0000-000016370000}"/>
    <cellStyle name="Percent 2 3 4_Deferred Income Taxes" xfId="14231" xr:uid="{00000000-0005-0000-0000-000017370000}"/>
    <cellStyle name="Percent 2 3 5" xfId="14232" xr:uid="{00000000-0005-0000-0000-000018370000}"/>
    <cellStyle name="Percent 2 3 5 2" xfId="14233" xr:uid="{00000000-0005-0000-0000-000019370000}"/>
    <cellStyle name="Percent 2 3 5 2 2" xfId="14234" xr:uid="{00000000-0005-0000-0000-00001A370000}"/>
    <cellStyle name="Percent 2 3 5_Deferred Income Taxes" xfId="14235" xr:uid="{00000000-0005-0000-0000-00001B370000}"/>
    <cellStyle name="Percent 2 3 6" xfId="14236" xr:uid="{00000000-0005-0000-0000-00001C370000}"/>
    <cellStyle name="Percent 2 3 6 2" xfId="14237" xr:uid="{00000000-0005-0000-0000-00001D370000}"/>
    <cellStyle name="Percent 2 3_Deferred Income Taxes" xfId="14238" xr:uid="{00000000-0005-0000-0000-00001E370000}"/>
    <cellStyle name="Percent 2 4" xfId="14239" xr:uid="{00000000-0005-0000-0000-00001F370000}"/>
    <cellStyle name="Percent 2 4 2" xfId="14240" xr:uid="{00000000-0005-0000-0000-000020370000}"/>
    <cellStyle name="Percent 2 4 2 2" xfId="14241" xr:uid="{00000000-0005-0000-0000-000021370000}"/>
    <cellStyle name="Percent 2 4 2 2 2" xfId="14242" xr:uid="{00000000-0005-0000-0000-000022370000}"/>
    <cellStyle name="Percent 2 4 2 2 2 2" xfId="14243" xr:uid="{00000000-0005-0000-0000-000023370000}"/>
    <cellStyle name="Percent 2 4 2 2_Deferred Income Taxes" xfId="14244" xr:uid="{00000000-0005-0000-0000-000024370000}"/>
    <cellStyle name="Percent 2 4 2 3" xfId="14245" xr:uid="{00000000-0005-0000-0000-000025370000}"/>
    <cellStyle name="Percent 2 4 2 3 2" xfId="14246" xr:uid="{00000000-0005-0000-0000-000026370000}"/>
    <cellStyle name="Percent 2 4 2_Deferred Income Taxes" xfId="14247" xr:uid="{00000000-0005-0000-0000-000027370000}"/>
    <cellStyle name="Percent 2 4 3" xfId="14248" xr:uid="{00000000-0005-0000-0000-000028370000}"/>
    <cellStyle name="Percent 2 4 3 2" xfId="14249" xr:uid="{00000000-0005-0000-0000-000029370000}"/>
    <cellStyle name="Percent 2 4 3 2 2" xfId="14250" xr:uid="{00000000-0005-0000-0000-00002A370000}"/>
    <cellStyle name="Percent 2 4 3 2 2 2" xfId="14251" xr:uid="{00000000-0005-0000-0000-00002B370000}"/>
    <cellStyle name="Percent 2 4 3 2_Deferred Income Taxes" xfId="14252" xr:uid="{00000000-0005-0000-0000-00002C370000}"/>
    <cellStyle name="Percent 2 4 3 3" xfId="14253" xr:uid="{00000000-0005-0000-0000-00002D370000}"/>
    <cellStyle name="Percent 2 4 3 3 2" xfId="14254" xr:uid="{00000000-0005-0000-0000-00002E370000}"/>
    <cellStyle name="Percent 2 4 3_Deferred Income Taxes" xfId="14255" xr:uid="{00000000-0005-0000-0000-00002F370000}"/>
    <cellStyle name="Percent 2 4 4" xfId="14256" xr:uid="{00000000-0005-0000-0000-000030370000}"/>
    <cellStyle name="Percent 2 4 4 2" xfId="14257" xr:uid="{00000000-0005-0000-0000-000031370000}"/>
    <cellStyle name="Percent 2 4 4 2 2" xfId="14258" xr:uid="{00000000-0005-0000-0000-000032370000}"/>
    <cellStyle name="Percent 2 4 4_Deferred Income Taxes" xfId="14259" xr:uid="{00000000-0005-0000-0000-000033370000}"/>
    <cellStyle name="Percent 2 4 5" xfId="14260" xr:uid="{00000000-0005-0000-0000-000034370000}"/>
    <cellStyle name="Percent 2 4 5 2" xfId="14261" xr:uid="{00000000-0005-0000-0000-000035370000}"/>
    <cellStyle name="Percent 2 4_Deferred Income Taxes" xfId="14262" xr:uid="{00000000-0005-0000-0000-000036370000}"/>
    <cellStyle name="Percent 2 5" xfId="14263" xr:uid="{00000000-0005-0000-0000-000037370000}"/>
    <cellStyle name="Percent 2 5 2" xfId="14264" xr:uid="{00000000-0005-0000-0000-000038370000}"/>
    <cellStyle name="Percent 2 5 2 2" xfId="14265" xr:uid="{00000000-0005-0000-0000-000039370000}"/>
    <cellStyle name="Percent 2 5 2 2 2" xfId="14266" xr:uid="{00000000-0005-0000-0000-00003A370000}"/>
    <cellStyle name="Percent 2 5 2_Deferred Income Taxes" xfId="14267" xr:uid="{00000000-0005-0000-0000-00003B370000}"/>
    <cellStyle name="Percent 2 5 3" xfId="14268" xr:uid="{00000000-0005-0000-0000-00003C370000}"/>
    <cellStyle name="Percent 2 5 3 2" xfId="14269" xr:uid="{00000000-0005-0000-0000-00003D370000}"/>
    <cellStyle name="Percent 2 5 4" xfId="14270" xr:uid="{00000000-0005-0000-0000-00003E370000}"/>
    <cellStyle name="Percent 2 5_Deferred Income Taxes" xfId="14271" xr:uid="{00000000-0005-0000-0000-00003F370000}"/>
    <cellStyle name="Percent 2 6" xfId="14272" xr:uid="{00000000-0005-0000-0000-000040370000}"/>
    <cellStyle name="Percent 2 6 2" xfId="14273" xr:uid="{00000000-0005-0000-0000-000041370000}"/>
    <cellStyle name="Percent 2 6 2 2" xfId="14274" xr:uid="{00000000-0005-0000-0000-000042370000}"/>
    <cellStyle name="Percent 2 6 2 2 2" xfId="14275" xr:uid="{00000000-0005-0000-0000-000043370000}"/>
    <cellStyle name="Percent 2 6 2_Deferred Income Taxes" xfId="14276" xr:uid="{00000000-0005-0000-0000-000044370000}"/>
    <cellStyle name="Percent 2 6 3" xfId="14277" xr:uid="{00000000-0005-0000-0000-000045370000}"/>
    <cellStyle name="Percent 2 6 3 2" xfId="14278" xr:uid="{00000000-0005-0000-0000-000046370000}"/>
    <cellStyle name="Percent 2 6_Deferred Income Taxes" xfId="14279" xr:uid="{00000000-0005-0000-0000-000047370000}"/>
    <cellStyle name="Percent 2 7" xfId="14280" xr:uid="{00000000-0005-0000-0000-000048370000}"/>
    <cellStyle name="Percent 2 7 2" xfId="14281" xr:uid="{00000000-0005-0000-0000-000049370000}"/>
    <cellStyle name="Percent 2 7 2 2" xfId="14282" xr:uid="{00000000-0005-0000-0000-00004A370000}"/>
    <cellStyle name="Percent 2 7_Deferred Income Taxes" xfId="14283" xr:uid="{00000000-0005-0000-0000-00004B370000}"/>
    <cellStyle name="Percent 2 8" xfId="14284" xr:uid="{00000000-0005-0000-0000-00004C370000}"/>
    <cellStyle name="Percent 2 9" xfId="14285" xr:uid="{00000000-0005-0000-0000-00004D370000}"/>
    <cellStyle name="Percent 2 9 2" xfId="14286" xr:uid="{00000000-0005-0000-0000-00004E370000}"/>
    <cellStyle name="Percent 2_Deferred Income Taxes" xfId="14287" xr:uid="{00000000-0005-0000-0000-00004F370000}"/>
    <cellStyle name="Percent 20" xfId="14288" xr:uid="{00000000-0005-0000-0000-000050370000}"/>
    <cellStyle name="Percent 21" xfId="14289" xr:uid="{00000000-0005-0000-0000-000051370000}"/>
    <cellStyle name="Percent 22" xfId="14290" xr:uid="{00000000-0005-0000-0000-000052370000}"/>
    <cellStyle name="Percent 22 2" xfId="14291" xr:uid="{00000000-0005-0000-0000-000053370000}"/>
    <cellStyle name="Percent 23" xfId="14292" xr:uid="{00000000-0005-0000-0000-000054370000}"/>
    <cellStyle name="Percent 24" xfId="14293" xr:uid="{00000000-0005-0000-0000-000055370000}"/>
    <cellStyle name="Percent 25" xfId="14294" xr:uid="{00000000-0005-0000-0000-000056370000}"/>
    <cellStyle name="Percent 26" xfId="14295" xr:uid="{00000000-0005-0000-0000-000057370000}"/>
    <cellStyle name="Percent 27" xfId="14296" xr:uid="{00000000-0005-0000-0000-000058370000}"/>
    <cellStyle name="Percent 28" xfId="14297" xr:uid="{00000000-0005-0000-0000-000059370000}"/>
    <cellStyle name="Percent 29" xfId="14298" xr:uid="{00000000-0005-0000-0000-00005A370000}"/>
    <cellStyle name="Percent 3" xfId="151" xr:uid="{00000000-0005-0000-0000-00005B370000}"/>
    <cellStyle name="Percent 3 10" xfId="14299" xr:uid="{00000000-0005-0000-0000-00005C370000}"/>
    <cellStyle name="Percent 3 10 2" xfId="14300" xr:uid="{00000000-0005-0000-0000-00005D370000}"/>
    <cellStyle name="Percent 3 10 2 2" xfId="14301" xr:uid="{00000000-0005-0000-0000-00005E370000}"/>
    <cellStyle name="Percent 3 10 3" xfId="14302" xr:uid="{00000000-0005-0000-0000-00005F370000}"/>
    <cellStyle name="Percent 3 10 3 2" xfId="14303" xr:uid="{00000000-0005-0000-0000-000060370000}"/>
    <cellStyle name="Percent 3 10 4" xfId="14304" xr:uid="{00000000-0005-0000-0000-000061370000}"/>
    <cellStyle name="Percent 3 11" xfId="14305" xr:uid="{00000000-0005-0000-0000-000062370000}"/>
    <cellStyle name="Percent 3 11 2" xfId="14306" xr:uid="{00000000-0005-0000-0000-000063370000}"/>
    <cellStyle name="Percent 3 11 2 2" xfId="14307" xr:uid="{00000000-0005-0000-0000-000064370000}"/>
    <cellStyle name="Percent 3 11 3" xfId="14308" xr:uid="{00000000-0005-0000-0000-000065370000}"/>
    <cellStyle name="Percent 3 11 3 2" xfId="14309" xr:uid="{00000000-0005-0000-0000-000066370000}"/>
    <cellStyle name="Percent 3 11 4" xfId="14310" xr:uid="{00000000-0005-0000-0000-000067370000}"/>
    <cellStyle name="Percent 3 12" xfId="14311" xr:uid="{00000000-0005-0000-0000-000068370000}"/>
    <cellStyle name="Percent 3 12 2" xfId="14312" xr:uid="{00000000-0005-0000-0000-000069370000}"/>
    <cellStyle name="Percent 3 13" xfId="14313" xr:uid="{00000000-0005-0000-0000-00006A370000}"/>
    <cellStyle name="Percent 3 13 2" xfId="14314" xr:uid="{00000000-0005-0000-0000-00006B370000}"/>
    <cellStyle name="Percent 3 14" xfId="14315" xr:uid="{00000000-0005-0000-0000-00006C370000}"/>
    <cellStyle name="Percent 3 14 2" xfId="14316" xr:uid="{00000000-0005-0000-0000-00006D370000}"/>
    <cellStyle name="Percent 3 2" xfId="152" xr:uid="{00000000-0005-0000-0000-00006E370000}"/>
    <cellStyle name="Percent 3 2 2" xfId="153" xr:uid="{00000000-0005-0000-0000-00006F370000}"/>
    <cellStyle name="Percent 3 2 2 2" xfId="14317" xr:uid="{00000000-0005-0000-0000-000070370000}"/>
    <cellStyle name="Percent 3 2 2 2 2" xfId="14318" xr:uid="{00000000-0005-0000-0000-000071370000}"/>
    <cellStyle name="Percent 3 2 2 2 2 2" xfId="14319" xr:uid="{00000000-0005-0000-0000-000072370000}"/>
    <cellStyle name="Percent 3 2 2 2 3" xfId="14320" xr:uid="{00000000-0005-0000-0000-000073370000}"/>
    <cellStyle name="Percent 3 2 2 2 3 2" xfId="14321" xr:uid="{00000000-0005-0000-0000-000074370000}"/>
    <cellStyle name="Percent 3 2 2 2 4" xfId="14322" xr:uid="{00000000-0005-0000-0000-000075370000}"/>
    <cellStyle name="Percent 3 2 2 3" xfId="14323" xr:uid="{00000000-0005-0000-0000-000076370000}"/>
    <cellStyle name="Percent 3 2 2 3 2" xfId="14324" xr:uid="{00000000-0005-0000-0000-000077370000}"/>
    <cellStyle name="Percent 3 2 2 3 2 2" xfId="14325" xr:uid="{00000000-0005-0000-0000-000078370000}"/>
    <cellStyle name="Percent 3 2 2 3 3" xfId="14326" xr:uid="{00000000-0005-0000-0000-000079370000}"/>
    <cellStyle name="Percent 3 2 2 3 3 2" xfId="14327" xr:uid="{00000000-0005-0000-0000-00007A370000}"/>
    <cellStyle name="Percent 3 2 2 3 4" xfId="14328" xr:uid="{00000000-0005-0000-0000-00007B370000}"/>
    <cellStyle name="Percent 3 2 2 4" xfId="14329" xr:uid="{00000000-0005-0000-0000-00007C370000}"/>
    <cellStyle name="Percent 3 2 2 4 2" xfId="14330" xr:uid="{00000000-0005-0000-0000-00007D370000}"/>
    <cellStyle name="Percent 3 2 2 5" xfId="14331" xr:uid="{00000000-0005-0000-0000-00007E370000}"/>
    <cellStyle name="Percent 3 2 2 5 2" xfId="14332" xr:uid="{00000000-0005-0000-0000-00007F370000}"/>
    <cellStyle name="Percent 3 2 2 6" xfId="14333" xr:uid="{00000000-0005-0000-0000-000080370000}"/>
    <cellStyle name="Percent 3 2 3" xfId="154" xr:uid="{00000000-0005-0000-0000-000081370000}"/>
    <cellStyle name="Percent 3 2 3 2" xfId="14334" xr:uid="{00000000-0005-0000-0000-000082370000}"/>
    <cellStyle name="Percent 3 2 3 2 2" xfId="14335" xr:uid="{00000000-0005-0000-0000-000083370000}"/>
    <cellStyle name="Percent 3 2 3 2 2 2" xfId="14336" xr:uid="{00000000-0005-0000-0000-000084370000}"/>
    <cellStyle name="Percent 3 2 3 2 3" xfId="14337" xr:uid="{00000000-0005-0000-0000-000085370000}"/>
    <cellStyle name="Percent 3 2 3 2 3 2" xfId="14338" xr:uid="{00000000-0005-0000-0000-000086370000}"/>
    <cellStyle name="Percent 3 2 3 2 4" xfId="14339" xr:uid="{00000000-0005-0000-0000-000087370000}"/>
    <cellStyle name="Percent 3 2 3 3" xfId="14340" xr:uid="{00000000-0005-0000-0000-000088370000}"/>
    <cellStyle name="Percent 3 2 3 3 2" xfId="14341" xr:uid="{00000000-0005-0000-0000-000089370000}"/>
    <cellStyle name="Percent 3 2 3 4" xfId="14342" xr:uid="{00000000-0005-0000-0000-00008A370000}"/>
    <cellStyle name="Percent 3 2 3 4 2" xfId="14343" xr:uid="{00000000-0005-0000-0000-00008B370000}"/>
    <cellStyle name="Percent 3 2 3 5" xfId="14344" xr:uid="{00000000-0005-0000-0000-00008C370000}"/>
    <cellStyle name="Percent 3 2 4" xfId="14345" xr:uid="{00000000-0005-0000-0000-00008D370000}"/>
    <cellStyle name="Percent 3 2 4 2" xfId="14346" xr:uid="{00000000-0005-0000-0000-00008E370000}"/>
    <cellStyle name="Percent 3 2 4 2 2" xfId="14347" xr:uid="{00000000-0005-0000-0000-00008F370000}"/>
    <cellStyle name="Percent 3 2 4 3" xfId="14348" xr:uid="{00000000-0005-0000-0000-000090370000}"/>
    <cellStyle name="Percent 3 2 4 3 2" xfId="14349" xr:uid="{00000000-0005-0000-0000-000091370000}"/>
    <cellStyle name="Percent 3 2 4 4" xfId="14350" xr:uid="{00000000-0005-0000-0000-000092370000}"/>
    <cellStyle name="Percent 3 2 5" xfId="14351" xr:uid="{00000000-0005-0000-0000-000093370000}"/>
    <cellStyle name="Percent 3 2 5 2" xfId="14352" xr:uid="{00000000-0005-0000-0000-000094370000}"/>
    <cellStyle name="Percent 3 2 5 2 2" xfId="14353" xr:uid="{00000000-0005-0000-0000-000095370000}"/>
    <cellStyle name="Percent 3 2 5 3" xfId="14354" xr:uid="{00000000-0005-0000-0000-000096370000}"/>
    <cellStyle name="Percent 3 2 5 3 2" xfId="14355" xr:uid="{00000000-0005-0000-0000-000097370000}"/>
    <cellStyle name="Percent 3 2 5 4" xfId="14356" xr:uid="{00000000-0005-0000-0000-000098370000}"/>
    <cellStyle name="Percent 3 2 6" xfId="14357" xr:uid="{00000000-0005-0000-0000-000099370000}"/>
    <cellStyle name="Percent 3 2 6 2" xfId="14358" xr:uid="{00000000-0005-0000-0000-00009A370000}"/>
    <cellStyle name="Percent 3 2 6 2 2" xfId="14359" xr:uid="{00000000-0005-0000-0000-00009B370000}"/>
    <cellStyle name="Percent 3 2 6 3" xfId="14360" xr:uid="{00000000-0005-0000-0000-00009C370000}"/>
    <cellStyle name="Percent 3 2 6 3 2" xfId="14361" xr:uid="{00000000-0005-0000-0000-00009D370000}"/>
    <cellStyle name="Percent 3 2 6 4" xfId="14362" xr:uid="{00000000-0005-0000-0000-00009E370000}"/>
    <cellStyle name="Percent 3 2 7" xfId="14363" xr:uid="{00000000-0005-0000-0000-00009F370000}"/>
    <cellStyle name="Percent 3 2 7 2" xfId="14364" xr:uid="{00000000-0005-0000-0000-0000A0370000}"/>
    <cellStyle name="Percent 3 2 7 2 2" xfId="14365" xr:uid="{00000000-0005-0000-0000-0000A1370000}"/>
    <cellStyle name="Percent 3 2 7 3" xfId="14366" xr:uid="{00000000-0005-0000-0000-0000A2370000}"/>
    <cellStyle name="Percent 3 2 7 3 2" xfId="14367" xr:uid="{00000000-0005-0000-0000-0000A3370000}"/>
    <cellStyle name="Percent 3 2 7 4" xfId="14368" xr:uid="{00000000-0005-0000-0000-0000A4370000}"/>
    <cellStyle name="Percent 3 3" xfId="155" xr:uid="{00000000-0005-0000-0000-0000A5370000}"/>
    <cellStyle name="Percent 3 3 2" xfId="14369" xr:uid="{00000000-0005-0000-0000-0000A6370000}"/>
    <cellStyle name="Percent 3 3 2 2" xfId="14370" xr:uid="{00000000-0005-0000-0000-0000A7370000}"/>
    <cellStyle name="Percent 3 3 2 2 2" xfId="14371" xr:uid="{00000000-0005-0000-0000-0000A8370000}"/>
    <cellStyle name="Percent 3 3 2 2 2 2" xfId="14372" xr:uid="{00000000-0005-0000-0000-0000A9370000}"/>
    <cellStyle name="Percent 3 3 2 2 3" xfId="14373" xr:uid="{00000000-0005-0000-0000-0000AA370000}"/>
    <cellStyle name="Percent 3 3 2 2 3 2" xfId="14374" xr:uid="{00000000-0005-0000-0000-0000AB370000}"/>
    <cellStyle name="Percent 3 3 2 2 4" xfId="14375" xr:uid="{00000000-0005-0000-0000-0000AC370000}"/>
    <cellStyle name="Percent 3 3 2 3" xfId="14376" xr:uid="{00000000-0005-0000-0000-0000AD370000}"/>
    <cellStyle name="Percent 3 3 2 3 2" xfId="14377" xr:uid="{00000000-0005-0000-0000-0000AE370000}"/>
    <cellStyle name="Percent 3 3 2 3 2 2" xfId="14378" xr:uid="{00000000-0005-0000-0000-0000AF370000}"/>
    <cellStyle name="Percent 3 3 2 3 3" xfId="14379" xr:uid="{00000000-0005-0000-0000-0000B0370000}"/>
    <cellStyle name="Percent 3 3 2 3 3 2" xfId="14380" xr:uid="{00000000-0005-0000-0000-0000B1370000}"/>
    <cellStyle name="Percent 3 3 2 3 4" xfId="14381" xr:uid="{00000000-0005-0000-0000-0000B2370000}"/>
    <cellStyle name="Percent 3 3 2 4" xfId="14382" xr:uid="{00000000-0005-0000-0000-0000B3370000}"/>
    <cellStyle name="Percent 3 3 2 4 2" xfId="14383" xr:uid="{00000000-0005-0000-0000-0000B4370000}"/>
    <cellStyle name="Percent 3 3 2 5" xfId="14384" xr:uid="{00000000-0005-0000-0000-0000B5370000}"/>
    <cellStyle name="Percent 3 3 2 5 2" xfId="14385" xr:uid="{00000000-0005-0000-0000-0000B6370000}"/>
    <cellStyle name="Percent 3 3 2 6" xfId="14386" xr:uid="{00000000-0005-0000-0000-0000B7370000}"/>
    <cellStyle name="Percent 3 3 3" xfId="14387" xr:uid="{00000000-0005-0000-0000-0000B8370000}"/>
    <cellStyle name="Percent 3 3 3 2" xfId="14388" xr:uid="{00000000-0005-0000-0000-0000B9370000}"/>
    <cellStyle name="Percent 3 3 3 2 2" xfId="14389" xr:uid="{00000000-0005-0000-0000-0000BA370000}"/>
    <cellStyle name="Percent 3 3 3 2 2 2" xfId="14390" xr:uid="{00000000-0005-0000-0000-0000BB370000}"/>
    <cellStyle name="Percent 3 3 3 2 3" xfId="14391" xr:uid="{00000000-0005-0000-0000-0000BC370000}"/>
    <cellStyle name="Percent 3 3 3 2 3 2" xfId="14392" xr:uid="{00000000-0005-0000-0000-0000BD370000}"/>
    <cellStyle name="Percent 3 3 3 2 4" xfId="14393" xr:uid="{00000000-0005-0000-0000-0000BE370000}"/>
    <cellStyle name="Percent 3 3 3 3" xfId="14394" xr:uid="{00000000-0005-0000-0000-0000BF370000}"/>
    <cellStyle name="Percent 3 3 3 3 2" xfId="14395" xr:uid="{00000000-0005-0000-0000-0000C0370000}"/>
    <cellStyle name="Percent 3 3 3 4" xfId="14396" xr:uid="{00000000-0005-0000-0000-0000C1370000}"/>
    <cellStyle name="Percent 3 3 3 4 2" xfId="14397" xr:uid="{00000000-0005-0000-0000-0000C2370000}"/>
    <cellStyle name="Percent 3 3 3 5" xfId="14398" xr:uid="{00000000-0005-0000-0000-0000C3370000}"/>
    <cellStyle name="Percent 3 3 4" xfId="14399" xr:uid="{00000000-0005-0000-0000-0000C4370000}"/>
    <cellStyle name="Percent 3 3 4 2" xfId="14400" xr:uid="{00000000-0005-0000-0000-0000C5370000}"/>
    <cellStyle name="Percent 3 3 4 2 2" xfId="14401" xr:uid="{00000000-0005-0000-0000-0000C6370000}"/>
    <cellStyle name="Percent 3 3 4 3" xfId="14402" xr:uid="{00000000-0005-0000-0000-0000C7370000}"/>
    <cellStyle name="Percent 3 3 4 3 2" xfId="14403" xr:uid="{00000000-0005-0000-0000-0000C8370000}"/>
    <cellStyle name="Percent 3 3 4 4" xfId="14404" xr:uid="{00000000-0005-0000-0000-0000C9370000}"/>
    <cellStyle name="Percent 3 3 5" xfId="14405" xr:uid="{00000000-0005-0000-0000-0000CA370000}"/>
    <cellStyle name="Percent 3 3 5 2" xfId="14406" xr:uid="{00000000-0005-0000-0000-0000CB370000}"/>
    <cellStyle name="Percent 3 3 5 2 2" xfId="14407" xr:uid="{00000000-0005-0000-0000-0000CC370000}"/>
    <cellStyle name="Percent 3 3 5 3" xfId="14408" xr:uid="{00000000-0005-0000-0000-0000CD370000}"/>
    <cellStyle name="Percent 3 3 5 3 2" xfId="14409" xr:uid="{00000000-0005-0000-0000-0000CE370000}"/>
    <cellStyle name="Percent 3 3 5 4" xfId="14410" xr:uid="{00000000-0005-0000-0000-0000CF370000}"/>
    <cellStyle name="Percent 3 3 6" xfId="14411" xr:uid="{00000000-0005-0000-0000-0000D0370000}"/>
    <cellStyle name="Percent 3 3 6 2" xfId="14412" xr:uid="{00000000-0005-0000-0000-0000D1370000}"/>
    <cellStyle name="Percent 3 3 6 2 2" xfId="14413" xr:uid="{00000000-0005-0000-0000-0000D2370000}"/>
    <cellStyle name="Percent 3 3 6 3" xfId="14414" xr:uid="{00000000-0005-0000-0000-0000D3370000}"/>
    <cellStyle name="Percent 3 3 6 3 2" xfId="14415" xr:uid="{00000000-0005-0000-0000-0000D4370000}"/>
    <cellStyle name="Percent 3 3 6 4" xfId="14416" xr:uid="{00000000-0005-0000-0000-0000D5370000}"/>
    <cellStyle name="Percent 3 3 7" xfId="14417" xr:uid="{00000000-0005-0000-0000-0000D6370000}"/>
    <cellStyle name="Percent 3 3 7 2" xfId="14418" xr:uid="{00000000-0005-0000-0000-0000D7370000}"/>
    <cellStyle name="Percent 3 3 7 2 2" xfId="14419" xr:uid="{00000000-0005-0000-0000-0000D8370000}"/>
    <cellStyle name="Percent 3 3 7 3" xfId="14420" xr:uid="{00000000-0005-0000-0000-0000D9370000}"/>
    <cellStyle name="Percent 3 3 7 3 2" xfId="14421" xr:uid="{00000000-0005-0000-0000-0000DA370000}"/>
    <cellStyle name="Percent 3 3 7 4" xfId="14422" xr:uid="{00000000-0005-0000-0000-0000DB370000}"/>
    <cellStyle name="Percent 3 4" xfId="156" xr:uid="{00000000-0005-0000-0000-0000DC370000}"/>
    <cellStyle name="Percent 3 5" xfId="14423" xr:uid="{00000000-0005-0000-0000-0000DD370000}"/>
    <cellStyle name="Percent 3 5 2" xfId="14424" xr:uid="{00000000-0005-0000-0000-0000DE370000}"/>
    <cellStyle name="Percent 3 5 2 2" xfId="14425" xr:uid="{00000000-0005-0000-0000-0000DF370000}"/>
    <cellStyle name="Percent 3 5 2 2 2" xfId="14426" xr:uid="{00000000-0005-0000-0000-0000E0370000}"/>
    <cellStyle name="Percent 3 5 2 2 2 2" xfId="14427" xr:uid="{00000000-0005-0000-0000-0000E1370000}"/>
    <cellStyle name="Percent 3 5 2 2 3" xfId="14428" xr:uid="{00000000-0005-0000-0000-0000E2370000}"/>
    <cellStyle name="Percent 3 5 2 2 3 2" xfId="14429" xr:uid="{00000000-0005-0000-0000-0000E3370000}"/>
    <cellStyle name="Percent 3 5 2 2 4" xfId="14430" xr:uid="{00000000-0005-0000-0000-0000E4370000}"/>
    <cellStyle name="Percent 3 5 2 3" xfId="14431" xr:uid="{00000000-0005-0000-0000-0000E5370000}"/>
    <cellStyle name="Percent 3 5 2 3 2" xfId="14432" xr:uid="{00000000-0005-0000-0000-0000E6370000}"/>
    <cellStyle name="Percent 3 5 2 3 2 2" xfId="14433" xr:uid="{00000000-0005-0000-0000-0000E7370000}"/>
    <cellStyle name="Percent 3 5 2 3 3" xfId="14434" xr:uid="{00000000-0005-0000-0000-0000E8370000}"/>
    <cellStyle name="Percent 3 5 2 3 3 2" xfId="14435" xr:uid="{00000000-0005-0000-0000-0000E9370000}"/>
    <cellStyle name="Percent 3 5 2 3 4" xfId="14436" xr:uid="{00000000-0005-0000-0000-0000EA370000}"/>
    <cellStyle name="Percent 3 5 2 4" xfId="14437" xr:uid="{00000000-0005-0000-0000-0000EB370000}"/>
    <cellStyle name="Percent 3 5 2 4 2" xfId="14438" xr:uid="{00000000-0005-0000-0000-0000EC370000}"/>
    <cellStyle name="Percent 3 5 2 5" xfId="14439" xr:uid="{00000000-0005-0000-0000-0000ED370000}"/>
    <cellStyle name="Percent 3 5 2 5 2" xfId="14440" xr:uid="{00000000-0005-0000-0000-0000EE370000}"/>
    <cellStyle name="Percent 3 5 2 6" xfId="14441" xr:uid="{00000000-0005-0000-0000-0000EF370000}"/>
    <cellStyle name="Percent 3 5 3" xfId="14442" xr:uid="{00000000-0005-0000-0000-0000F0370000}"/>
    <cellStyle name="Percent 3 5 3 2" xfId="14443" xr:uid="{00000000-0005-0000-0000-0000F1370000}"/>
    <cellStyle name="Percent 3 5 3 2 2" xfId="14444" xr:uid="{00000000-0005-0000-0000-0000F2370000}"/>
    <cellStyle name="Percent 3 5 3 2 2 2" xfId="14445" xr:uid="{00000000-0005-0000-0000-0000F3370000}"/>
    <cellStyle name="Percent 3 5 3 2 3" xfId="14446" xr:uid="{00000000-0005-0000-0000-0000F4370000}"/>
    <cellStyle name="Percent 3 5 3 2 3 2" xfId="14447" xr:uid="{00000000-0005-0000-0000-0000F5370000}"/>
    <cellStyle name="Percent 3 5 3 2 4" xfId="14448" xr:uid="{00000000-0005-0000-0000-0000F6370000}"/>
    <cellStyle name="Percent 3 5 3 3" xfId="14449" xr:uid="{00000000-0005-0000-0000-0000F7370000}"/>
    <cellStyle name="Percent 3 5 3 3 2" xfId="14450" xr:uid="{00000000-0005-0000-0000-0000F8370000}"/>
    <cellStyle name="Percent 3 5 3 4" xfId="14451" xr:uid="{00000000-0005-0000-0000-0000F9370000}"/>
    <cellStyle name="Percent 3 5 3 4 2" xfId="14452" xr:uid="{00000000-0005-0000-0000-0000FA370000}"/>
    <cellStyle name="Percent 3 5 3 5" xfId="14453" xr:uid="{00000000-0005-0000-0000-0000FB370000}"/>
    <cellStyle name="Percent 3 5 4" xfId="14454" xr:uid="{00000000-0005-0000-0000-0000FC370000}"/>
    <cellStyle name="Percent 3 5 4 2" xfId="14455" xr:uid="{00000000-0005-0000-0000-0000FD370000}"/>
    <cellStyle name="Percent 3 5 4 2 2" xfId="14456" xr:uid="{00000000-0005-0000-0000-0000FE370000}"/>
    <cellStyle name="Percent 3 5 4 3" xfId="14457" xr:uid="{00000000-0005-0000-0000-0000FF370000}"/>
    <cellStyle name="Percent 3 5 4 3 2" xfId="14458" xr:uid="{00000000-0005-0000-0000-000000380000}"/>
    <cellStyle name="Percent 3 5 4 4" xfId="14459" xr:uid="{00000000-0005-0000-0000-000001380000}"/>
    <cellStyle name="Percent 3 5 5" xfId="14460" xr:uid="{00000000-0005-0000-0000-000002380000}"/>
    <cellStyle name="Percent 3 5 5 2" xfId="14461" xr:uid="{00000000-0005-0000-0000-000003380000}"/>
    <cellStyle name="Percent 3 5 5 2 2" xfId="14462" xr:uid="{00000000-0005-0000-0000-000004380000}"/>
    <cellStyle name="Percent 3 5 5 3" xfId="14463" xr:uid="{00000000-0005-0000-0000-000005380000}"/>
    <cellStyle name="Percent 3 5 5 3 2" xfId="14464" xr:uid="{00000000-0005-0000-0000-000006380000}"/>
    <cellStyle name="Percent 3 5 5 4" xfId="14465" xr:uid="{00000000-0005-0000-0000-000007380000}"/>
    <cellStyle name="Percent 3 5 6" xfId="14466" xr:uid="{00000000-0005-0000-0000-000008380000}"/>
    <cellStyle name="Percent 3 5 6 2" xfId="14467" xr:uid="{00000000-0005-0000-0000-000009380000}"/>
    <cellStyle name="Percent 3 5 6 2 2" xfId="14468" xr:uid="{00000000-0005-0000-0000-00000A380000}"/>
    <cellStyle name="Percent 3 5 6 3" xfId="14469" xr:uid="{00000000-0005-0000-0000-00000B380000}"/>
    <cellStyle name="Percent 3 5 6 3 2" xfId="14470" xr:uid="{00000000-0005-0000-0000-00000C380000}"/>
    <cellStyle name="Percent 3 5 6 4" xfId="14471" xr:uid="{00000000-0005-0000-0000-00000D380000}"/>
    <cellStyle name="Percent 3 6" xfId="14472" xr:uid="{00000000-0005-0000-0000-00000E380000}"/>
    <cellStyle name="Percent 3 6 2" xfId="14473" xr:uid="{00000000-0005-0000-0000-00000F380000}"/>
    <cellStyle name="Percent 3 6 2 2" xfId="14474" xr:uid="{00000000-0005-0000-0000-000010380000}"/>
    <cellStyle name="Percent 3 6 2 2 2" xfId="14475" xr:uid="{00000000-0005-0000-0000-000011380000}"/>
    <cellStyle name="Percent 3 6 2 2 2 2" xfId="14476" xr:uid="{00000000-0005-0000-0000-000012380000}"/>
    <cellStyle name="Percent 3 6 2 2 3" xfId="14477" xr:uid="{00000000-0005-0000-0000-000013380000}"/>
    <cellStyle name="Percent 3 6 2 2 3 2" xfId="14478" xr:uid="{00000000-0005-0000-0000-000014380000}"/>
    <cellStyle name="Percent 3 6 2 2 4" xfId="14479" xr:uid="{00000000-0005-0000-0000-000015380000}"/>
    <cellStyle name="Percent 3 6 2 3" xfId="14480" xr:uid="{00000000-0005-0000-0000-000016380000}"/>
    <cellStyle name="Percent 3 6 2 3 2" xfId="14481" xr:uid="{00000000-0005-0000-0000-000017380000}"/>
    <cellStyle name="Percent 3 6 2 4" xfId="14482" xr:uid="{00000000-0005-0000-0000-000018380000}"/>
    <cellStyle name="Percent 3 6 2 4 2" xfId="14483" xr:uid="{00000000-0005-0000-0000-000019380000}"/>
    <cellStyle name="Percent 3 6 2 5" xfId="14484" xr:uid="{00000000-0005-0000-0000-00001A380000}"/>
    <cellStyle name="Percent 3 6 3" xfId="14485" xr:uid="{00000000-0005-0000-0000-00001B380000}"/>
    <cellStyle name="Percent 3 6 3 2" xfId="14486" xr:uid="{00000000-0005-0000-0000-00001C380000}"/>
    <cellStyle name="Percent 3 6 3 2 2" xfId="14487" xr:uid="{00000000-0005-0000-0000-00001D380000}"/>
    <cellStyle name="Percent 3 6 3 3" xfId="14488" xr:uid="{00000000-0005-0000-0000-00001E380000}"/>
    <cellStyle name="Percent 3 6 3 3 2" xfId="14489" xr:uid="{00000000-0005-0000-0000-00001F380000}"/>
    <cellStyle name="Percent 3 6 3 4" xfId="14490" xr:uid="{00000000-0005-0000-0000-000020380000}"/>
    <cellStyle name="Percent 3 6 4" xfId="14491" xr:uid="{00000000-0005-0000-0000-000021380000}"/>
    <cellStyle name="Percent 3 6 4 2" xfId="14492" xr:uid="{00000000-0005-0000-0000-000022380000}"/>
    <cellStyle name="Percent 3 6 4 2 2" xfId="14493" xr:uid="{00000000-0005-0000-0000-000023380000}"/>
    <cellStyle name="Percent 3 6 4 3" xfId="14494" xr:uid="{00000000-0005-0000-0000-000024380000}"/>
    <cellStyle name="Percent 3 6 4 3 2" xfId="14495" xr:uid="{00000000-0005-0000-0000-000025380000}"/>
    <cellStyle name="Percent 3 6 4 4" xfId="14496" xr:uid="{00000000-0005-0000-0000-000026380000}"/>
    <cellStyle name="Percent 3 6 5" xfId="14497" xr:uid="{00000000-0005-0000-0000-000027380000}"/>
    <cellStyle name="Percent 3 6 5 2" xfId="14498" xr:uid="{00000000-0005-0000-0000-000028380000}"/>
    <cellStyle name="Percent 3 6 5 2 2" xfId="14499" xr:uid="{00000000-0005-0000-0000-000029380000}"/>
    <cellStyle name="Percent 3 6 5 3" xfId="14500" xr:uid="{00000000-0005-0000-0000-00002A380000}"/>
    <cellStyle name="Percent 3 6 5 3 2" xfId="14501" xr:uid="{00000000-0005-0000-0000-00002B380000}"/>
    <cellStyle name="Percent 3 6 5 4" xfId="14502" xr:uid="{00000000-0005-0000-0000-00002C380000}"/>
    <cellStyle name="Percent 3 7" xfId="14503" xr:uid="{00000000-0005-0000-0000-00002D380000}"/>
    <cellStyle name="Percent 3 7 2" xfId="14504" xr:uid="{00000000-0005-0000-0000-00002E380000}"/>
    <cellStyle name="Percent 3 7 2 2" xfId="14505" xr:uid="{00000000-0005-0000-0000-00002F380000}"/>
    <cellStyle name="Percent 3 7 2 2 2" xfId="14506" xr:uid="{00000000-0005-0000-0000-000030380000}"/>
    <cellStyle name="Percent 3 7 2 3" xfId="14507" xr:uid="{00000000-0005-0000-0000-000031380000}"/>
    <cellStyle name="Percent 3 7 2 3 2" xfId="14508" xr:uid="{00000000-0005-0000-0000-000032380000}"/>
    <cellStyle name="Percent 3 7 2 4" xfId="14509" xr:uid="{00000000-0005-0000-0000-000033380000}"/>
    <cellStyle name="Percent 3 7 3" xfId="14510" xr:uid="{00000000-0005-0000-0000-000034380000}"/>
    <cellStyle name="Percent 3 7 3 2" xfId="14511" xr:uid="{00000000-0005-0000-0000-000035380000}"/>
    <cellStyle name="Percent 3 7 3 2 2" xfId="14512" xr:uid="{00000000-0005-0000-0000-000036380000}"/>
    <cellStyle name="Percent 3 7 3 3" xfId="14513" xr:uid="{00000000-0005-0000-0000-000037380000}"/>
    <cellStyle name="Percent 3 7 3 3 2" xfId="14514" xr:uid="{00000000-0005-0000-0000-000038380000}"/>
    <cellStyle name="Percent 3 7 3 4" xfId="14515" xr:uid="{00000000-0005-0000-0000-000039380000}"/>
    <cellStyle name="Percent 3 7 4" xfId="14516" xr:uid="{00000000-0005-0000-0000-00003A380000}"/>
    <cellStyle name="Percent 3 7 4 2" xfId="14517" xr:uid="{00000000-0005-0000-0000-00003B380000}"/>
    <cellStyle name="Percent 3 7 4 2 2" xfId="14518" xr:uid="{00000000-0005-0000-0000-00003C380000}"/>
    <cellStyle name="Percent 3 7 4 3" xfId="14519" xr:uid="{00000000-0005-0000-0000-00003D380000}"/>
    <cellStyle name="Percent 3 7 4 3 2" xfId="14520" xr:uid="{00000000-0005-0000-0000-00003E380000}"/>
    <cellStyle name="Percent 3 7 4 4" xfId="14521" xr:uid="{00000000-0005-0000-0000-00003F380000}"/>
    <cellStyle name="Percent 3 8" xfId="14522" xr:uid="{00000000-0005-0000-0000-000040380000}"/>
    <cellStyle name="Percent 3 8 2" xfId="14523" xr:uid="{00000000-0005-0000-0000-000041380000}"/>
    <cellStyle name="Percent 3 8 2 2" xfId="14524" xr:uid="{00000000-0005-0000-0000-000042380000}"/>
    <cellStyle name="Percent 3 8 2 2 2" xfId="14525" xr:uid="{00000000-0005-0000-0000-000043380000}"/>
    <cellStyle name="Percent 3 8 2 3" xfId="14526" xr:uid="{00000000-0005-0000-0000-000044380000}"/>
    <cellStyle name="Percent 3 8 2 3 2" xfId="14527" xr:uid="{00000000-0005-0000-0000-000045380000}"/>
    <cellStyle name="Percent 3 8 2 4" xfId="14528" xr:uid="{00000000-0005-0000-0000-000046380000}"/>
    <cellStyle name="Percent 3 9" xfId="14529" xr:uid="{00000000-0005-0000-0000-000047380000}"/>
    <cellStyle name="Percent 30" xfId="14530" xr:uid="{00000000-0005-0000-0000-000048380000}"/>
    <cellStyle name="Percent 31" xfId="14531" xr:uid="{00000000-0005-0000-0000-000049380000}"/>
    <cellStyle name="Percent 32" xfId="14532" xr:uid="{00000000-0005-0000-0000-00004A380000}"/>
    <cellStyle name="Percent 33" xfId="14533" xr:uid="{00000000-0005-0000-0000-00004B380000}"/>
    <cellStyle name="Percent 34" xfId="14534" xr:uid="{00000000-0005-0000-0000-00004C380000}"/>
    <cellStyle name="Percent 35" xfId="14535" xr:uid="{00000000-0005-0000-0000-00004D380000}"/>
    <cellStyle name="Percent 36" xfId="14536" xr:uid="{00000000-0005-0000-0000-00004E380000}"/>
    <cellStyle name="Percent 37" xfId="14537" xr:uid="{00000000-0005-0000-0000-00004F380000}"/>
    <cellStyle name="Percent 38" xfId="14538" xr:uid="{00000000-0005-0000-0000-000050380000}"/>
    <cellStyle name="Percent 39" xfId="14539" xr:uid="{00000000-0005-0000-0000-000051380000}"/>
    <cellStyle name="Percent 4" xfId="157" xr:uid="{00000000-0005-0000-0000-000052380000}"/>
    <cellStyle name="Percent 4 2" xfId="158" xr:uid="{00000000-0005-0000-0000-000053380000}"/>
    <cellStyle name="Percent 4 2 2" xfId="14540" xr:uid="{00000000-0005-0000-0000-000054380000}"/>
    <cellStyle name="Percent 4 2 2 2" xfId="14541" xr:uid="{00000000-0005-0000-0000-000055380000}"/>
    <cellStyle name="Percent 4 2 2 2 2" xfId="14542" xr:uid="{00000000-0005-0000-0000-000056380000}"/>
    <cellStyle name="Percent 4 2 2 3" xfId="14543" xr:uid="{00000000-0005-0000-0000-000057380000}"/>
    <cellStyle name="Percent 4 2 2 3 2" xfId="14544" xr:uid="{00000000-0005-0000-0000-000058380000}"/>
    <cellStyle name="Percent 4 2 2 4" xfId="14545" xr:uid="{00000000-0005-0000-0000-000059380000}"/>
    <cellStyle name="Percent 4 2 2 4 2" xfId="14546" xr:uid="{00000000-0005-0000-0000-00005A380000}"/>
    <cellStyle name="Percent 4 2 2 5" xfId="14547" xr:uid="{00000000-0005-0000-0000-00005B380000}"/>
    <cellStyle name="Percent 4 2 3" xfId="14548" xr:uid="{00000000-0005-0000-0000-00005C380000}"/>
    <cellStyle name="Percent 4 2 3 2" xfId="14549" xr:uid="{00000000-0005-0000-0000-00005D380000}"/>
    <cellStyle name="Percent 4 2 4" xfId="14550" xr:uid="{00000000-0005-0000-0000-00005E380000}"/>
    <cellStyle name="Percent 4 2 4 2" xfId="14551" xr:uid="{00000000-0005-0000-0000-00005F380000}"/>
    <cellStyle name="Percent 4 2 5" xfId="14552" xr:uid="{00000000-0005-0000-0000-000060380000}"/>
    <cellStyle name="Percent 4 2 5 2" xfId="14553" xr:uid="{00000000-0005-0000-0000-000061380000}"/>
    <cellStyle name="Percent 4 2 6" xfId="14554" xr:uid="{00000000-0005-0000-0000-000062380000}"/>
    <cellStyle name="Percent 4 3" xfId="14555" xr:uid="{00000000-0005-0000-0000-000063380000}"/>
    <cellStyle name="Percent 4 3 2" xfId="14556" xr:uid="{00000000-0005-0000-0000-000064380000}"/>
    <cellStyle name="Percent 4 3 2 2" xfId="14557" xr:uid="{00000000-0005-0000-0000-000065380000}"/>
    <cellStyle name="Percent 4 3 3" xfId="14558" xr:uid="{00000000-0005-0000-0000-000066380000}"/>
    <cellStyle name="Percent 4 3 3 2" xfId="14559" xr:uid="{00000000-0005-0000-0000-000067380000}"/>
    <cellStyle name="Percent 4 3 4" xfId="14560" xr:uid="{00000000-0005-0000-0000-000068380000}"/>
    <cellStyle name="Percent 4 3 4 2" xfId="14561" xr:uid="{00000000-0005-0000-0000-000069380000}"/>
    <cellStyle name="Percent 4 3 5" xfId="14562" xr:uid="{00000000-0005-0000-0000-00006A380000}"/>
    <cellStyle name="Percent 4 4" xfId="14563" xr:uid="{00000000-0005-0000-0000-00006B380000}"/>
    <cellStyle name="Percent 4 4 2" xfId="14564" xr:uid="{00000000-0005-0000-0000-00006C380000}"/>
    <cellStyle name="Percent 4 5" xfId="14565" xr:uid="{00000000-0005-0000-0000-00006D380000}"/>
    <cellStyle name="Percent 4 5 2" xfId="14566" xr:uid="{00000000-0005-0000-0000-00006E380000}"/>
    <cellStyle name="Percent 4 6" xfId="14567" xr:uid="{00000000-0005-0000-0000-00006F380000}"/>
    <cellStyle name="Percent 4 6 2" xfId="14568" xr:uid="{00000000-0005-0000-0000-000070380000}"/>
    <cellStyle name="Percent 4 7" xfId="14569" xr:uid="{00000000-0005-0000-0000-000071380000}"/>
    <cellStyle name="Percent 40" xfId="14570" xr:uid="{00000000-0005-0000-0000-000072380000}"/>
    <cellStyle name="Percent 41" xfId="14571" xr:uid="{00000000-0005-0000-0000-000073380000}"/>
    <cellStyle name="Percent 42" xfId="14572" xr:uid="{00000000-0005-0000-0000-000074380000}"/>
    <cellStyle name="Percent 43" xfId="14573" xr:uid="{00000000-0005-0000-0000-000075380000}"/>
    <cellStyle name="Percent 44" xfId="14574" xr:uid="{00000000-0005-0000-0000-000076380000}"/>
    <cellStyle name="Percent 45" xfId="14575" xr:uid="{00000000-0005-0000-0000-000077380000}"/>
    <cellStyle name="Percent 45 2" xfId="14576" xr:uid="{00000000-0005-0000-0000-000078380000}"/>
    <cellStyle name="Percent 45 3" xfId="14577" xr:uid="{00000000-0005-0000-0000-000079380000}"/>
    <cellStyle name="Percent 46" xfId="14578" xr:uid="{00000000-0005-0000-0000-00007A380000}"/>
    <cellStyle name="Percent 47" xfId="14579" xr:uid="{00000000-0005-0000-0000-00007B380000}"/>
    <cellStyle name="Percent 48" xfId="14580" xr:uid="{00000000-0005-0000-0000-00007C380000}"/>
    <cellStyle name="Percent 49" xfId="14581" xr:uid="{00000000-0005-0000-0000-00007D380000}"/>
    <cellStyle name="Percent 5" xfId="159" xr:uid="{00000000-0005-0000-0000-00007E380000}"/>
    <cellStyle name="Percent 5 2" xfId="14582" xr:uid="{00000000-0005-0000-0000-00007F380000}"/>
    <cellStyle name="Percent 5 3" xfId="14583" xr:uid="{00000000-0005-0000-0000-000080380000}"/>
    <cellStyle name="Percent 50" xfId="14584" xr:uid="{00000000-0005-0000-0000-000081380000}"/>
    <cellStyle name="Percent 51" xfId="14585" xr:uid="{00000000-0005-0000-0000-000082380000}"/>
    <cellStyle name="Percent 52" xfId="14586" xr:uid="{00000000-0005-0000-0000-000083380000}"/>
    <cellStyle name="Percent 53" xfId="14587" xr:uid="{00000000-0005-0000-0000-000084380000}"/>
    <cellStyle name="Percent 54" xfId="14588" xr:uid="{00000000-0005-0000-0000-000085380000}"/>
    <cellStyle name="Percent 55" xfId="14589" xr:uid="{00000000-0005-0000-0000-000086380000}"/>
    <cellStyle name="Percent 56" xfId="14590" xr:uid="{00000000-0005-0000-0000-000087380000}"/>
    <cellStyle name="Percent 57" xfId="14591" xr:uid="{00000000-0005-0000-0000-000088380000}"/>
    <cellStyle name="Percent 57 2" xfId="14592" xr:uid="{00000000-0005-0000-0000-000089380000}"/>
    <cellStyle name="Percent 58" xfId="14593" xr:uid="{00000000-0005-0000-0000-00008A380000}"/>
    <cellStyle name="Percent 58 2" xfId="14594" xr:uid="{00000000-0005-0000-0000-00008B380000}"/>
    <cellStyle name="Percent 59" xfId="14595" xr:uid="{00000000-0005-0000-0000-00008C380000}"/>
    <cellStyle name="Percent 59 2" xfId="14596" xr:uid="{00000000-0005-0000-0000-00008D380000}"/>
    <cellStyle name="Percent 6" xfId="214" xr:uid="{00000000-0005-0000-0000-00008E380000}"/>
    <cellStyle name="Percent 6 2" xfId="14597" xr:uid="{00000000-0005-0000-0000-00008F380000}"/>
    <cellStyle name="Percent 6 3" xfId="14598" xr:uid="{00000000-0005-0000-0000-000090380000}"/>
    <cellStyle name="Percent 6 3 2" xfId="14599" xr:uid="{00000000-0005-0000-0000-000091380000}"/>
    <cellStyle name="Percent 6 3 3" xfId="14600" xr:uid="{00000000-0005-0000-0000-000092380000}"/>
    <cellStyle name="Percent 6 4" xfId="14601" xr:uid="{00000000-0005-0000-0000-000093380000}"/>
    <cellStyle name="Percent 6 4 2" xfId="14602" xr:uid="{00000000-0005-0000-0000-000094380000}"/>
    <cellStyle name="Percent 6 5" xfId="14603" xr:uid="{00000000-0005-0000-0000-000095380000}"/>
    <cellStyle name="Percent 6 5 2" xfId="14604" xr:uid="{00000000-0005-0000-0000-000096380000}"/>
    <cellStyle name="Percent 6 6" xfId="14605" xr:uid="{00000000-0005-0000-0000-000097380000}"/>
    <cellStyle name="Percent 6 6 2" xfId="14606" xr:uid="{00000000-0005-0000-0000-000098380000}"/>
    <cellStyle name="Percent 6 7" xfId="14607" xr:uid="{00000000-0005-0000-0000-000099380000}"/>
    <cellStyle name="Percent 60" xfId="14608" xr:uid="{00000000-0005-0000-0000-00009A380000}"/>
    <cellStyle name="Percent 60 2" xfId="14609" xr:uid="{00000000-0005-0000-0000-00009B380000}"/>
    <cellStyle name="Percent 61" xfId="14610" xr:uid="{00000000-0005-0000-0000-00009C380000}"/>
    <cellStyle name="Percent 61 2" xfId="14611" xr:uid="{00000000-0005-0000-0000-00009D380000}"/>
    <cellStyle name="Percent 62" xfId="14612" xr:uid="{00000000-0005-0000-0000-00009E380000}"/>
    <cellStyle name="Percent 62 2" xfId="14613" xr:uid="{00000000-0005-0000-0000-00009F380000}"/>
    <cellStyle name="Percent 63" xfId="14614" xr:uid="{00000000-0005-0000-0000-0000A0380000}"/>
    <cellStyle name="Percent 63 2" xfId="14615" xr:uid="{00000000-0005-0000-0000-0000A1380000}"/>
    <cellStyle name="Percent 64" xfId="14616" xr:uid="{00000000-0005-0000-0000-0000A2380000}"/>
    <cellStyle name="Percent 64 2" xfId="14617" xr:uid="{00000000-0005-0000-0000-0000A3380000}"/>
    <cellStyle name="Percent 7" xfId="484" xr:uid="{00000000-0005-0000-0000-0000A4380000}"/>
    <cellStyle name="Percent 7 2" xfId="14618" xr:uid="{00000000-0005-0000-0000-0000A5380000}"/>
    <cellStyle name="Percent 7 2 2" xfId="14619" xr:uid="{00000000-0005-0000-0000-0000A6380000}"/>
    <cellStyle name="Percent 7 2 2 2" xfId="14620" xr:uid="{00000000-0005-0000-0000-0000A7380000}"/>
    <cellStyle name="Percent 7 2 3" xfId="14621" xr:uid="{00000000-0005-0000-0000-0000A8380000}"/>
    <cellStyle name="Percent 7 2 4" xfId="14622" xr:uid="{00000000-0005-0000-0000-0000A9380000}"/>
    <cellStyle name="Percent 7 3" xfId="14623" xr:uid="{00000000-0005-0000-0000-0000AA380000}"/>
    <cellStyle name="Percent 7 3 2" xfId="14624" xr:uid="{00000000-0005-0000-0000-0000AB380000}"/>
    <cellStyle name="Percent 7 3 3" xfId="14625" xr:uid="{00000000-0005-0000-0000-0000AC380000}"/>
    <cellStyle name="Percent 7 4" xfId="14626" xr:uid="{00000000-0005-0000-0000-0000AD380000}"/>
    <cellStyle name="Percent 7 4 2" xfId="14627" xr:uid="{00000000-0005-0000-0000-0000AE380000}"/>
    <cellStyle name="Percent 7 5" xfId="14628" xr:uid="{00000000-0005-0000-0000-0000AF380000}"/>
    <cellStyle name="Percent 7 5 2" xfId="14629" xr:uid="{00000000-0005-0000-0000-0000B0380000}"/>
    <cellStyle name="Percent 7 6" xfId="14630" xr:uid="{00000000-0005-0000-0000-0000B1380000}"/>
    <cellStyle name="Percent 7 6 2" xfId="14631" xr:uid="{00000000-0005-0000-0000-0000B2380000}"/>
    <cellStyle name="Percent 7 7" xfId="14632" xr:uid="{00000000-0005-0000-0000-0000B3380000}"/>
    <cellStyle name="Percent 8" xfId="485" xr:uid="{00000000-0005-0000-0000-0000B4380000}"/>
    <cellStyle name="Percent 8 2" xfId="14633" xr:uid="{00000000-0005-0000-0000-0000B5380000}"/>
    <cellStyle name="Percent 8 2 2" xfId="14634" xr:uid="{00000000-0005-0000-0000-0000B6380000}"/>
    <cellStyle name="Percent 8 2 3" xfId="14635" xr:uid="{00000000-0005-0000-0000-0000B7380000}"/>
    <cellStyle name="Percent 8 3" xfId="14636" xr:uid="{00000000-0005-0000-0000-0000B8380000}"/>
    <cellStyle name="Percent 8 4" xfId="14637" xr:uid="{00000000-0005-0000-0000-0000B9380000}"/>
    <cellStyle name="Percent 8 4 2" xfId="14638" xr:uid="{00000000-0005-0000-0000-0000BA380000}"/>
    <cellStyle name="Percent 8 5" xfId="14639" xr:uid="{00000000-0005-0000-0000-0000BB380000}"/>
    <cellStyle name="Percent 8 5 2" xfId="14640" xr:uid="{00000000-0005-0000-0000-0000BC380000}"/>
    <cellStyle name="Percent 8 6" xfId="14641" xr:uid="{00000000-0005-0000-0000-0000BD380000}"/>
    <cellStyle name="Percent 8 6 2" xfId="14642" xr:uid="{00000000-0005-0000-0000-0000BE380000}"/>
    <cellStyle name="Percent 8 7" xfId="14643" xr:uid="{00000000-0005-0000-0000-0000BF380000}"/>
    <cellStyle name="Percent 9" xfId="14644" xr:uid="{00000000-0005-0000-0000-0000C0380000}"/>
    <cellStyle name="Percent 9 2" xfId="14645" xr:uid="{00000000-0005-0000-0000-0000C1380000}"/>
    <cellStyle name="Percent 9 2 2" xfId="14646" xr:uid="{00000000-0005-0000-0000-0000C2380000}"/>
    <cellStyle name="Percent 9 3" xfId="14647" xr:uid="{00000000-0005-0000-0000-0000C3380000}"/>
    <cellStyle name="Percent 9 4" xfId="14648" xr:uid="{00000000-0005-0000-0000-0000C4380000}"/>
    <cellStyle name="Percent Hard" xfId="14649" xr:uid="{00000000-0005-0000-0000-0000C5380000}"/>
    <cellStyle name="Percent(0)" xfId="486" xr:uid="{00000000-0005-0000-0000-0000C6380000}"/>
    <cellStyle name="Percent(0) 2" xfId="14650" xr:uid="{00000000-0005-0000-0000-0000C7380000}"/>
    <cellStyle name="Percent(0) 2 2" xfId="14651" xr:uid="{00000000-0005-0000-0000-0000C8380000}"/>
    <cellStyle name="Percent(0) 2 3" xfId="14652" xr:uid="{00000000-0005-0000-0000-0000C9380000}"/>
    <cellStyle name="Percent(0) 3" xfId="14653" xr:uid="{00000000-0005-0000-0000-0000CA380000}"/>
    <cellStyle name="Percent(0) 4" xfId="14654" xr:uid="{00000000-0005-0000-0000-0000CB380000}"/>
    <cellStyle name="Percent(0)_Deferred Income Taxes" xfId="14655" xr:uid="{00000000-0005-0000-0000-0000CC380000}"/>
    <cellStyle name="Percentage" xfId="14656" xr:uid="{00000000-0005-0000-0000-0000CD380000}"/>
    <cellStyle name="Perlong" xfId="14657" xr:uid="{00000000-0005-0000-0000-0000CE380000}"/>
    <cellStyle name="Private" xfId="14658" xr:uid="{00000000-0005-0000-0000-0000CF380000}"/>
    <cellStyle name="Private1" xfId="14659" xr:uid="{00000000-0005-0000-0000-0000D0380000}"/>
    <cellStyle name="PSChar" xfId="14660" xr:uid="{00000000-0005-0000-0000-0000D1380000}"/>
    <cellStyle name="PSDate" xfId="14661" xr:uid="{00000000-0005-0000-0000-0000D2380000}"/>
    <cellStyle name="PSDec" xfId="14662" xr:uid="{00000000-0005-0000-0000-0000D3380000}"/>
    <cellStyle name="PSdesc" xfId="14663" xr:uid="{00000000-0005-0000-0000-0000D4380000}"/>
    <cellStyle name="PSHeading" xfId="14664" xr:uid="{00000000-0005-0000-0000-0000D5380000}"/>
    <cellStyle name="PSInt" xfId="14665" xr:uid="{00000000-0005-0000-0000-0000D6380000}"/>
    <cellStyle name="PSSpacer" xfId="14666" xr:uid="{00000000-0005-0000-0000-0000D7380000}"/>
    <cellStyle name="PStest" xfId="14667" xr:uid="{00000000-0005-0000-0000-0000D8380000}"/>
    <cellStyle name="r" xfId="14668" xr:uid="{00000000-0005-0000-0000-0000D9380000}"/>
    <cellStyle name="r_10_21 A&amp;G Review" xfId="14669" xr:uid="{00000000-0005-0000-0000-0000DA380000}"/>
    <cellStyle name="r_10_21 A&amp;G Review Raul" xfId="14670" xr:uid="{00000000-0005-0000-0000-0000DB380000}"/>
    <cellStyle name="r_10-17" xfId="14671" xr:uid="{00000000-0005-0000-0000-0000DC380000}"/>
    <cellStyle name="r_2003 Reduction &amp; Sensitivities" xfId="14672" xr:uid="{00000000-0005-0000-0000-0000DD380000}"/>
    <cellStyle name="r_2003BudgetVariances" xfId="14673" xr:uid="{00000000-0005-0000-0000-0000DE380000}"/>
    <cellStyle name="r_Aug 02 FOR" xfId="14674" xr:uid="{00000000-0005-0000-0000-0000DF380000}"/>
    <cellStyle name="r_forecastTools6" xfId="14675" xr:uid="{00000000-0005-0000-0000-0000E0380000}"/>
    <cellStyle name="r_Interest model" xfId="14676" xr:uid="{00000000-0005-0000-0000-0000E1380000}"/>
    <cellStyle name="r_Interest model_PGE FS 1999 - 2006 10-23 V1 - for budget pres" xfId="14677" xr:uid="{00000000-0005-0000-0000-0000E2380000}"/>
    <cellStyle name="r_Mary Cilia Model with Current Projections (LINKED)" xfId="14678" xr:uid="{00000000-0005-0000-0000-0000E3380000}"/>
    <cellStyle name="r_OpCo and Prelim Budget-2003 Final" xfId="14679" xr:uid="{00000000-0005-0000-0000-0000E4380000}"/>
    <cellStyle name="r_OpCo and Prelim Budget-2003 Final_PGE FS 1999 - 2006 10-23 V1 - for budget pres" xfId="14680" xr:uid="{00000000-0005-0000-0000-0000E5380000}"/>
    <cellStyle name="r_PGE FS 1999 - 2006 10-23 V1 - for budget pres" xfId="14681" xr:uid="{00000000-0005-0000-0000-0000E6380000}"/>
    <cellStyle name="r_PGE OpCo Forecast for Budget Presentation" xfId="14682" xr:uid="{00000000-0005-0000-0000-0000E7380000}"/>
    <cellStyle name="r_PGG Draft Cons Forecast 4-14 Revised" xfId="14683" xr:uid="{00000000-0005-0000-0000-0000E8380000}"/>
    <cellStyle name="r_PGG Draft Cons Forecast 4-14 Revised_PGE FS 1999 - 2006 10-23 V1 - for budget pres" xfId="14684" xr:uid="{00000000-0005-0000-0000-0000E9380000}"/>
    <cellStyle name="r_Reg Assets &amp; Liab" xfId="14685" xr:uid="{00000000-0005-0000-0000-0000EA380000}"/>
    <cellStyle name="r_Summary" xfId="14686" xr:uid="{00000000-0005-0000-0000-0000EB380000}"/>
    <cellStyle name="r_Summary - OpCo and Prelim Budget-2003 Final" xfId="14687" xr:uid="{00000000-0005-0000-0000-0000EC380000}"/>
    <cellStyle name="r_Summary - OpCo and Prelim Budget-2003 Final_PGE FS 1999 - 2006 10-23 V1 - for budget pres" xfId="14688" xr:uid="{00000000-0005-0000-0000-0000ED380000}"/>
    <cellStyle name="r_Summary_PGE FS 1999 - 2006 10-23 V1 - for budget pres" xfId="14689" xr:uid="{00000000-0005-0000-0000-0000EE380000}"/>
    <cellStyle name="RangeName" xfId="160" xr:uid="{00000000-0005-0000-0000-0000EF380000}"/>
    <cellStyle name="regstoresfromspecstores" xfId="14690" xr:uid="{00000000-0005-0000-0000-0000F0380000}"/>
    <cellStyle name="Reset  - Style7" xfId="14691" xr:uid="{00000000-0005-0000-0000-0000F1380000}"/>
    <cellStyle name="RevList" xfId="14692" xr:uid="{00000000-0005-0000-0000-0000F2380000}"/>
    <cellStyle name="Right" xfId="14693" xr:uid="{00000000-0005-0000-0000-0000F3380000}"/>
    <cellStyle name="SAPBEXaggData" xfId="161" xr:uid="{00000000-0005-0000-0000-0000F4380000}"/>
    <cellStyle name="SAPBEXaggData 2" xfId="14694" xr:uid="{00000000-0005-0000-0000-0000F5380000}"/>
    <cellStyle name="SAPBEXaggData 3" xfId="14695" xr:uid="{00000000-0005-0000-0000-0000F6380000}"/>
    <cellStyle name="SAPBEXaggData 4" xfId="14696" xr:uid="{00000000-0005-0000-0000-0000F7380000}"/>
    <cellStyle name="SAPBEXaggData 5" xfId="14697" xr:uid="{00000000-0005-0000-0000-0000F8380000}"/>
    <cellStyle name="SAPBEXaggData 6" xfId="14698" xr:uid="{00000000-0005-0000-0000-0000F9380000}"/>
    <cellStyle name="SAPBEXaggData_Deferred Income Taxes" xfId="14699" xr:uid="{00000000-0005-0000-0000-0000FA380000}"/>
    <cellStyle name="SAPBEXaggDataEmph" xfId="162" xr:uid="{00000000-0005-0000-0000-0000FB380000}"/>
    <cellStyle name="SAPBEXaggDataEmph 2" xfId="14700" xr:uid="{00000000-0005-0000-0000-0000FC380000}"/>
    <cellStyle name="SAPBEXaggDataEmph 3" xfId="14701" xr:uid="{00000000-0005-0000-0000-0000FD380000}"/>
    <cellStyle name="SAPBEXaggDataEmph 4" xfId="14702" xr:uid="{00000000-0005-0000-0000-0000FE380000}"/>
    <cellStyle name="SAPBEXaggDataEmph 5" xfId="14703" xr:uid="{00000000-0005-0000-0000-0000FF380000}"/>
    <cellStyle name="SAPBEXaggDataEmph 6" xfId="14704" xr:uid="{00000000-0005-0000-0000-000000390000}"/>
    <cellStyle name="SAPBEXaggDataEmph_Deferred Income Taxes" xfId="14705" xr:uid="{00000000-0005-0000-0000-000001390000}"/>
    <cellStyle name="SAPBEXaggItem" xfId="163" xr:uid="{00000000-0005-0000-0000-000002390000}"/>
    <cellStyle name="SAPBEXaggItem 10" xfId="14706" xr:uid="{00000000-0005-0000-0000-000003390000}"/>
    <cellStyle name="SAPBEXaggItem 2" xfId="14707" xr:uid="{00000000-0005-0000-0000-000004390000}"/>
    <cellStyle name="SAPBEXaggItem 2 2" xfId="14708" xr:uid="{00000000-0005-0000-0000-000005390000}"/>
    <cellStyle name="SAPBEXaggItem 2 3" xfId="14709" xr:uid="{00000000-0005-0000-0000-000006390000}"/>
    <cellStyle name="SAPBEXaggItem 2 4" xfId="14710" xr:uid="{00000000-0005-0000-0000-000007390000}"/>
    <cellStyle name="SAPBEXaggItem 3" xfId="14711" xr:uid="{00000000-0005-0000-0000-000008390000}"/>
    <cellStyle name="SAPBEXaggItem 3 2" xfId="14712" xr:uid="{00000000-0005-0000-0000-000009390000}"/>
    <cellStyle name="SAPBEXaggItem 3 3" xfId="14713" xr:uid="{00000000-0005-0000-0000-00000A390000}"/>
    <cellStyle name="SAPBEXaggItem 3 4" xfId="14714" xr:uid="{00000000-0005-0000-0000-00000B390000}"/>
    <cellStyle name="SAPBEXaggItem 4" xfId="14715" xr:uid="{00000000-0005-0000-0000-00000C390000}"/>
    <cellStyle name="SAPBEXaggItem 4 2" xfId="14716" xr:uid="{00000000-0005-0000-0000-00000D390000}"/>
    <cellStyle name="SAPBEXaggItem 4 3" xfId="14717" xr:uid="{00000000-0005-0000-0000-00000E390000}"/>
    <cellStyle name="SAPBEXaggItem 4 4" xfId="14718" xr:uid="{00000000-0005-0000-0000-00000F390000}"/>
    <cellStyle name="SAPBEXaggItem 5" xfId="14719" xr:uid="{00000000-0005-0000-0000-000010390000}"/>
    <cellStyle name="SAPBEXaggItem 5 2" xfId="14720" xr:uid="{00000000-0005-0000-0000-000011390000}"/>
    <cellStyle name="SAPBEXaggItem 5 3" xfId="14721" xr:uid="{00000000-0005-0000-0000-000012390000}"/>
    <cellStyle name="SAPBEXaggItem 5 4" xfId="14722" xr:uid="{00000000-0005-0000-0000-000013390000}"/>
    <cellStyle name="SAPBEXaggItem 6" xfId="14723" xr:uid="{00000000-0005-0000-0000-000014390000}"/>
    <cellStyle name="SAPBEXaggItem 6 2" xfId="14724" xr:uid="{00000000-0005-0000-0000-000015390000}"/>
    <cellStyle name="SAPBEXaggItem 6 3" xfId="14725" xr:uid="{00000000-0005-0000-0000-000016390000}"/>
    <cellStyle name="SAPBEXaggItem 6 4" xfId="14726" xr:uid="{00000000-0005-0000-0000-000017390000}"/>
    <cellStyle name="SAPBEXaggItem 7" xfId="14727" xr:uid="{00000000-0005-0000-0000-000018390000}"/>
    <cellStyle name="SAPBEXaggItem 7 2" xfId="14728" xr:uid="{00000000-0005-0000-0000-000019390000}"/>
    <cellStyle name="SAPBEXaggItem 7 3" xfId="14729" xr:uid="{00000000-0005-0000-0000-00001A390000}"/>
    <cellStyle name="SAPBEXaggItem 7 4" xfId="14730" xr:uid="{00000000-0005-0000-0000-00001B390000}"/>
    <cellStyle name="SAPBEXaggItem 8" xfId="14731" xr:uid="{00000000-0005-0000-0000-00001C390000}"/>
    <cellStyle name="SAPBEXaggItem 9" xfId="14732" xr:uid="{00000000-0005-0000-0000-00001D390000}"/>
    <cellStyle name="SAPBEXaggItem_Copy of xSAPtemp5457" xfId="14733" xr:uid="{00000000-0005-0000-0000-00001E390000}"/>
    <cellStyle name="SAPBEXaggItemX" xfId="164" xr:uid="{00000000-0005-0000-0000-00001F390000}"/>
    <cellStyle name="SAPBEXaggItemX 2" xfId="14734" xr:uid="{00000000-0005-0000-0000-000020390000}"/>
    <cellStyle name="SAPBEXaggItemX 3" xfId="14735" xr:uid="{00000000-0005-0000-0000-000021390000}"/>
    <cellStyle name="SAPBEXaggItemX 4" xfId="14736" xr:uid="{00000000-0005-0000-0000-000022390000}"/>
    <cellStyle name="SAPBEXaggItemX 5" xfId="14737" xr:uid="{00000000-0005-0000-0000-000023390000}"/>
    <cellStyle name="SAPBEXaggItemX 6" xfId="14738" xr:uid="{00000000-0005-0000-0000-000024390000}"/>
    <cellStyle name="SAPBEXaggItemX_Deferred Income Taxes" xfId="14739" xr:uid="{00000000-0005-0000-0000-000025390000}"/>
    <cellStyle name="SAPBEXchaText" xfId="165" xr:uid="{00000000-0005-0000-0000-000026390000}"/>
    <cellStyle name="SAPBEXchaText 10" xfId="14740" xr:uid="{00000000-0005-0000-0000-000027390000}"/>
    <cellStyle name="SAPBEXchaText 11" xfId="14741" xr:uid="{00000000-0005-0000-0000-000028390000}"/>
    <cellStyle name="SAPBEXchaText 2" xfId="14742" xr:uid="{00000000-0005-0000-0000-000029390000}"/>
    <cellStyle name="SAPBEXchaText 2 2" xfId="14743" xr:uid="{00000000-0005-0000-0000-00002A390000}"/>
    <cellStyle name="SAPBEXchaText 2 3" xfId="14744" xr:uid="{00000000-0005-0000-0000-00002B390000}"/>
    <cellStyle name="SAPBEXchaText 2 3 2" xfId="14745" xr:uid="{00000000-0005-0000-0000-00002C390000}"/>
    <cellStyle name="SAPBEXchaText 2 3 3" xfId="14746" xr:uid="{00000000-0005-0000-0000-00002D390000}"/>
    <cellStyle name="SAPBEXchaText 2 3 4" xfId="14747" xr:uid="{00000000-0005-0000-0000-00002E390000}"/>
    <cellStyle name="SAPBEXchaText 2 4" xfId="14748" xr:uid="{00000000-0005-0000-0000-00002F390000}"/>
    <cellStyle name="SAPBEXchaText 2 5" xfId="14749" xr:uid="{00000000-0005-0000-0000-000030390000}"/>
    <cellStyle name="SAPBEXchaText 2 6" xfId="14750" xr:uid="{00000000-0005-0000-0000-000031390000}"/>
    <cellStyle name="SAPBEXchaText 3" xfId="14751" xr:uid="{00000000-0005-0000-0000-000032390000}"/>
    <cellStyle name="SAPBEXchaText 3 2" xfId="14752" xr:uid="{00000000-0005-0000-0000-000033390000}"/>
    <cellStyle name="SAPBEXchaText 3 3" xfId="14753" xr:uid="{00000000-0005-0000-0000-000034390000}"/>
    <cellStyle name="SAPBEXchaText 3 4" xfId="14754" xr:uid="{00000000-0005-0000-0000-000035390000}"/>
    <cellStyle name="SAPBEXchaText 4" xfId="14755" xr:uid="{00000000-0005-0000-0000-000036390000}"/>
    <cellStyle name="SAPBEXchaText 4 2" xfId="14756" xr:uid="{00000000-0005-0000-0000-000037390000}"/>
    <cellStyle name="SAPBEXchaText 4 3" xfId="14757" xr:uid="{00000000-0005-0000-0000-000038390000}"/>
    <cellStyle name="SAPBEXchaText 4 4" xfId="14758" xr:uid="{00000000-0005-0000-0000-000039390000}"/>
    <cellStyle name="SAPBEXchaText 5" xfId="14759" xr:uid="{00000000-0005-0000-0000-00003A390000}"/>
    <cellStyle name="SAPBEXchaText 5 2" xfId="14760" xr:uid="{00000000-0005-0000-0000-00003B390000}"/>
    <cellStyle name="SAPBEXchaText 5 3" xfId="14761" xr:uid="{00000000-0005-0000-0000-00003C390000}"/>
    <cellStyle name="SAPBEXchaText 5 4" xfId="14762" xr:uid="{00000000-0005-0000-0000-00003D390000}"/>
    <cellStyle name="SAPBEXchaText 6" xfId="14763" xr:uid="{00000000-0005-0000-0000-00003E390000}"/>
    <cellStyle name="SAPBEXchaText 6 2" xfId="14764" xr:uid="{00000000-0005-0000-0000-00003F390000}"/>
    <cellStyle name="SAPBEXchaText 6 3" xfId="14765" xr:uid="{00000000-0005-0000-0000-000040390000}"/>
    <cellStyle name="SAPBEXchaText 6 4" xfId="14766" xr:uid="{00000000-0005-0000-0000-000041390000}"/>
    <cellStyle name="SAPBEXchaText 7" xfId="14767" xr:uid="{00000000-0005-0000-0000-000042390000}"/>
    <cellStyle name="SAPBEXchaText 8" xfId="14768" xr:uid="{00000000-0005-0000-0000-000043390000}"/>
    <cellStyle name="SAPBEXchaText 8 2" xfId="14769" xr:uid="{00000000-0005-0000-0000-000044390000}"/>
    <cellStyle name="SAPBEXchaText 8 3" xfId="14770" xr:uid="{00000000-0005-0000-0000-000045390000}"/>
    <cellStyle name="SAPBEXchaText 9" xfId="14771" xr:uid="{00000000-0005-0000-0000-000046390000}"/>
    <cellStyle name="SAPBEXchaText_Copy of xSAPtemp5457" xfId="14772" xr:uid="{00000000-0005-0000-0000-000047390000}"/>
    <cellStyle name="SAPBEXexcBad7" xfId="166" xr:uid="{00000000-0005-0000-0000-000048390000}"/>
    <cellStyle name="SAPBEXexcBad7 2" xfId="14773" xr:uid="{00000000-0005-0000-0000-000049390000}"/>
    <cellStyle name="SAPBEXexcBad7 3" xfId="14774" xr:uid="{00000000-0005-0000-0000-00004A390000}"/>
    <cellStyle name="SAPBEXexcBad7 4" xfId="14775" xr:uid="{00000000-0005-0000-0000-00004B390000}"/>
    <cellStyle name="SAPBEXexcBad7 5" xfId="14776" xr:uid="{00000000-0005-0000-0000-00004C390000}"/>
    <cellStyle name="SAPBEXexcBad7 6" xfId="14777" xr:uid="{00000000-0005-0000-0000-00004D390000}"/>
    <cellStyle name="SAPBEXexcBad7_Deferred Income Taxes" xfId="14778" xr:uid="{00000000-0005-0000-0000-00004E390000}"/>
    <cellStyle name="SAPBEXexcBad8" xfId="167" xr:uid="{00000000-0005-0000-0000-00004F390000}"/>
    <cellStyle name="SAPBEXexcBad8 2" xfId="14779" xr:uid="{00000000-0005-0000-0000-000050390000}"/>
    <cellStyle name="SAPBEXexcBad8 3" xfId="14780" xr:uid="{00000000-0005-0000-0000-000051390000}"/>
    <cellStyle name="SAPBEXexcBad8 4" xfId="14781" xr:uid="{00000000-0005-0000-0000-000052390000}"/>
    <cellStyle name="SAPBEXexcBad8 5" xfId="14782" xr:uid="{00000000-0005-0000-0000-000053390000}"/>
    <cellStyle name="SAPBEXexcBad8 6" xfId="14783" xr:uid="{00000000-0005-0000-0000-000054390000}"/>
    <cellStyle name="SAPBEXexcBad8_Deferred Income Taxes" xfId="14784" xr:uid="{00000000-0005-0000-0000-000055390000}"/>
    <cellStyle name="SAPBEXexcBad9" xfId="168" xr:uid="{00000000-0005-0000-0000-000056390000}"/>
    <cellStyle name="SAPBEXexcBad9 2" xfId="14785" xr:uid="{00000000-0005-0000-0000-000057390000}"/>
    <cellStyle name="SAPBEXexcBad9 3" xfId="14786" xr:uid="{00000000-0005-0000-0000-000058390000}"/>
    <cellStyle name="SAPBEXexcBad9 4" xfId="14787" xr:uid="{00000000-0005-0000-0000-000059390000}"/>
    <cellStyle name="SAPBEXexcBad9 5" xfId="14788" xr:uid="{00000000-0005-0000-0000-00005A390000}"/>
    <cellStyle name="SAPBEXexcBad9 6" xfId="14789" xr:uid="{00000000-0005-0000-0000-00005B390000}"/>
    <cellStyle name="SAPBEXexcBad9_Deferred Income Taxes" xfId="14790" xr:uid="{00000000-0005-0000-0000-00005C390000}"/>
    <cellStyle name="SAPBEXexcCritical4" xfId="169" xr:uid="{00000000-0005-0000-0000-00005D390000}"/>
    <cellStyle name="SAPBEXexcCritical4 2" xfId="14791" xr:uid="{00000000-0005-0000-0000-00005E390000}"/>
    <cellStyle name="SAPBEXexcCritical4 3" xfId="14792" xr:uid="{00000000-0005-0000-0000-00005F390000}"/>
    <cellStyle name="SAPBEXexcCritical4 4" xfId="14793" xr:uid="{00000000-0005-0000-0000-000060390000}"/>
    <cellStyle name="SAPBEXexcCritical4 5" xfId="14794" xr:uid="{00000000-0005-0000-0000-000061390000}"/>
    <cellStyle name="SAPBEXexcCritical4 6" xfId="14795" xr:uid="{00000000-0005-0000-0000-000062390000}"/>
    <cellStyle name="SAPBEXexcCritical4_Deferred Income Taxes" xfId="14796" xr:uid="{00000000-0005-0000-0000-000063390000}"/>
    <cellStyle name="SAPBEXexcCritical5" xfId="170" xr:uid="{00000000-0005-0000-0000-000064390000}"/>
    <cellStyle name="SAPBEXexcCritical5 2" xfId="14797" xr:uid="{00000000-0005-0000-0000-000065390000}"/>
    <cellStyle name="SAPBEXexcCritical5 3" xfId="14798" xr:uid="{00000000-0005-0000-0000-000066390000}"/>
    <cellStyle name="SAPBEXexcCritical5 4" xfId="14799" xr:uid="{00000000-0005-0000-0000-000067390000}"/>
    <cellStyle name="SAPBEXexcCritical5 5" xfId="14800" xr:uid="{00000000-0005-0000-0000-000068390000}"/>
    <cellStyle name="SAPBEXexcCritical5 6" xfId="14801" xr:uid="{00000000-0005-0000-0000-000069390000}"/>
    <cellStyle name="SAPBEXexcCritical5_Deferred Income Taxes" xfId="14802" xr:uid="{00000000-0005-0000-0000-00006A390000}"/>
    <cellStyle name="SAPBEXexcCritical6" xfId="171" xr:uid="{00000000-0005-0000-0000-00006B390000}"/>
    <cellStyle name="SAPBEXexcCritical6 2" xfId="14803" xr:uid="{00000000-0005-0000-0000-00006C390000}"/>
    <cellStyle name="SAPBEXexcCritical6 3" xfId="14804" xr:uid="{00000000-0005-0000-0000-00006D390000}"/>
    <cellStyle name="SAPBEXexcCritical6 4" xfId="14805" xr:uid="{00000000-0005-0000-0000-00006E390000}"/>
    <cellStyle name="SAPBEXexcCritical6 5" xfId="14806" xr:uid="{00000000-0005-0000-0000-00006F390000}"/>
    <cellStyle name="SAPBEXexcCritical6 6" xfId="14807" xr:uid="{00000000-0005-0000-0000-000070390000}"/>
    <cellStyle name="SAPBEXexcCritical6_Deferred Income Taxes" xfId="14808" xr:uid="{00000000-0005-0000-0000-000071390000}"/>
    <cellStyle name="SAPBEXexcGood1" xfId="172" xr:uid="{00000000-0005-0000-0000-000072390000}"/>
    <cellStyle name="SAPBEXexcGood1 2" xfId="14809" xr:uid="{00000000-0005-0000-0000-000073390000}"/>
    <cellStyle name="SAPBEXexcGood1 3" xfId="14810" xr:uid="{00000000-0005-0000-0000-000074390000}"/>
    <cellStyle name="SAPBEXexcGood1 4" xfId="14811" xr:uid="{00000000-0005-0000-0000-000075390000}"/>
    <cellStyle name="SAPBEXexcGood1 5" xfId="14812" xr:uid="{00000000-0005-0000-0000-000076390000}"/>
    <cellStyle name="SAPBEXexcGood1 6" xfId="14813" xr:uid="{00000000-0005-0000-0000-000077390000}"/>
    <cellStyle name="SAPBEXexcGood1_Deferred Income Taxes" xfId="14814" xr:uid="{00000000-0005-0000-0000-000078390000}"/>
    <cellStyle name="SAPBEXexcGood2" xfId="173" xr:uid="{00000000-0005-0000-0000-000079390000}"/>
    <cellStyle name="SAPBEXexcGood2 2" xfId="14815" xr:uid="{00000000-0005-0000-0000-00007A390000}"/>
    <cellStyle name="SAPBEXexcGood2 3" xfId="14816" xr:uid="{00000000-0005-0000-0000-00007B390000}"/>
    <cellStyle name="SAPBEXexcGood2 4" xfId="14817" xr:uid="{00000000-0005-0000-0000-00007C390000}"/>
    <cellStyle name="SAPBEXexcGood2 5" xfId="14818" xr:uid="{00000000-0005-0000-0000-00007D390000}"/>
    <cellStyle name="SAPBEXexcGood2 6" xfId="14819" xr:uid="{00000000-0005-0000-0000-00007E390000}"/>
    <cellStyle name="SAPBEXexcGood2_Deferred Income Taxes" xfId="14820" xr:uid="{00000000-0005-0000-0000-00007F390000}"/>
    <cellStyle name="SAPBEXexcGood3" xfId="174" xr:uid="{00000000-0005-0000-0000-000080390000}"/>
    <cellStyle name="SAPBEXexcGood3 2" xfId="14821" xr:uid="{00000000-0005-0000-0000-000081390000}"/>
    <cellStyle name="SAPBEXexcGood3 3" xfId="14822" xr:uid="{00000000-0005-0000-0000-000082390000}"/>
    <cellStyle name="SAPBEXexcGood3 4" xfId="14823" xr:uid="{00000000-0005-0000-0000-000083390000}"/>
    <cellStyle name="SAPBEXexcGood3 5" xfId="14824" xr:uid="{00000000-0005-0000-0000-000084390000}"/>
    <cellStyle name="SAPBEXexcGood3 6" xfId="14825" xr:uid="{00000000-0005-0000-0000-000085390000}"/>
    <cellStyle name="SAPBEXexcGood3_Deferred Income Taxes" xfId="14826" xr:uid="{00000000-0005-0000-0000-000086390000}"/>
    <cellStyle name="SAPBEXfilterDrill" xfId="175" xr:uid="{00000000-0005-0000-0000-000087390000}"/>
    <cellStyle name="SAPBEXfilterDrill 2" xfId="14827" xr:uid="{00000000-0005-0000-0000-000088390000}"/>
    <cellStyle name="SAPBEXfilterDrill 3" xfId="14828" xr:uid="{00000000-0005-0000-0000-000089390000}"/>
    <cellStyle name="SAPBEXfilterDrill 4" xfId="14829" xr:uid="{00000000-0005-0000-0000-00008A390000}"/>
    <cellStyle name="SAPBEXfilterDrill 5" xfId="14830" xr:uid="{00000000-0005-0000-0000-00008B390000}"/>
    <cellStyle name="SAPBEXfilterDrill 6" xfId="14831" xr:uid="{00000000-0005-0000-0000-00008C390000}"/>
    <cellStyle name="SAPBEXfilterDrill_Deferred Income Taxes" xfId="14832" xr:uid="{00000000-0005-0000-0000-00008D390000}"/>
    <cellStyle name="SAPBEXfilterItem" xfId="176" xr:uid="{00000000-0005-0000-0000-00008E390000}"/>
    <cellStyle name="SAPBEXfilterItem 10" xfId="14833" xr:uid="{00000000-0005-0000-0000-00008F390000}"/>
    <cellStyle name="SAPBEXfilterItem 10 2" xfId="14834" xr:uid="{00000000-0005-0000-0000-000090390000}"/>
    <cellStyle name="SAPBEXfilterItem 2" xfId="14835" xr:uid="{00000000-0005-0000-0000-000091390000}"/>
    <cellStyle name="SAPBEXfilterItem 2 2" xfId="14836" xr:uid="{00000000-0005-0000-0000-000092390000}"/>
    <cellStyle name="SAPBEXfilterItem 2 3" xfId="14837" xr:uid="{00000000-0005-0000-0000-000093390000}"/>
    <cellStyle name="SAPBEXfilterItem 3" xfId="14838" xr:uid="{00000000-0005-0000-0000-000094390000}"/>
    <cellStyle name="SAPBEXfilterItem 4" xfId="14839" xr:uid="{00000000-0005-0000-0000-000095390000}"/>
    <cellStyle name="SAPBEXfilterItem 5" xfId="14840" xr:uid="{00000000-0005-0000-0000-000096390000}"/>
    <cellStyle name="SAPBEXfilterItem 6" xfId="14841" xr:uid="{00000000-0005-0000-0000-000097390000}"/>
    <cellStyle name="SAPBEXfilterItem 7" xfId="14842" xr:uid="{00000000-0005-0000-0000-000098390000}"/>
    <cellStyle name="SAPBEXfilterItem_Copy of xSAPtemp5457" xfId="14843" xr:uid="{00000000-0005-0000-0000-000099390000}"/>
    <cellStyle name="SAPBEXfilterText" xfId="177" xr:uid="{00000000-0005-0000-0000-00009A390000}"/>
    <cellStyle name="SAPBEXfilterText 2" xfId="487" xr:uid="{00000000-0005-0000-0000-00009B390000}"/>
    <cellStyle name="SAPBEXfilterText 2 2" xfId="14844" xr:uid="{00000000-0005-0000-0000-00009C390000}"/>
    <cellStyle name="SAPBEXfilterText 3" xfId="488" xr:uid="{00000000-0005-0000-0000-00009D390000}"/>
    <cellStyle name="SAPBEXfilterText 3 2" xfId="14845" xr:uid="{00000000-0005-0000-0000-00009E390000}"/>
    <cellStyle name="SAPBEXfilterText 4" xfId="14846" xr:uid="{00000000-0005-0000-0000-00009F390000}"/>
    <cellStyle name="SAPBEXfilterText 4 2" xfId="14847" xr:uid="{00000000-0005-0000-0000-0000A0390000}"/>
    <cellStyle name="SAPBEXfilterText 5" xfId="14848" xr:uid="{00000000-0005-0000-0000-0000A1390000}"/>
    <cellStyle name="SAPBEXfilterText 6" xfId="14849" xr:uid="{00000000-0005-0000-0000-0000A2390000}"/>
    <cellStyle name="SAPBEXfilterText 7" xfId="14850" xr:uid="{00000000-0005-0000-0000-0000A3390000}"/>
    <cellStyle name="SAPBEXfilterText 8" xfId="14851" xr:uid="{00000000-0005-0000-0000-0000A4390000}"/>
    <cellStyle name="SAPBEXfilterText 9" xfId="14852" xr:uid="{00000000-0005-0000-0000-0000A5390000}"/>
    <cellStyle name="SAPBEXformats" xfId="178" xr:uid="{00000000-0005-0000-0000-0000A6390000}"/>
    <cellStyle name="SAPBEXformats 2" xfId="14853" xr:uid="{00000000-0005-0000-0000-0000A7390000}"/>
    <cellStyle name="SAPBEXformats 3" xfId="14854" xr:uid="{00000000-0005-0000-0000-0000A8390000}"/>
    <cellStyle name="SAPBEXformats 4" xfId="14855" xr:uid="{00000000-0005-0000-0000-0000A9390000}"/>
    <cellStyle name="SAPBEXformats 5" xfId="14856" xr:uid="{00000000-0005-0000-0000-0000AA390000}"/>
    <cellStyle name="SAPBEXformats 6" xfId="14857" xr:uid="{00000000-0005-0000-0000-0000AB390000}"/>
    <cellStyle name="SAPBEXformats 7" xfId="14858" xr:uid="{00000000-0005-0000-0000-0000AC390000}"/>
    <cellStyle name="SAPBEXformats_Deferred Income Taxes" xfId="14859" xr:uid="{00000000-0005-0000-0000-0000AD390000}"/>
    <cellStyle name="SAPBEXheaderItem" xfId="179" xr:uid="{00000000-0005-0000-0000-0000AE390000}"/>
    <cellStyle name="SAPBEXheaderItem 10" xfId="14860" xr:uid="{00000000-0005-0000-0000-0000AF390000}"/>
    <cellStyle name="SAPBEXheaderItem 11" xfId="14861" xr:uid="{00000000-0005-0000-0000-0000B0390000}"/>
    <cellStyle name="SAPBEXheaderItem 12" xfId="14862" xr:uid="{00000000-0005-0000-0000-0000B1390000}"/>
    <cellStyle name="SAPBEXheaderItem 13" xfId="14863" xr:uid="{00000000-0005-0000-0000-0000B2390000}"/>
    <cellStyle name="SAPBEXheaderItem 14" xfId="14864" xr:uid="{00000000-0005-0000-0000-0000B3390000}"/>
    <cellStyle name="SAPBEXheaderItem 15" xfId="14865" xr:uid="{00000000-0005-0000-0000-0000B4390000}"/>
    <cellStyle name="SAPBEXheaderItem 16" xfId="14866" xr:uid="{00000000-0005-0000-0000-0000B5390000}"/>
    <cellStyle name="SAPBEXheaderItem 16 2" xfId="14867" xr:uid="{00000000-0005-0000-0000-0000B6390000}"/>
    <cellStyle name="SAPBEXheaderItem 17" xfId="14868" xr:uid="{00000000-0005-0000-0000-0000B7390000}"/>
    <cellStyle name="SAPBEXheaderItem 18" xfId="14869" xr:uid="{00000000-0005-0000-0000-0000B8390000}"/>
    <cellStyle name="SAPBEXheaderItem 18 2" xfId="14870" xr:uid="{00000000-0005-0000-0000-0000B9390000}"/>
    <cellStyle name="SAPBEXheaderItem 19" xfId="14871" xr:uid="{00000000-0005-0000-0000-0000BA390000}"/>
    <cellStyle name="SAPBEXheaderItem 19 2" xfId="14872" xr:uid="{00000000-0005-0000-0000-0000BB390000}"/>
    <cellStyle name="SAPBEXheaderItem 2" xfId="489" xr:uid="{00000000-0005-0000-0000-0000BC390000}"/>
    <cellStyle name="SAPBEXheaderItem 2 2" xfId="14873" xr:uid="{00000000-0005-0000-0000-0000BD390000}"/>
    <cellStyle name="SAPBEXheaderItem 2 3" xfId="14874" xr:uid="{00000000-0005-0000-0000-0000BE390000}"/>
    <cellStyle name="SAPBEXheaderItem 20" xfId="14875" xr:uid="{00000000-0005-0000-0000-0000BF390000}"/>
    <cellStyle name="SAPBEXheaderItem 21" xfId="14876" xr:uid="{00000000-0005-0000-0000-0000C0390000}"/>
    <cellStyle name="SAPBEXheaderItem 22" xfId="14877" xr:uid="{00000000-0005-0000-0000-0000C1390000}"/>
    <cellStyle name="SAPBEXheaderItem 23" xfId="14878" xr:uid="{00000000-0005-0000-0000-0000C2390000}"/>
    <cellStyle name="SAPBEXheaderItem 24" xfId="14879" xr:uid="{00000000-0005-0000-0000-0000C3390000}"/>
    <cellStyle name="SAPBEXheaderItem 25" xfId="14880" xr:uid="{00000000-0005-0000-0000-0000C4390000}"/>
    <cellStyle name="SAPBEXheaderItem 26" xfId="14881" xr:uid="{00000000-0005-0000-0000-0000C5390000}"/>
    <cellStyle name="SAPBEXheaderItem 27" xfId="14882" xr:uid="{00000000-0005-0000-0000-0000C6390000}"/>
    <cellStyle name="SAPBEXheaderItem 28" xfId="14883" xr:uid="{00000000-0005-0000-0000-0000C7390000}"/>
    <cellStyle name="SAPBEXheaderItem 3" xfId="490" xr:uid="{00000000-0005-0000-0000-0000C8390000}"/>
    <cellStyle name="SAPBEXheaderItem 3 2" xfId="14884" xr:uid="{00000000-0005-0000-0000-0000C9390000}"/>
    <cellStyle name="SAPBEXheaderItem 3 3" xfId="14885" xr:uid="{00000000-0005-0000-0000-0000CA390000}"/>
    <cellStyle name="SAPBEXheaderItem 4" xfId="491" xr:uid="{00000000-0005-0000-0000-0000CB390000}"/>
    <cellStyle name="SAPBEXheaderItem 4 2" xfId="14886" xr:uid="{00000000-0005-0000-0000-0000CC390000}"/>
    <cellStyle name="SAPBEXheaderItem 4 3" xfId="14887" xr:uid="{00000000-0005-0000-0000-0000CD390000}"/>
    <cellStyle name="SAPBEXheaderItem 5" xfId="14888" xr:uid="{00000000-0005-0000-0000-0000CE390000}"/>
    <cellStyle name="SAPBEXheaderItem 5 2" xfId="14889" xr:uid="{00000000-0005-0000-0000-0000CF390000}"/>
    <cellStyle name="SAPBEXheaderItem 5 3" xfId="14890" xr:uid="{00000000-0005-0000-0000-0000D0390000}"/>
    <cellStyle name="SAPBEXheaderItem 6" xfId="14891" xr:uid="{00000000-0005-0000-0000-0000D1390000}"/>
    <cellStyle name="SAPBEXheaderItem 6 2" xfId="14892" xr:uid="{00000000-0005-0000-0000-0000D2390000}"/>
    <cellStyle name="SAPBEXheaderItem 6 3" xfId="14893" xr:uid="{00000000-0005-0000-0000-0000D3390000}"/>
    <cellStyle name="SAPBEXheaderItem 7" xfId="14894" xr:uid="{00000000-0005-0000-0000-0000D4390000}"/>
    <cellStyle name="SAPBEXheaderItem 7 2" xfId="14895" xr:uid="{00000000-0005-0000-0000-0000D5390000}"/>
    <cellStyle name="SAPBEXheaderItem 7 3" xfId="14896" xr:uid="{00000000-0005-0000-0000-0000D6390000}"/>
    <cellStyle name="SAPBEXheaderItem 8" xfId="14897" xr:uid="{00000000-0005-0000-0000-0000D7390000}"/>
    <cellStyle name="SAPBEXheaderItem 9" xfId="14898" xr:uid="{00000000-0005-0000-0000-0000D8390000}"/>
    <cellStyle name="SAPBEXheaderItem_Copy of xSAPtemp5457" xfId="14899" xr:uid="{00000000-0005-0000-0000-0000D9390000}"/>
    <cellStyle name="SAPBEXheaderText" xfId="180" xr:uid="{00000000-0005-0000-0000-0000DA390000}"/>
    <cellStyle name="SAPBEXheaderText 10" xfId="14900" xr:uid="{00000000-0005-0000-0000-0000DB390000}"/>
    <cellStyle name="SAPBEXheaderText 11" xfId="14901" xr:uid="{00000000-0005-0000-0000-0000DC390000}"/>
    <cellStyle name="SAPBEXheaderText 12" xfId="14902" xr:uid="{00000000-0005-0000-0000-0000DD390000}"/>
    <cellStyle name="SAPBEXheaderText 12 2" xfId="14903" xr:uid="{00000000-0005-0000-0000-0000DE390000}"/>
    <cellStyle name="SAPBEXheaderText 12 3" xfId="14904" xr:uid="{00000000-0005-0000-0000-0000DF390000}"/>
    <cellStyle name="SAPBEXheaderText 13" xfId="14905" xr:uid="{00000000-0005-0000-0000-0000E0390000}"/>
    <cellStyle name="SAPBEXheaderText 14" xfId="14906" xr:uid="{00000000-0005-0000-0000-0000E1390000}"/>
    <cellStyle name="SAPBEXheaderText 15" xfId="14907" xr:uid="{00000000-0005-0000-0000-0000E2390000}"/>
    <cellStyle name="SAPBEXheaderText 16" xfId="14908" xr:uid="{00000000-0005-0000-0000-0000E3390000}"/>
    <cellStyle name="SAPBEXheaderText 16 2" xfId="14909" xr:uid="{00000000-0005-0000-0000-0000E4390000}"/>
    <cellStyle name="SAPBEXheaderText 17" xfId="14910" xr:uid="{00000000-0005-0000-0000-0000E5390000}"/>
    <cellStyle name="SAPBEXheaderText 18" xfId="14911" xr:uid="{00000000-0005-0000-0000-0000E6390000}"/>
    <cellStyle name="SAPBEXheaderText 18 2" xfId="14912" xr:uid="{00000000-0005-0000-0000-0000E7390000}"/>
    <cellStyle name="SAPBEXheaderText 19" xfId="14913" xr:uid="{00000000-0005-0000-0000-0000E8390000}"/>
    <cellStyle name="SAPBEXheaderText 19 2" xfId="14914" xr:uid="{00000000-0005-0000-0000-0000E9390000}"/>
    <cellStyle name="SAPBEXheaderText 2" xfId="492" xr:uid="{00000000-0005-0000-0000-0000EA390000}"/>
    <cellStyle name="SAPBEXheaderText 2 2" xfId="14915" xr:uid="{00000000-0005-0000-0000-0000EB390000}"/>
    <cellStyle name="SAPBEXheaderText 2 3" xfId="14916" xr:uid="{00000000-0005-0000-0000-0000EC390000}"/>
    <cellStyle name="SAPBEXheaderText 20" xfId="14917" xr:uid="{00000000-0005-0000-0000-0000ED390000}"/>
    <cellStyle name="SAPBEXheaderText 21" xfId="14918" xr:uid="{00000000-0005-0000-0000-0000EE390000}"/>
    <cellStyle name="SAPBEXheaderText 22" xfId="14919" xr:uid="{00000000-0005-0000-0000-0000EF390000}"/>
    <cellStyle name="SAPBEXheaderText 23" xfId="14920" xr:uid="{00000000-0005-0000-0000-0000F0390000}"/>
    <cellStyle name="SAPBEXheaderText 24" xfId="14921" xr:uid="{00000000-0005-0000-0000-0000F1390000}"/>
    <cellStyle name="SAPBEXheaderText 25" xfId="14922" xr:uid="{00000000-0005-0000-0000-0000F2390000}"/>
    <cellStyle name="SAPBEXheaderText 26" xfId="14923" xr:uid="{00000000-0005-0000-0000-0000F3390000}"/>
    <cellStyle name="SAPBEXheaderText 27" xfId="14924" xr:uid="{00000000-0005-0000-0000-0000F4390000}"/>
    <cellStyle name="SAPBEXheaderText 28" xfId="14925" xr:uid="{00000000-0005-0000-0000-0000F5390000}"/>
    <cellStyle name="SAPBEXheaderText 3" xfId="493" xr:uid="{00000000-0005-0000-0000-0000F6390000}"/>
    <cellStyle name="SAPBEXheaderText 3 2" xfId="14926" xr:uid="{00000000-0005-0000-0000-0000F7390000}"/>
    <cellStyle name="SAPBEXheaderText 3 3" xfId="14927" xr:uid="{00000000-0005-0000-0000-0000F8390000}"/>
    <cellStyle name="SAPBEXheaderText 4" xfId="494" xr:uid="{00000000-0005-0000-0000-0000F9390000}"/>
    <cellStyle name="SAPBEXheaderText 4 2" xfId="14928" xr:uid="{00000000-0005-0000-0000-0000FA390000}"/>
    <cellStyle name="SAPBEXheaderText 4 3" xfId="14929" xr:uid="{00000000-0005-0000-0000-0000FB390000}"/>
    <cellStyle name="SAPBEXheaderText 5" xfId="14930" xr:uid="{00000000-0005-0000-0000-0000FC390000}"/>
    <cellStyle name="SAPBEXheaderText 5 2" xfId="14931" xr:uid="{00000000-0005-0000-0000-0000FD390000}"/>
    <cellStyle name="SAPBEXheaderText 5 3" xfId="14932" xr:uid="{00000000-0005-0000-0000-0000FE390000}"/>
    <cellStyle name="SAPBEXheaderText 6" xfId="14933" xr:uid="{00000000-0005-0000-0000-0000FF390000}"/>
    <cellStyle name="SAPBEXheaderText 6 2" xfId="14934" xr:uid="{00000000-0005-0000-0000-0000003A0000}"/>
    <cellStyle name="SAPBEXheaderText 6 3" xfId="14935" xr:uid="{00000000-0005-0000-0000-0000013A0000}"/>
    <cellStyle name="SAPBEXheaderText 7" xfId="14936" xr:uid="{00000000-0005-0000-0000-0000023A0000}"/>
    <cellStyle name="SAPBEXheaderText 7 2" xfId="14937" xr:uid="{00000000-0005-0000-0000-0000033A0000}"/>
    <cellStyle name="SAPBEXheaderText 7 3" xfId="14938" xr:uid="{00000000-0005-0000-0000-0000043A0000}"/>
    <cellStyle name="SAPBEXheaderText 8" xfId="14939" xr:uid="{00000000-0005-0000-0000-0000053A0000}"/>
    <cellStyle name="SAPBEXheaderText 9" xfId="14940" xr:uid="{00000000-0005-0000-0000-0000063A0000}"/>
    <cellStyle name="SAPBEXheaderText_Copy of xSAPtemp5457" xfId="14941" xr:uid="{00000000-0005-0000-0000-0000073A0000}"/>
    <cellStyle name="SAPBEXHLevel0" xfId="181" xr:uid="{00000000-0005-0000-0000-0000083A0000}"/>
    <cellStyle name="SAPBEXHLevel0 10" xfId="14942" xr:uid="{00000000-0005-0000-0000-0000093A0000}"/>
    <cellStyle name="SAPBEXHLevel0 10 2" xfId="14943" xr:uid="{00000000-0005-0000-0000-00000A3A0000}"/>
    <cellStyle name="SAPBEXHLevel0 10 3" xfId="14944" xr:uid="{00000000-0005-0000-0000-00000B3A0000}"/>
    <cellStyle name="SAPBEXHLevel0 10 4" xfId="14945" xr:uid="{00000000-0005-0000-0000-00000C3A0000}"/>
    <cellStyle name="SAPBEXHLevel0 11" xfId="14946" xr:uid="{00000000-0005-0000-0000-00000D3A0000}"/>
    <cellStyle name="SAPBEXHLevel0 11 2" xfId="14947" xr:uid="{00000000-0005-0000-0000-00000E3A0000}"/>
    <cellStyle name="SAPBEXHLevel0 11 3" xfId="14948" xr:uid="{00000000-0005-0000-0000-00000F3A0000}"/>
    <cellStyle name="SAPBEXHLevel0 11 4" xfId="14949" xr:uid="{00000000-0005-0000-0000-0000103A0000}"/>
    <cellStyle name="SAPBEXHLevel0 12" xfId="14950" xr:uid="{00000000-0005-0000-0000-0000113A0000}"/>
    <cellStyle name="SAPBEXHLevel0 12 2" xfId="14951" xr:uid="{00000000-0005-0000-0000-0000123A0000}"/>
    <cellStyle name="SAPBEXHLevel0 12 3" xfId="14952" xr:uid="{00000000-0005-0000-0000-0000133A0000}"/>
    <cellStyle name="SAPBEXHLevel0 12 4" xfId="14953" xr:uid="{00000000-0005-0000-0000-0000143A0000}"/>
    <cellStyle name="SAPBEXHLevel0 13" xfId="14954" xr:uid="{00000000-0005-0000-0000-0000153A0000}"/>
    <cellStyle name="SAPBEXHLevel0 14" xfId="14955" xr:uid="{00000000-0005-0000-0000-0000163A0000}"/>
    <cellStyle name="SAPBEXHLevel0 15" xfId="14956" xr:uid="{00000000-0005-0000-0000-0000173A0000}"/>
    <cellStyle name="SAPBEXHLevel0 2" xfId="495" xr:uid="{00000000-0005-0000-0000-0000183A0000}"/>
    <cellStyle name="SAPBEXHLevel0 2 2" xfId="14957" xr:uid="{00000000-0005-0000-0000-0000193A0000}"/>
    <cellStyle name="SAPBEXHLevel0 2 3" xfId="14958" xr:uid="{00000000-0005-0000-0000-00001A3A0000}"/>
    <cellStyle name="SAPBEXHLevel0 2 4" xfId="14959" xr:uid="{00000000-0005-0000-0000-00001B3A0000}"/>
    <cellStyle name="SAPBEXHLevel0 3" xfId="496" xr:uid="{00000000-0005-0000-0000-00001C3A0000}"/>
    <cellStyle name="SAPBEXHLevel0 3 2" xfId="14960" xr:uid="{00000000-0005-0000-0000-00001D3A0000}"/>
    <cellStyle name="SAPBEXHLevel0 3 3" xfId="14961" xr:uid="{00000000-0005-0000-0000-00001E3A0000}"/>
    <cellStyle name="SAPBEXHLevel0 3 4" xfId="14962" xr:uid="{00000000-0005-0000-0000-00001F3A0000}"/>
    <cellStyle name="SAPBEXHLevel0 4" xfId="497" xr:uid="{00000000-0005-0000-0000-0000203A0000}"/>
    <cellStyle name="SAPBEXHLevel0 4 2" xfId="14963" xr:uid="{00000000-0005-0000-0000-0000213A0000}"/>
    <cellStyle name="SAPBEXHLevel0 4 3" xfId="14964" xr:uid="{00000000-0005-0000-0000-0000223A0000}"/>
    <cellStyle name="SAPBEXHLevel0 4 4" xfId="14965" xr:uid="{00000000-0005-0000-0000-0000233A0000}"/>
    <cellStyle name="SAPBEXHLevel0 5" xfId="498" xr:uid="{00000000-0005-0000-0000-0000243A0000}"/>
    <cellStyle name="SAPBEXHLevel0 5 2" xfId="14966" xr:uid="{00000000-0005-0000-0000-0000253A0000}"/>
    <cellStyle name="SAPBEXHLevel0 5 3" xfId="14967" xr:uid="{00000000-0005-0000-0000-0000263A0000}"/>
    <cellStyle name="SAPBEXHLevel0 5 4" xfId="14968" xr:uid="{00000000-0005-0000-0000-0000273A0000}"/>
    <cellStyle name="SAPBEXHLevel0 6" xfId="499" xr:uid="{00000000-0005-0000-0000-0000283A0000}"/>
    <cellStyle name="SAPBEXHLevel0 6 2" xfId="14969" xr:uid="{00000000-0005-0000-0000-0000293A0000}"/>
    <cellStyle name="SAPBEXHLevel0 6 3" xfId="14970" xr:uid="{00000000-0005-0000-0000-00002A3A0000}"/>
    <cellStyle name="SAPBEXHLevel0 6 4" xfId="14971" xr:uid="{00000000-0005-0000-0000-00002B3A0000}"/>
    <cellStyle name="SAPBEXHLevel0 7" xfId="14972" xr:uid="{00000000-0005-0000-0000-00002C3A0000}"/>
    <cellStyle name="SAPBEXHLevel0 7 2" xfId="14973" xr:uid="{00000000-0005-0000-0000-00002D3A0000}"/>
    <cellStyle name="SAPBEXHLevel0 7 3" xfId="14974" xr:uid="{00000000-0005-0000-0000-00002E3A0000}"/>
    <cellStyle name="SAPBEXHLevel0 7 4" xfId="14975" xr:uid="{00000000-0005-0000-0000-00002F3A0000}"/>
    <cellStyle name="SAPBEXHLevel0 8" xfId="14976" xr:uid="{00000000-0005-0000-0000-0000303A0000}"/>
    <cellStyle name="SAPBEXHLevel0 8 2" xfId="14977" xr:uid="{00000000-0005-0000-0000-0000313A0000}"/>
    <cellStyle name="SAPBEXHLevel0 8 3" xfId="14978" xr:uid="{00000000-0005-0000-0000-0000323A0000}"/>
    <cellStyle name="SAPBEXHLevel0 8 4" xfId="14979" xr:uid="{00000000-0005-0000-0000-0000333A0000}"/>
    <cellStyle name="SAPBEXHLevel0 9" xfId="14980" xr:uid="{00000000-0005-0000-0000-0000343A0000}"/>
    <cellStyle name="SAPBEXHLevel0 9 2" xfId="14981" xr:uid="{00000000-0005-0000-0000-0000353A0000}"/>
    <cellStyle name="SAPBEXHLevel0 9 3" xfId="14982" xr:uid="{00000000-0005-0000-0000-0000363A0000}"/>
    <cellStyle name="SAPBEXHLevel0 9 4" xfId="14983" xr:uid="{00000000-0005-0000-0000-0000373A0000}"/>
    <cellStyle name="SAPBEXHLevel0_Deferred Income Taxes" xfId="14984" xr:uid="{00000000-0005-0000-0000-0000383A0000}"/>
    <cellStyle name="SAPBEXHLevel0X" xfId="182" xr:uid="{00000000-0005-0000-0000-0000393A0000}"/>
    <cellStyle name="SAPBEXHLevel0X 10" xfId="14985" xr:uid="{00000000-0005-0000-0000-00003A3A0000}"/>
    <cellStyle name="SAPBEXHLevel0X 10 2" xfId="14986" xr:uid="{00000000-0005-0000-0000-00003B3A0000}"/>
    <cellStyle name="SAPBEXHLevel0X 10 3" xfId="14987" xr:uid="{00000000-0005-0000-0000-00003C3A0000}"/>
    <cellStyle name="SAPBEXHLevel0X 10 4" xfId="14988" xr:uid="{00000000-0005-0000-0000-00003D3A0000}"/>
    <cellStyle name="SAPBEXHLevel0X 11" xfId="14989" xr:uid="{00000000-0005-0000-0000-00003E3A0000}"/>
    <cellStyle name="SAPBEXHLevel0X 11 2" xfId="14990" xr:uid="{00000000-0005-0000-0000-00003F3A0000}"/>
    <cellStyle name="SAPBEXHLevel0X 11 3" xfId="14991" xr:uid="{00000000-0005-0000-0000-0000403A0000}"/>
    <cellStyle name="SAPBEXHLevel0X 11 4" xfId="14992" xr:uid="{00000000-0005-0000-0000-0000413A0000}"/>
    <cellStyle name="SAPBEXHLevel0X 12" xfId="14993" xr:uid="{00000000-0005-0000-0000-0000423A0000}"/>
    <cellStyle name="SAPBEXHLevel0X 13" xfId="14994" xr:uid="{00000000-0005-0000-0000-0000433A0000}"/>
    <cellStyle name="SAPBEXHLevel0X 14" xfId="14995" xr:uid="{00000000-0005-0000-0000-0000443A0000}"/>
    <cellStyle name="SAPBEXHLevel0X 2" xfId="500" xr:uid="{00000000-0005-0000-0000-0000453A0000}"/>
    <cellStyle name="SAPBEXHLevel0X 2 2" xfId="14996" xr:uid="{00000000-0005-0000-0000-0000463A0000}"/>
    <cellStyle name="SAPBEXHLevel0X 2 3" xfId="14997" xr:uid="{00000000-0005-0000-0000-0000473A0000}"/>
    <cellStyle name="SAPBEXHLevel0X 2 4" xfId="14998" xr:uid="{00000000-0005-0000-0000-0000483A0000}"/>
    <cellStyle name="SAPBEXHLevel0X 3" xfId="501" xr:uid="{00000000-0005-0000-0000-0000493A0000}"/>
    <cellStyle name="SAPBEXHLevel0X 3 2" xfId="14999" xr:uid="{00000000-0005-0000-0000-00004A3A0000}"/>
    <cellStyle name="SAPBEXHLevel0X 3 3" xfId="15000" xr:uid="{00000000-0005-0000-0000-00004B3A0000}"/>
    <cellStyle name="SAPBEXHLevel0X 3 4" xfId="15001" xr:uid="{00000000-0005-0000-0000-00004C3A0000}"/>
    <cellStyle name="SAPBEXHLevel0X 4" xfId="502" xr:uid="{00000000-0005-0000-0000-00004D3A0000}"/>
    <cellStyle name="SAPBEXHLevel0X 4 2" xfId="15002" xr:uid="{00000000-0005-0000-0000-00004E3A0000}"/>
    <cellStyle name="SAPBEXHLevel0X 4 3" xfId="15003" xr:uid="{00000000-0005-0000-0000-00004F3A0000}"/>
    <cellStyle name="SAPBEXHLevel0X 4 4" xfId="15004" xr:uid="{00000000-0005-0000-0000-0000503A0000}"/>
    <cellStyle name="SAPBEXHLevel0X 5" xfId="503" xr:uid="{00000000-0005-0000-0000-0000513A0000}"/>
    <cellStyle name="SAPBEXHLevel0X 5 2" xfId="15005" xr:uid="{00000000-0005-0000-0000-0000523A0000}"/>
    <cellStyle name="SAPBEXHLevel0X 5 3" xfId="15006" xr:uid="{00000000-0005-0000-0000-0000533A0000}"/>
    <cellStyle name="SAPBEXHLevel0X 5 4" xfId="15007" xr:uid="{00000000-0005-0000-0000-0000543A0000}"/>
    <cellStyle name="SAPBEXHLevel0X 6" xfId="504" xr:uid="{00000000-0005-0000-0000-0000553A0000}"/>
    <cellStyle name="SAPBEXHLevel0X 6 2" xfId="15008" xr:uid="{00000000-0005-0000-0000-0000563A0000}"/>
    <cellStyle name="SAPBEXHLevel0X 6 3" xfId="15009" xr:uid="{00000000-0005-0000-0000-0000573A0000}"/>
    <cellStyle name="SAPBEXHLevel0X 6 4" xfId="15010" xr:uid="{00000000-0005-0000-0000-0000583A0000}"/>
    <cellStyle name="SAPBEXHLevel0X 7" xfId="15011" xr:uid="{00000000-0005-0000-0000-0000593A0000}"/>
    <cellStyle name="SAPBEXHLevel0X 7 2" xfId="15012" xr:uid="{00000000-0005-0000-0000-00005A3A0000}"/>
    <cellStyle name="SAPBEXHLevel0X 7 3" xfId="15013" xr:uid="{00000000-0005-0000-0000-00005B3A0000}"/>
    <cellStyle name="SAPBEXHLevel0X 7 4" xfId="15014" xr:uid="{00000000-0005-0000-0000-00005C3A0000}"/>
    <cellStyle name="SAPBEXHLevel0X 8" xfId="15015" xr:uid="{00000000-0005-0000-0000-00005D3A0000}"/>
    <cellStyle name="SAPBEXHLevel0X 8 2" xfId="15016" xr:uid="{00000000-0005-0000-0000-00005E3A0000}"/>
    <cellStyle name="SAPBEXHLevel0X 8 3" xfId="15017" xr:uid="{00000000-0005-0000-0000-00005F3A0000}"/>
    <cellStyle name="SAPBEXHLevel0X 8 4" xfId="15018" xr:uid="{00000000-0005-0000-0000-0000603A0000}"/>
    <cellStyle name="SAPBEXHLevel0X 9" xfId="15019" xr:uid="{00000000-0005-0000-0000-0000613A0000}"/>
    <cellStyle name="SAPBEXHLevel0X 9 2" xfId="15020" xr:uid="{00000000-0005-0000-0000-0000623A0000}"/>
    <cellStyle name="SAPBEXHLevel0X 9 3" xfId="15021" xr:uid="{00000000-0005-0000-0000-0000633A0000}"/>
    <cellStyle name="SAPBEXHLevel0X 9 4" xfId="15022" xr:uid="{00000000-0005-0000-0000-0000643A0000}"/>
    <cellStyle name="SAPBEXHLevel0X_Deferred Income Taxes" xfId="15023" xr:uid="{00000000-0005-0000-0000-0000653A0000}"/>
    <cellStyle name="SAPBEXHLevel1" xfId="183" xr:uid="{00000000-0005-0000-0000-0000663A0000}"/>
    <cellStyle name="SAPBEXHLevel1 10" xfId="15024" xr:uid="{00000000-0005-0000-0000-0000673A0000}"/>
    <cellStyle name="SAPBEXHLevel1 10 2" xfId="15025" xr:uid="{00000000-0005-0000-0000-0000683A0000}"/>
    <cellStyle name="SAPBEXHLevel1 10 3" xfId="15026" xr:uid="{00000000-0005-0000-0000-0000693A0000}"/>
    <cellStyle name="SAPBEXHLevel1 10 4" xfId="15027" xr:uid="{00000000-0005-0000-0000-00006A3A0000}"/>
    <cellStyle name="SAPBEXHLevel1 11" xfId="15028" xr:uid="{00000000-0005-0000-0000-00006B3A0000}"/>
    <cellStyle name="SAPBEXHLevel1 11 2" xfId="15029" xr:uid="{00000000-0005-0000-0000-00006C3A0000}"/>
    <cellStyle name="SAPBEXHLevel1 11 3" xfId="15030" xr:uid="{00000000-0005-0000-0000-00006D3A0000}"/>
    <cellStyle name="SAPBEXHLevel1 11 4" xfId="15031" xr:uid="{00000000-0005-0000-0000-00006E3A0000}"/>
    <cellStyle name="SAPBEXHLevel1 12" xfId="15032" xr:uid="{00000000-0005-0000-0000-00006F3A0000}"/>
    <cellStyle name="SAPBEXHLevel1 13" xfId="15033" xr:uid="{00000000-0005-0000-0000-0000703A0000}"/>
    <cellStyle name="SAPBEXHLevel1 14" xfId="15034" xr:uid="{00000000-0005-0000-0000-0000713A0000}"/>
    <cellStyle name="SAPBEXHLevel1 2" xfId="505" xr:uid="{00000000-0005-0000-0000-0000723A0000}"/>
    <cellStyle name="SAPBEXHLevel1 2 2" xfId="15035" xr:uid="{00000000-0005-0000-0000-0000733A0000}"/>
    <cellStyle name="SAPBEXHLevel1 2 3" xfId="15036" xr:uid="{00000000-0005-0000-0000-0000743A0000}"/>
    <cellStyle name="SAPBEXHLevel1 2 4" xfId="15037" xr:uid="{00000000-0005-0000-0000-0000753A0000}"/>
    <cellStyle name="SAPBEXHLevel1 3" xfId="506" xr:uid="{00000000-0005-0000-0000-0000763A0000}"/>
    <cellStyle name="SAPBEXHLevel1 3 2" xfId="15038" xr:uid="{00000000-0005-0000-0000-0000773A0000}"/>
    <cellStyle name="SAPBEXHLevel1 3 3" xfId="15039" xr:uid="{00000000-0005-0000-0000-0000783A0000}"/>
    <cellStyle name="SAPBEXHLevel1 3 4" xfId="15040" xr:uid="{00000000-0005-0000-0000-0000793A0000}"/>
    <cellStyle name="SAPBEXHLevel1 4" xfId="507" xr:uid="{00000000-0005-0000-0000-00007A3A0000}"/>
    <cellStyle name="SAPBEXHLevel1 4 2" xfId="15041" xr:uid="{00000000-0005-0000-0000-00007B3A0000}"/>
    <cellStyle name="SAPBEXHLevel1 4 3" xfId="15042" xr:uid="{00000000-0005-0000-0000-00007C3A0000}"/>
    <cellStyle name="SAPBEXHLevel1 4 4" xfId="15043" xr:uid="{00000000-0005-0000-0000-00007D3A0000}"/>
    <cellStyle name="SAPBEXHLevel1 5" xfId="508" xr:uid="{00000000-0005-0000-0000-00007E3A0000}"/>
    <cellStyle name="SAPBEXHLevel1 5 2" xfId="15044" xr:uid="{00000000-0005-0000-0000-00007F3A0000}"/>
    <cellStyle name="SAPBEXHLevel1 5 3" xfId="15045" xr:uid="{00000000-0005-0000-0000-0000803A0000}"/>
    <cellStyle name="SAPBEXHLevel1 5 4" xfId="15046" xr:uid="{00000000-0005-0000-0000-0000813A0000}"/>
    <cellStyle name="SAPBEXHLevel1 6" xfId="509" xr:uid="{00000000-0005-0000-0000-0000823A0000}"/>
    <cellStyle name="SAPBEXHLevel1 6 2" xfId="15047" xr:uid="{00000000-0005-0000-0000-0000833A0000}"/>
    <cellStyle name="SAPBEXHLevel1 6 3" xfId="15048" xr:uid="{00000000-0005-0000-0000-0000843A0000}"/>
    <cellStyle name="SAPBEXHLevel1 6 4" xfId="15049" xr:uid="{00000000-0005-0000-0000-0000853A0000}"/>
    <cellStyle name="SAPBEXHLevel1 7" xfId="15050" xr:uid="{00000000-0005-0000-0000-0000863A0000}"/>
    <cellStyle name="SAPBEXHLevel1 7 2" xfId="15051" xr:uid="{00000000-0005-0000-0000-0000873A0000}"/>
    <cellStyle name="SAPBEXHLevel1 7 3" xfId="15052" xr:uid="{00000000-0005-0000-0000-0000883A0000}"/>
    <cellStyle name="SAPBEXHLevel1 7 4" xfId="15053" xr:uid="{00000000-0005-0000-0000-0000893A0000}"/>
    <cellStyle name="SAPBEXHLevel1 8" xfId="15054" xr:uid="{00000000-0005-0000-0000-00008A3A0000}"/>
    <cellStyle name="SAPBEXHLevel1 8 2" xfId="15055" xr:uid="{00000000-0005-0000-0000-00008B3A0000}"/>
    <cellStyle name="SAPBEXHLevel1 8 3" xfId="15056" xr:uid="{00000000-0005-0000-0000-00008C3A0000}"/>
    <cellStyle name="SAPBEXHLevel1 8 4" xfId="15057" xr:uid="{00000000-0005-0000-0000-00008D3A0000}"/>
    <cellStyle name="SAPBEXHLevel1 9" xfId="15058" xr:uid="{00000000-0005-0000-0000-00008E3A0000}"/>
    <cellStyle name="SAPBEXHLevel1 9 2" xfId="15059" xr:uid="{00000000-0005-0000-0000-00008F3A0000}"/>
    <cellStyle name="SAPBEXHLevel1 9 3" xfId="15060" xr:uid="{00000000-0005-0000-0000-0000903A0000}"/>
    <cellStyle name="SAPBEXHLevel1 9 4" xfId="15061" xr:uid="{00000000-0005-0000-0000-0000913A0000}"/>
    <cellStyle name="SAPBEXHLevel1_Deferred Income Taxes" xfId="15062" xr:uid="{00000000-0005-0000-0000-0000923A0000}"/>
    <cellStyle name="SAPBEXHLevel1X" xfId="184" xr:uid="{00000000-0005-0000-0000-0000933A0000}"/>
    <cellStyle name="SAPBEXHLevel1X 10" xfId="15063" xr:uid="{00000000-0005-0000-0000-0000943A0000}"/>
    <cellStyle name="SAPBEXHLevel1X 10 2" xfId="15064" xr:uid="{00000000-0005-0000-0000-0000953A0000}"/>
    <cellStyle name="SAPBEXHLevel1X 10 3" xfId="15065" xr:uid="{00000000-0005-0000-0000-0000963A0000}"/>
    <cellStyle name="SAPBEXHLevel1X 10 4" xfId="15066" xr:uid="{00000000-0005-0000-0000-0000973A0000}"/>
    <cellStyle name="SAPBEXHLevel1X 11" xfId="15067" xr:uid="{00000000-0005-0000-0000-0000983A0000}"/>
    <cellStyle name="SAPBEXHLevel1X 11 2" xfId="15068" xr:uid="{00000000-0005-0000-0000-0000993A0000}"/>
    <cellStyle name="SAPBEXHLevel1X 11 3" xfId="15069" xr:uid="{00000000-0005-0000-0000-00009A3A0000}"/>
    <cellStyle name="SAPBEXHLevel1X 11 4" xfId="15070" xr:uid="{00000000-0005-0000-0000-00009B3A0000}"/>
    <cellStyle name="SAPBEXHLevel1X 12" xfId="15071" xr:uid="{00000000-0005-0000-0000-00009C3A0000}"/>
    <cellStyle name="SAPBEXHLevel1X 13" xfId="15072" xr:uid="{00000000-0005-0000-0000-00009D3A0000}"/>
    <cellStyle name="SAPBEXHLevel1X 14" xfId="15073" xr:uid="{00000000-0005-0000-0000-00009E3A0000}"/>
    <cellStyle name="SAPBEXHLevel1X 2" xfId="510" xr:uid="{00000000-0005-0000-0000-00009F3A0000}"/>
    <cellStyle name="SAPBEXHLevel1X 2 2" xfId="15074" xr:uid="{00000000-0005-0000-0000-0000A03A0000}"/>
    <cellStyle name="SAPBEXHLevel1X 2 3" xfId="15075" xr:uid="{00000000-0005-0000-0000-0000A13A0000}"/>
    <cellStyle name="SAPBEXHLevel1X 2 4" xfId="15076" xr:uid="{00000000-0005-0000-0000-0000A23A0000}"/>
    <cellStyle name="SAPBEXHLevel1X 3" xfId="511" xr:uid="{00000000-0005-0000-0000-0000A33A0000}"/>
    <cellStyle name="SAPBEXHLevel1X 3 2" xfId="15077" xr:uid="{00000000-0005-0000-0000-0000A43A0000}"/>
    <cellStyle name="SAPBEXHLevel1X 3 3" xfId="15078" xr:uid="{00000000-0005-0000-0000-0000A53A0000}"/>
    <cellStyle name="SAPBEXHLevel1X 3 4" xfId="15079" xr:uid="{00000000-0005-0000-0000-0000A63A0000}"/>
    <cellStyle name="SAPBEXHLevel1X 4" xfId="512" xr:uid="{00000000-0005-0000-0000-0000A73A0000}"/>
    <cellStyle name="SAPBEXHLevel1X 4 2" xfId="15080" xr:uid="{00000000-0005-0000-0000-0000A83A0000}"/>
    <cellStyle name="SAPBEXHLevel1X 4 3" xfId="15081" xr:uid="{00000000-0005-0000-0000-0000A93A0000}"/>
    <cellStyle name="SAPBEXHLevel1X 4 4" xfId="15082" xr:uid="{00000000-0005-0000-0000-0000AA3A0000}"/>
    <cellStyle name="SAPBEXHLevel1X 5" xfId="513" xr:uid="{00000000-0005-0000-0000-0000AB3A0000}"/>
    <cellStyle name="SAPBEXHLevel1X 5 2" xfId="15083" xr:uid="{00000000-0005-0000-0000-0000AC3A0000}"/>
    <cellStyle name="SAPBEXHLevel1X 5 3" xfId="15084" xr:uid="{00000000-0005-0000-0000-0000AD3A0000}"/>
    <cellStyle name="SAPBEXHLevel1X 5 4" xfId="15085" xr:uid="{00000000-0005-0000-0000-0000AE3A0000}"/>
    <cellStyle name="SAPBEXHLevel1X 6" xfId="514" xr:uid="{00000000-0005-0000-0000-0000AF3A0000}"/>
    <cellStyle name="SAPBEXHLevel1X 6 2" xfId="15086" xr:uid="{00000000-0005-0000-0000-0000B03A0000}"/>
    <cellStyle name="SAPBEXHLevel1X 6 3" xfId="15087" xr:uid="{00000000-0005-0000-0000-0000B13A0000}"/>
    <cellStyle name="SAPBEXHLevel1X 6 4" xfId="15088" xr:uid="{00000000-0005-0000-0000-0000B23A0000}"/>
    <cellStyle name="SAPBEXHLevel1X 7" xfId="15089" xr:uid="{00000000-0005-0000-0000-0000B33A0000}"/>
    <cellStyle name="SAPBEXHLevel1X 7 2" xfId="15090" xr:uid="{00000000-0005-0000-0000-0000B43A0000}"/>
    <cellStyle name="SAPBEXHLevel1X 7 3" xfId="15091" xr:uid="{00000000-0005-0000-0000-0000B53A0000}"/>
    <cellStyle name="SAPBEXHLevel1X 7 4" xfId="15092" xr:uid="{00000000-0005-0000-0000-0000B63A0000}"/>
    <cellStyle name="SAPBEXHLevel1X 8" xfId="15093" xr:uid="{00000000-0005-0000-0000-0000B73A0000}"/>
    <cellStyle name="SAPBEXHLevel1X 8 2" xfId="15094" xr:uid="{00000000-0005-0000-0000-0000B83A0000}"/>
    <cellStyle name="SAPBEXHLevel1X 8 3" xfId="15095" xr:uid="{00000000-0005-0000-0000-0000B93A0000}"/>
    <cellStyle name="SAPBEXHLevel1X 8 4" xfId="15096" xr:uid="{00000000-0005-0000-0000-0000BA3A0000}"/>
    <cellStyle name="SAPBEXHLevel1X 9" xfId="15097" xr:uid="{00000000-0005-0000-0000-0000BB3A0000}"/>
    <cellStyle name="SAPBEXHLevel1X 9 2" xfId="15098" xr:uid="{00000000-0005-0000-0000-0000BC3A0000}"/>
    <cellStyle name="SAPBEXHLevel1X 9 3" xfId="15099" xr:uid="{00000000-0005-0000-0000-0000BD3A0000}"/>
    <cellStyle name="SAPBEXHLevel1X 9 4" xfId="15100" xr:uid="{00000000-0005-0000-0000-0000BE3A0000}"/>
    <cellStyle name="SAPBEXHLevel1X_Deferred Income Taxes" xfId="15101" xr:uid="{00000000-0005-0000-0000-0000BF3A0000}"/>
    <cellStyle name="SAPBEXHLevel2" xfId="185" xr:uid="{00000000-0005-0000-0000-0000C03A0000}"/>
    <cellStyle name="SAPBEXHLevel2 10" xfId="15102" xr:uid="{00000000-0005-0000-0000-0000C13A0000}"/>
    <cellStyle name="SAPBEXHLevel2 10 2" xfId="15103" xr:uid="{00000000-0005-0000-0000-0000C23A0000}"/>
    <cellStyle name="SAPBEXHLevel2 10 3" xfId="15104" xr:uid="{00000000-0005-0000-0000-0000C33A0000}"/>
    <cellStyle name="SAPBEXHLevel2 10 4" xfId="15105" xr:uid="{00000000-0005-0000-0000-0000C43A0000}"/>
    <cellStyle name="SAPBEXHLevel2 11" xfId="15106" xr:uid="{00000000-0005-0000-0000-0000C53A0000}"/>
    <cellStyle name="SAPBEXHLevel2 11 2" xfId="15107" xr:uid="{00000000-0005-0000-0000-0000C63A0000}"/>
    <cellStyle name="SAPBEXHLevel2 11 3" xfId="15108" xr:uid="{00000000-0005-0000-0000-0000C73A0000}"/>
    <cellStyle name="SAPBEXHLevel2 11 4" xfId="15109" xr:uid="{00000000-0005-0000-0000-0000C83A0000}"/>
    <cellStyle name="SAPBEXHLevel2 12" xfId="15110" xr:uid="{00000000-0005-0000-0000-0000C93A0000}"/>
    <cellStyle name="SAPBEXHLevel2 13" xfId="15111" xr:uid="{00000000-0005-0000-0000-0000CA3A0000}"/>
    <cellStyle name="SAPBEXHLevel2 14" xfId="15112" xr:uid="{00000000-0005-0000-0000-0000CB3A0000}"/>
    <cellStyle name="SAPBEXHLevel2 2" xfId="515" xr:uid="{00000000-0005-0000-0000-0000CC3A0000}"/>
    <cellStyle name="SAPBEXHLevel2 2 2" xfId="15113" xr:uid="{00000000-0005-0000-0000-0000CD3A0000}"/>
    <cellStyle name="SAPBEXHLevel2 2 3" xfId="15114" xr:uid="{00000000-0005-0000-0000-0000CE3A0000}"/>
    <cellStyle name="SAPBEXHLevel2 2 4" xfId="15115" xr:uid="{00000000-0005-0000-0000-0000CF3A0000}"/>
    <cellStyle name="SAPBEXHLevel2 3" xfId="516" xr:uid="{00000000-0005-0000-0000-0000D03A0000}"/>
    <cellStyle name="SAPBEXHLevel2 3 2" xfId="15116" xr:uid="{00000000-0005-0000-0000-0000D13A0000}"/>
    <cellStyle name="SAPBEXHLevel2 3 3" xfId="15117" xr:uid="{00000000-0005-0000-0000-0000D23A0000}"/>
    <cellStyle name="SAPBEXHLevel2 3 4" xfId="15118" xr:uid="{00000000-0005-0000-0000-0000D33A0000}"/>
    <cellStyle name="SAPBEXHLevel2 4" xfId="517" xr:uid="{00000000-0005-0000-0000-0000D43A0000}"/>
    <cellStyle name="SAPBEXHLevel2 4 2" xfId="15119" xr:uid="{00000000-0005-0000-0000-0000D53A0000}"/>
    <cellStyle name="SAPBEXHLevel2 4 3" xfId="15120" xr:uid="{00000000-0005-0000-0000-0000D63A0000}"/>
    <cellStyle name="SAPBEXHLevel2 4 4" xfId="15121" xr:uid="{00000000-0005-0000-0000-0000D73A0000}"/>
    <cellStyle name="SAPBEXHLevel2 5" xfId="518" xr:uid="{00000000-0005-0000-0000-0000D83A0000}"/>
    <cellStyle name="SAPBEXHLevel2 5 2" xfId="15122" xr:uid="{00000000-0005-0000-0000-0000D93A0000}"/>
    <cellStyle name="SAPBEXHLevel2 5 3" xfId="15123" xr:uid="{00000000-0005-0000-0000-0000DA3A0000}"/>
    <cellStyle name="SAPBEXHLevel2 5 4" xfId="15124" xr:uid="{00000000-0005-0000-0000-0000DB3A0000}"/>
    <cellStyle name="SAPBEXHLevel2 6" xfId="519" xr:uid="{00000000-0005-0000-0000-0000DC3A0000}"/>
    <cellStyle name="SAPBEXHLevel2 6 2" xfId="15125" xr:uid="{00000000-0005-0000-0000-0000DD3A0000}"/>
    <cellStyle name="SAPBEXHLevel2 6 3" xfId="15126" xr:uid="{00000000-0005-0000-0000-0000DE3A0000}"/>
    <cellStyle name="SAPBEXHLevel2 6 4" xfId="15127" xr:uid="{00000000-0005-0000-0000-0000DF3A0000}"/>
    <cellStyle name="SAPBEXHLevel2 7" xfId="15128" xr:uid="{00000000-0005-0000-0000-0000E03A0000}"/>
    <cellStyle name="SAPBEXHLevel2 7 2" xfId="15129" xr:uid="{00000000-0005-0000-0000-0000E13A0000}"/>
    <cellStyle name="SAPBEXHLevel2 7 3" xfId="15130" xr:uid="{00000000-0005-0000-0000-0000E23A0000}"/>
    <cellStyle name="SAPBEXHLevel2 7 4" xfId="15131" xr:uid="{00000000-0005-0000-0000-0000E33A0000}"/>
    <cellStyle name="SAPBEXHLevel2 8" xfId="15132" xr:uid="{00000000-0005-0000-0000-0000E43A0000}"/>
    <cellStyle name="SAPBEXHLevel2 8 2" xfId="15133" xr:uid="{00000000-0005-0000-0000-0000E53A0000}"/>
    <cellStyle name="SAPBEXHLevel2 8 3" xfId="15134" xr:uid="{00000000-0005-0000-0000-0000E63A0000}"/>
    <cellStyle name="SAPBEXHLevel2 8 4" xfId="15135" xr:uid="{00000000-0005-0000-0000-0000E73A0000}"/>
    <cellStyle name="SAPBEXHLevel2 9" xfId="15136" xr:uid="{00000000-0005-0000-0000-0000E83A0000}"/>
    <cellStyle name="SAPBEXHLevel2 9 2" xfId="15137" xr:uid="{00000000-0005-0000-0000-0000E93A0000}"/>
    <cellStyle name="SAPBEXHLevel2 9 3" xfId="15138" xr:uid="{00000000-0005-0000-0000-0000EA3A0000}"/>
    <cellStyle name="SAPBEXHLevel2 9 4" xfId="15139" xr:uid="{00000000-0005-0000-0000-0000EB3A0000}"/>
    <cellStyle name="SAPBEXHLevel2_Deferred Income Taxes" xfId="15140" xr:uid="{00000000-0005-0000-0000-0000EC3A0000}"/>
    <cellStyle name="SAPBEXHLevel2X" xfId="186" xr:uid="{00000000-0005-0000-0000-0000ED3A0000}"/>
    <cellStyle name="SAPBEXHLevel2X 10" xfId="15141" xr:uid="{00000000-0005-0000-0000-0000EE3A0000}"/>
    <cellStyle name="SAPBEXHLevel2X 10 2" xfId="15142" xr:uid="{00000000-0005-0000-0000-0000EF3A0000}"/>
    <cellStyle name="SAPBEXHLevel2X 10 3" xfId="15143" xr:uid="{00000000-0005-0000-0000-0000F03A0000}"/>
    <cellStyle name="SAPBEXHLevel2X 10 4" xfId="15144" xr:uid="{00000000-0005-0000-0000-0000F13A0000}"/>
    <cellStyle name="SAPBEXHLevel2X 11" xfId="15145" xr:uid="{00000000-0005-0000-0000-0000F23A0000}"/>
    <cellStyle name="SAPBEXHLevel2X 11 2" xfId="15146" xr:uid="{00000000-0005-0000-0000-0000F33A0000}"/>
    <cellStyle name="SAPBEXHLevel2X 11 3" xfId="15147" xr:uid="{00000000-0005-0000-0000-0000F43A0000}"/>
    <cellStyle name="SAPBEXHLevel2X 11 4" xfId="15148" xr:uid="{00000000-0005-0000-0000-0000F53A0000}"/>
    <cellStyle name="SAPBEXHLevel2X 12" xfId="15149" xr:uid="{00000000-0005-0000-0000-0000F63A0000}"/>
    <cellStyle name="SAPBEXHLevel2X 13" xfId="15150" xr:uid="{00000000-0005-0000-0000-0000F73A0000}"/>
    <cellStyle name="SAPBEXHLevel2X 14" xfId="15151" xr:uid="{00000000-0005-0000-0000-0000F83A0000}"/>
    <cellStyle name="SAPBEXHLevel2X 2" xfId="520" xr:uid="{00000000-0005-0000-0000-0000F93A0000}"/>
    <cellStyle name="SAPBEXHLevel2X 2 2" xfId="15152" xr:uid="{00000000-0005-0000-0000-0000FA3A0000}"/>
    <cellStyle name="SAPBEXHLevel2X 2 3" xfId="15153" xr:uid="{00000000-0005-0000-0000-0000FB3A0000}"/>
    <cellStyle name="SAPBEXHLevel2X 2 4" xfId="15154" xr:uid="{00000000-0005-0000-0000-0000FC3A0000}"/>
    <cellStyle name="SAPBEXHLevel2X 3" xfId="521" xr:uid="{00000000-0005-0000-0000-0000FD3A0000}"/>
    <cellStyle name="SAPBEXHLevel2X 3 2" xfId="15155" xr:uid="{00000000-0005-0000-0000-0000FE3A0000}"/>
    <cellStyle name="SAPBEXHLevel2X 3 3" xfId="15156" xr:uid="{00000000-0005-0000-0000-0000FF3A0000}"/>
    <cellStyle name="SAPBEXHLevel2X 3 4" xfId="15157" xr:uid="{00000000-0005-0000-0000-0000003B0000}"/>
    <cellStyle name="SAPBEXHLevel2X 4" xfId="522" xr:uid="{00000000-0005-0000-0000-0000013B0000}"/>
    <cellStyle name="SAPBEXHLevel2X 4 2" xfId="15158" xr:uid="{00000000-0005-0000-0000-0000023B0000}"/>
    <cellStyle name="SAPBEXHLevel2X 4 3" xfId="15159" xr:uid="{00000000-0005-0000-0000-0000033B0000}"/>
    <cellStyle name="SAPBEXHLevel2X 4 4" xfId="15160" xr:uid="{00000000-0005-0000-0000-0000043B0000}"/>
    <cellStyle name="SAPBEXHLevel2X 5" xfId="523" xr:uid="{00000000-0005-0000-0000-0000053B0000}"/>
    <cellStyle name="SAPBEXHLevel2X 5 2" xfId="15161" xr:uid="{00000000-0005-0000-0000-0000063B0000}"/>
    <cellStyle name="SAPBEXHLevel2X 5 3" xfId="15162" xr:uid="{00000000-0005-0000-0000-0000073B0000}"/>
    <cellStyle name="SAPBEXHLevel2X 5 4" xfId="15163" xr:uid="{00000000-0005-0000-0000-0000083B0000}"/>
    <cellStyle name="SAPBEXHLevel2X 6" xfId="524" xr:uid="{00000000-0005-0000-0000-0000093B0000}"/>
    <cellStyle name="SAPBEXHLevel2X 6 2" xfId="15164" xr:uid="{00000000-0005-0000-0000-00000A3B0000}"/>
    <cellStyle name="SAPBEXHLevel2X 6 3" xfId="15165" xr:uid="{00000000-0005-0000-0000-00000B3B0000}"/>
    <cellStyle name="SAPBEXHLevel2X 6 4" xfId="15166" xr:uid="{00000000-0005-0000-0000-00000C3B0000}"/>
    <cellStyle name="SAPBEXHLevel2X 7" xfId="15167" xr:uid="{00000000-0005-0000-0000-00000D3B0000}"/>
    <cellStyle name="SAPBEXHLevel2X 7 2" xfId="15168" xr:uid="{00000000-0005-0000-0000-00000E3B0000}"/>
    <cellStyle name="SAPBEXHLevel2X 7 3" xfId="15169" xr:uid="{00000000-0005-0000-0000-00000F3B0000}"/>
    <cellStyle name="SAPBEXHLevel2X 7 4" xfId="15170" xr:uid="{00000000-0005-0000-0000-0000103B0000}"/>
    <cellStyle name="SAPBEXHLevel2X 8" xfId="15171" xr:uid="{00000000-0005-0000-0000-0000113B0000}"/>
    <cellStyle name="SAPBEXHLevel2X 8 2" xfId="15172" xr:uid="{00000000-0005-0000-0000-0000123B0000}"/>
    <cellStyle name="SAPBEXHLevel2X 8 3" xfId="15173" xr:uid="{00000000-0005-0000-0000-0000133B0000}"/>
    <cellStyle name="SAPBEXHLevel2X 8 4" xfId="15174" xr:uid="{00000000-0005-0000-0000-0000143B0000}"/>
    <cellStyle name="SAPBEXHLevel2X 9" xfId="15175" xr:uid="{00000000-0005-0000-0000-0000153B0000}"/>
    <cellStyle name="SAPBEXHLevel2X 9 2" xfId="15176" xr:uid="{00000000-0005-0000-0000-0000163B0000}"/>
    <cellStyle name="SAPBEXHLevel2X 9 3" xfId="15177" xr:uid="{00000000-0005-0000-0000-0000173B0000}"/>
    <cellStyle name="SAPBEXHLevel2X 9 4" xfId="15178" xr:uid="{00000000-0005-0000-0000-0000183B0000}"/>
    <cellStyle name="SAPBEXHLevel2X_Deferred Income Taxes" xfId="15179" xr:uid="{00000000-0005-0000-0000-0000193B0000}"/>
    <cellStyle name="SAPBEXHLevel3" xfId="187" xr:uid="{00000000-0005-0000-0000-00001A3B0000}"/>
    <cellStyle name="SAPBEXHLevel3 10" xfId="15180" xr:uid="{00000000-0005-0000-0000-00001B3B0000}"/>
    <cellStyle name="SAPBEXHLevel3 10 2" xfId="15181" xr:uid="{00000000-0005-0000-0000-00001C3B0000}"/>
    <cellStyle name="SAPBEXHLevel3 10 3" xfId="15182" xr:uid="{00000000-0005-0000-0000-00001D3B0000}"/>
    <cellStyle name="SAPBEXHLevel3 10 4" xfId="15183" xr:uid="{00000000-0005-0000-0000-00001E3B0000}"/>
    <cellStyle name="SAPBEXHLevel3 11" xfId="15184" xr:uid="{00000000-0005-0000-0000-00001F3B0000}"/>
    <cellStyle name="SAPBEXHLevel3 11 2" xfId="15185" xr:uid="{00000000-0005-0000-0000-0000203B0000}"/>
    <cellStyle name="SAPBEXHLevel3 11 3" xfId="15186" xr:uid="{00000000-0005-0000-0000-0000213B0000}"/>
    <cellStyle name="SAPBEXHLevel3 11 4" xfId="15187" xr:uid="{00000000-0005-0000-0000-0000223B0000}"/>
    <cellStyle name="SAPBEXHLevel3 12" xfId="15188" xr:uid="{00000000-0005-0000-0000-0000233B0000}"/>
    <cellStyle name="SAPBEXHLevel3 13" xfId="15189" xr:uid="{00000000-0005-0000-0000-0000243B0000}"/>
    <cellStyle name="SAPBEXHLevel3 14" xfId="15190" xr:uid="{00000000-0005-0000-0000-0000253B0000}"/>
    <cellStyle name="SAPBEXHLevel3 2" xfId="525" xr:uid="{00000000-0005-0000-0000-0000263B0000}"/>
    <cellStyle name="SAPBEXHLevel3 2 2" xfId="15191" xr:uid="{00000000-0005-0000-0000-0000273B0000}"/>
    <cellStyle name="SAPBEXHLevel3 2 3" xfId="15192" xr:uid="{00000000-0005-0000-0000-0000283B0000}"/>
    <cellStyle name="SAPBEXHLevel3 2 4" xfId="15193" xr:uid="{00000000-0005-0000-0000-0000293B0000}"/>
    <cellStyle name="SAPBEXHLevel3 3" xfId="526" xr:uid="{00000000-0005-0000-0000-00002A3B0000}"/>
    <cellStyle name="SAPBEXHLevel3 3 2" xfId="15194" xr:uid="{00000000-0005-0000-0000-00002B3B0000}"/>
    <cellStyle name="SAPBEXHLevel3 3 3" xfId="15195" xr:uid="{00000000-0005-0000-0000-00002C3B0000}"/>
    <cellStyle name="SAPBEXHLevel3 3 4" xfId="15196" xr:uid="{00000000-0005-0000-0000-00002D3B0000}"/>
    <cellStyle name="SAPBEXHLevel3 4" xfId="527" xr:uid="{00000000-0005-0000-0000-00002E3B0000}"/>
    <cellStyle name="SAPBEXHLevel3 4 2" xfId="15197" xr:uid="{00000000-0005-0000-0000-00002F3B0000}"/>
    <cellStyle name="SAPBEXHLevel3 4 3" xfId="15198" xr:uid="{00000000-0005-0000-0000-0000303B0000}"/>
    <cellStyle name="SAPBEXHLevel3 4 4" xfId="15199" xr:uid="{00000000-0005-0000-0000-0000313B0000}"/>
    <cellStyle name="SAPBEXHLevel3 5" xfId="528" xr:uid="{00000000-0005-0000-0000-0000323B0000}"/>
    <cellStyle name="SAPBEXHLevel3 5 2" xfId="15200" xr:uid="{00000000-0005-0000-0000-0000333B0000}"/>
    <cellStyle name="SAPBEXHLevel3 5 3" xfId="15201" xr:uid="{00000000-0005-0000-0000-0000343B0000}"/>
    <cellStyle name="SAPBEXHLevel3 5 4" xfId="15202" xr:uid="{00000000-0005-0000-0000-0000353B0000}"/>
    <cellStyle name="SAPBEXHLevel3 6" xfId="529" xr:uid="{00000000-0005-0000-0000-0000363B0000}"/>
    <cellStyle name="SAPBEXHLevel3 6 2" xfId="15203" xr:uid="{00000000-0005-0000-0000-0000373B0000}"/>
    <cellStyle name="SAPBEXHLevel3 6 3" xfId="15204" xr:uid="{00000000-0005-0000-0000-0000383B0000}"/>
    <cellStyle name="SAPBEXHLevel3 6 4" xfId="15205" xr:uid="{00000000-0005-0000-0000-0000393B0000}"/>
    <cellStyle name="SAPBEXHLevel3 7" xfId="15206" xr:uid="{00000000-0005-0000-0000-00003A3B0000}"/>
    <cellStyle name="SAPBEXHLevel3 7 2" xfId="15207" xr:uid="{00000000-0005-0000-0000-00003B3B0000}"/>
    <cellStyle name="SAPBEXHLevel3 7 3" xfId="15208" xr:uid="{00000000-0005-0000-0000-00003C3B0000}"/>
    <cellStyle name="SAPBEXHLevel3 7 4" xfId="15209" xr:uid="{00000000-0005-0000-0000-00003D3B0000}"/>
    <cellStyle name="SAPBEXHLevel3 8" xfId="15210" xr:uid="{00000000-0005-0000-0000-00003E3B0000}"/>
    <cellStyle name="SAPBEXHLevel3 8 2" xfId="15211" xr:uid="{00000000-0005-0000-0000-00003F3B0000}"/>
    <cellStyle name="SAPBEXHLevel3 8 3" xfId="15212" xr:uid="{00000000-0005-0000-0000-0000403B0000}"/>
    <cellStyle name="SAPBEXHLevel3 8 4" xfId="15213" xr:uid="{00000000-0005-0000-0000-0000413B0000}"/>
    <cellStyle name="SAPBEXHLevel3 9" xfId="15214" xr:uid="{00000000-0005-0000-0000-0000423B0000}"/>
    <cellStyle name="SAPBEXHLevel3 9 2" xfId="15215" xr:uid="{00000000-0005-0000-0000-0000433B0000}"/>
    <cellStyle name="SAPBEXHLevel3 9 3" xfId="15216" xr:uid="{00000000-0005-0000-0000-0000443B0000}"/>
    <cellStyle name="SAPBEXHLevel3 9 4" xfId="15217" xr:uid="{00000000-0005-0000-0000-0000453B0000}"/>
    <cellStyle name="SAPBEXHLevel3_Deferred Income Taxes" xfId="15218" xr:uid="{00000000-0005-0000-0000-0000463B0000}"/>
    <cellStyle name="SAPBEXHLevel3X" xfId="188" xr:uid="{00000000-0005-0000-0000-0000473B0000}"/>
    <cellStyle name="SAPBEXHLevel3X 10" xfId="15219" xr:uid="{00000000-0005-0000-0000-0000483B0000}"/>
    <cellStyle name="SAPBEXHLevel3X 10 2" xfId="15220" xr:uid="{00000000-0005-0000-0000-0000493B0000}"/>
    <cellStyle name="SAPBEXHLevel3X 10 3" xfId="15221" xr:uid="{00000000-0005-0000-0000-00004A3B0000}"/>
    <cellStyle name="SAPBEXHLevel3X 10 4" xfId="15222" xr:uid="{00000000-0005-0000-0000-00004B3B0000}"/>
    <cellStyle name="SAPBEXHLevel3X 11" xfId="15223" xr:uid="{00000000-0005-0000-0000-00004C3B0000}"/>
    <cellStyle name="SAPBEXHLevel3X 11 2" xfId="15224" xr:uid="{00000000-0005-0000-0000-00004D3B0000}"/>
    <cellStyle name="SAPBEXHLevel3X 11 3" xfId="15225" xr:uid="{00000000-0005-0000-0000-00004E3B0000}"/>
    <cellStyle name="SAPBEXHLevel3X 11 4" xfId="15226" xr:uid="{00000000-0005-0000-0000-00004F3B0000}"/>
    <cellStyle name="SAPBEXHLevel3X 12" xfId="15227" xr:uid="{00000000-0005-0000-0000-0000503B0000}"/>
    <cellStyle name="SAPBEXHLevel3X 13" xfId="15228" xr:uid="{00000000-0005-0000-0000-0000513B0000}"/>
    <cellStyle name="SAPBEXHLevel3X 14" xfId="15229" xr:uid="{00000000-0005-0000-0000-0000523B0000}"/>
    <cellStyle name="SAPBEXHLevel3X 2" xfId="530" xr:uid="{00000000-0005-0000-0000-0000533B0000}"/>
    <cellStyle name="SAPBEXHLevel3X 2 2" xfId="15230" xr:uid="{00000000-0005-0000-0000-0000543B0000}"/>
    <cellStyle name="SAPBEXHLevel3X 2 3" xfId="15231" xr:uid="{00000000-0005-0000-0000-0000553B0000}"/>
    <cellStyle name="SAPBEXHLevel3X 2 4" xfId="15232" xr:uid="{00000000-0005-0000-0000-0000563B0000}"/>
    <cellStyle name="SAPBEXHLevel3X 3" xfId="531" xr:uid="{00000000-0005-0000-0000-0000573B0000}"/>
    <cellStyle name="SAPBEXHLevel3X 3 2" xfId="15233" xr:uid="{00000000-0005-0000-0000-0000583B0000}"/>
    <cellStyle name="SAPBEXHLevel3X 3 3" xfId="15234" xr:uid="{00000000-0005-0000-0000-0000593B0000}"/>
    <cellStyle name="SAPBEXHLevel3X 3 4" xfId="15235" xr:uid="{00000000-0005-0000-0000-00005A3B0000}"/>
    <cellStyle name="SAPBEXHLevel3X 4" xfId="532" xr:uid="{00000000-0005-0000-0000-00005B3B0000}"/>
    <cellStyle name="SAPBEXHLevel3X 4 2" xfId="15236" xr:uid="{00000000-0005-0000-0000-00005C3B0000}"/>
    <cellStyle name="SAPBEXHLevel3X 4 3" xfId="15237" xr:uid="{00000000-0005-0000-0000-00005D3B0000}"/>
    <cellStyle name="SAPBEXHLevel3X 4 4" xfId="15238" xr:uid="{00000000-0005-0000-0000-00005E3B0000}"/>
    <cellStyle name="SAPBEXHLevel3X 5" xfId="533" xr:uid="{00000000-0005-0000-0000-00005F3B0000}"/>
    <cellStyle name="SAPBEXHLevel3X 5 2" xfId="15239" xr:uid="{00000000-0005-0000-0000-0000603B0000}"/>
    <cellStyle name="SAPBEXHLevel3X 5 3" xfId="15240" xr:uid="{00000000-0005-0000-0000-0000613B0000}"/>
    <cellStyle name="SAPBEXHLevel3X 5 4" xfId="15241" xr:uid="{00000000-0005-0000-0000-0000623B0000}"/>
    <cellStyle name="SAPBEXHLevel3X 6" xfId="534" xr:uid="{00000000-0005-0000-0000-0000633B0000}"/>
    <cellStyle name="SAPBEXHLevel3X 6 2" xfId="15242" xr:uid="{00000000-0005-0000-0000-0000643B0000}"/>
    <cellStyle name="SAPBEXHLevel3X 6 3" xfId="15243" xr:uid="{00000000-0005-0000-0000-0000653B0000}"/>
    <cellStyle name="SAPBEXHLevel3X 6 4" xfId="15244" xr:uid="{00000000-0005-0000-0000-0000663B0000}"/>
    <cellStyle name="SAPBEXHLevel3X 7" xfId="15245" xr:uid="{00000000-0005-0000-0000-0000673B0000}"/>
    <cellStyle name="SAPBEXHLevel3X 7 2" xfId="15246" xr:uid="{00000000-0005-0000-0000-0000683B0000}"/>
    <cellStyle name="SAPBEXHLevel3X 7 3" xfId="15247" xr:uid="{00000000-0005-0000-0000-0000693B0000}"/>
    <cellStyle name="SAPBEXHLevel3X 7 4" xfId="15248" xr:uid="{00000000-0005-0000-0000-00006A3B0000}"/>
    <cellStyle name="SAPBEXHLevel3X 8" xfId="15249" xr:uid="{00000000-0005-0000-0000-00006B3B0000}"/>
    <cellStyle name="SAPBEXHLevel3X 8 2" xfId="15250" xr:uid="{00000000-0005-0000-0000-00006C3B0000}"/>
    <cellStyle name="SAPBEXHLevel3X 8 3" xfId="15251" xr:uid="{00000000-0005-0000-0000-00006D3B0000}"/>
    <cellStyle name="SAPBEXHLevel3X 8 4" xfId="15252" xr:uid="{00000000-0005-0000-0000-00006E3B0000}"/>
    <cellStyle name="SAPBEXHLevel3X 9" xfId="15253" xr:uid="{00000000-0005-0000-0000-00006F3B0000}"/>
    <cellStyle name="SAPBEXHLevel3X 9 2" xfId="15254" xr:uid="{00000000-0005-0000-0000-0000703B0000}"/>
    <cellStyle name="SAPBEXHLevel3X 9 3" xfId="15255" xr:uid="{00000000-0005-0000-0000-0000713B0000}"/>
    <cellStyle name="SAPBEXHLevel3X 9 4" xfId="15256" xr:uid="{00000000-0005-0000-0000-0000723B0000}"/>
    <cellStyle name="SAPBEXHLevel3X_Deferred Income Taxes" xfId="15257" xr:uid="{00000000-0005-0000-0000-0000733B0000}"/>
    <cellStyle name="SAPBEXresData" xfId="189" xr:uid="{00000000-0005-0000-0000-0000743B0000}"/>
    <cellStyle name="SAPBEXresData 2" xfId="15258" xr:uid="{00000000-0005-0000-0000-0000753B0000}"/>
    <cellStyle name="SAPBEXresData 3" xfId="15259" xr:uid="{00000000-0005-0000-0000-0000763B0000}"/>
    <cellStyle name="SAPBEXresData 4" xfId="15260" xr:uid="{00000000-0005-0000-0000-0000773B0000}"/>
    <cellStyle name="SAPBEXresData 5" xfId="15261" xr:uid="{00000000-0005-0000-0000-0000783B0000}"/>
    <cellStyle name="SAPBEXresData 6" xfId="15262" xr:uid="{00000000-0005-0000-0000-0000793B0000}"/>
    <cellStyle name="SAPBEXresData_Deferred Income Taxes" xfId="15263" xr:uid="{00000000-0005-0000-0000-00007A3B0000}"/>
    <cellStyle name="SAPBEXresDataEmph" xfId="190" xr:uid="{00000000-0005-0000-0000-00007B3B0000}"/>
    <cellStyle name="SAPBEXresDataEmph 2" xfId="15264" xr:uid="{00000000-0005-0000-0000-00007C3B0000}"/>
    <cellStyle name="SAPBEXresDataEmph 3" xfId="15265" xr:uid="{00000000-0005-0000-0000-00007D3B0000}"/>
    <cellStyle name="SAPBEXresDataEmph 4" xfId="15266" xr:uid="{00000000-0005-0000-0000-00007E3B0000}"/>
    <cellStyle name="SAPBEXresDataEmph 5" xfId="15267" xr:uid="{00000000-0005-0000-0000-00007F3B0000}"/>
    <cellStyle name="SAPBEXresDataEmph 6" xfId="15268" xr:uid="{00000000-0005-0000-0000-0000803B0000}"/>
    <cellStyle name="SAPBEXresDataEmph_Deferred Income Taxes" xfId="15269" xr:uid="{00000000-0005-0000-0000-0000813B0000}"/>
    <cellStyle name="SAPBEXresItem" xfId="191" xr:uid="{00000000-0005-0000-0000-0000823B0000}"/>
    <cellStyle name="SAPBEXresItem 2" xfId="15270" xr:uid="{00000000-0005-0000-0000-0000833B0000}"/>
    <cellStyle name="SAPBEXresItem 3" xfId="15271" xr:uid="{00000000-0005-0000-0000-0000843B0000}"/>
    <cellStyle name="SAPBEXresItem 4" xfId="15272" xr:uid="{00000000-0005-0000-0000-0000853B0000}"/>
    <cellStyle name="SAPBEXresItem 5" xfId="15273" xr:uid="{00000000-0005-0000-0000-0000863B0000}"/>
    <cellStyle name="SAPBEXresItem 6" xfId="15274" xr:uid="{00000000-0005-0000-0000-0000873B0000}"/>
    <cellStyle name="SAPBEXresItem_Deferred Income Taxes" xfId="15275" xr:uid="{00000000-0005-0000-0000-0000883B0000}"/>
    <cellStyle name="SAPBEXresItemX" xfId="192" xr:uid="{00000000-0005-0000-0000-0000893B0000}"/>
    <cellStyle name="SAPBEXresItemX 2" xfId="15276" xr:uid="{00000000-0005-0000-0000-00008A3B0000}"/>
    <cellStyle name="SAPBEXresItemX 3" xfId="15277" xr:uid="{00000000-0005-0000-0000-00008B3B0000}"/>
    <cellStyle name="SAPBEXresItemX 4" xfId="15278" xr:uid="{00000000-0005-0000-0000-00008C3B0000}"/>
    <cellStyle name="SAPBEXresItemX 5" xfId="15279" xr:uid="{00000000-0005-0000-0000-00008D3B0000}"/>
    <cellStyle name="SAPBEXresItemX 6" xfId="15280" xr:uid="{00000000-0005-0000-0000-00008E3B0000}"/>
    <cellStyle name="SAPBEXresItemX_Deferred Income Taxes" xfId="15281" xr:uid="{00000000-0005-0000-0000-00008F3B0000}"/>
    <cellStyle name="SAPBEXstdData" xfId="193" xr:uid="{00000000-0005-0000-0000-0000903B0000}"/>
    <cellStyle name="SAPBEXstdData 10" xfId="15282" xr:uid="{00000000-0005-0000-0000-0000913B0000}"/>
    <cellStyle name="SAPBEXstdData 2" xfId="15283" xr:uid="{00000000-0005-0000-0000-0000923B0000}"/>
    <cellStyle name="SAPBEXstdData 2 2" xfId="15284" xr:uid="{00000000-0005-0000-0000-0000933B0000}"/>
    <cellStyle name="SAPBEXstdData 2 2 2" xfId="15285" xr:uid="{00000000-0005-0000-0000-0000943B0000}"/>
    <cellStyle name="SAPBEXstdData 2 2 3" xfId="15286" xr:uid="{00000000-0005-0000-0000-0000953B0000}"/>
    <cellStyle name="SAPBEXstdData 2 2 4" xfId="15287" xr:uid="{00000000-0005-0000-0000-0000963B0000}"/>
    <cellStyle name="SAPBEXstdData 2 3" xfId="15288" xr:uid="{00000000-0005-0000-0000-0000973B0000}"/>
    <cellStyle name="SAPBEXstdData 2 3 2" xfId="15289" xr:uid="{00000000-0005-0000-0000-0000983B0000}"/>
    <cellStyle name="SAPBEXstdData 2 3 3" xfId="15290" xr:uid="{00000000-0005-0000-0000-0000993B0000}"/>
    <cellStyle name="SAPBEXstdData 2 3 4" xfId="15291" xr:uid="{00000000-0005-0000-0000-00009A3B0000}"/>
    <cellStyle name="SAPBEXstdData 2 4" xfId="15292" xr:uid="{00000000-0005-0000-0000-00009B3B0000}"/>
    <cellStyle name="SAPBEXstdData 2 5" xfId="15293" xr:uid="{00000000-0005-0000-0000-00009C3B0000}"/>
    <cellStyle name="SAPBEXstdData 2 6" xfId="15294" xr:uid="{00000000-0005-0000-0000-00009D3B0000}"/>
    <cellStyle name="SAPBEXstdData 3" xfId="15295" xr:uid="{00000000-0005-0000-0000-00009E3B0000}"/>
    <cellStyle name="SAPBEXstdData 3 2" xfId="15296" xr:uid="{00000000-0005-0000-0000-00009F3B0000}"/>
    <cellStyle name="SAPBEXstdData 3 3" xfId="15297" xr:uid="{00000000-0005-0000-0000-0000A03B0000}"/>
    <cellStyle name="SAPBEXstdData 3 4" xfId="15298" xr:uid="{00000000-0005-0000-0000-0000A13B0000}"/>
    <cellStyle name="SAPBEXstdData 4" xfId="15299" xr:uid="{00000000-0005-0000-0000-0000A23B0000}"/>
    <cellStyle name="SAPBEXstdData 4 2" xfId="15300" xr:uid="{00000000-0005-0000-0000-0000A33B0000}"/>
    <cellStyle name="SAPBEXstdData 4 3" xfId="15301" xr:uid="{00000000-0005-0000-0000-0000A43B0000}"/>
    <cellStyle name="SAPBEXstdData 4 4" xfId="15302" xr:uid="{00000000-0005-0000-0000-0000A53B0000}"/>
    <cellStyle name="SAPBEXstdData 5" xfId="15303" xr:uid="{00000000-0005-0000-0000-0000A63B0000}"/>
    <cellStyle name="SAPBEXstdData 5 2" xfId="15304" xr:uid="{00000000-0005-0000-0000-0000A73B0000}"/>
    <cellStyle name="SAPBEXstdData 5 3" xfId="15305" xr:uid="{00000000-0005-0000-0000-0000A83B0000}"/>
    <cellStyle name="SAPBEXstdData 5 4" xfId="15306" xr:uid="{00000000-0005-0000-0000-0000A93B0000}"/>
    <cellStyle name="SAPBEXstdData 6" xfId="15307" xr:uid="{00000000-0005-0000-0000-0000AA3B0000}"/>
    <cellStyle name="SAPBEXstdData 6 2" xfId="15308" xr:uid="{00000000-0005-0000-0000-0000AB3B0000}"/>
    <cellStyle name="SAPBEXstdData 6 3" xfId="15309" xr:uid="{00000000-0005-0000-0000-0000AC3B0000}"/>
    <cellStyle name="SAPBEXstdData 6 4" xfId="15310" xr:uid="{00000000-0005-0000-0000-0000AD3B0000}"/>
    <cellStyle name="SAPBEXstdData 7" xfId="15311" xr:uid="{00000000-0005-0000-0000-0000AE3B0000}"/>
    <cellStyle name="SAPBEXstdData 7 2" xfId="15312" xr:uid="{00000000-0005-0000-0000-0000AF3B0000}"/>
    <cellStyle name="SAPBEXstdData 7 3" xfId="15313" xr:uid="{00000000-0005-0000-0000-0000B03B0000}"/>
    <cellStyle name="SAPBEXstdData 7 4" xfId="15314" xr:uid="{00000000-0005-0000-0000-0000B13B0000}"/>
    <cellStyle name="SAPBEXstdData 8" xfId="15315" xr:uid="{00000000-0005-0000-0000-0000B23B0000}"/>
    <cellStyle name="SAPBEXstdData_Copy of xSAPtemp5457" xfId="15316" xr:uid="{00000000-0005-0000-0000-0000B33B0000}"/>
    <cellStyle name="SAPBEXstdDataEmph" xfId="194" xr:uid="{00000000-0005-0000-0000-0000B43B0000}"/>
    <cellStyle name="SAPBEXstdDataEmph 2" xfId="15317" xr:uid="{00000000-0005-0000-0000-0000B53B0000}"/>
    <cellStyle name="SAPBEXstdDataEmph 2 2" xfId="15318" xr:uid="{00000000-0005-0000-0000-0000B63B0000}"/>
    <cellStyle name="SAPBEXstdDataEmph 2 2 2" xfId="15319" xr:uid="{00000000-0005-0000-0000-0000B73B0000}"/>
    <cellStyle name="SAPBEXstdDataEmph 2 2 3" xfId="15320" xr:uid="{00000000-0005-0000-0000-0000B83B0000}"/>
    <cellStyle name="SAPBEXstdDataEmph 2 2 4" xfId="15321" xr:uid="{00000000-0005-0000-0000-0000B93B0000}"/>
    <cellStyle name="SAPBEXstdDataEmph 2 3" xfId="15322" xr:uid="{00000000-0005-0000-0000-0000BA3B0000}"/>
    <cellStyle name="SAPBEXstdDataEmph 2 3 2" xfId="15323" xr:uid="{00000000-0005-0000-0000-0000BB3B0000}"/>
    <cellStyle name="SAPBEXstdDataEmph 2 3 3" xfId="15324" xr:uid="{00000000-0005-0000-0000-0000BC3B0000}"/>
    <cellStyle name="SAPBEXstdDataEmph 2 3 4" xfId="15325" xr:uid="{00000000-0005-0000-0000-0000BD3B0000}"/>
    <cellStyle name="SAPBEXstdDataEmph 2 4" xfId="15326" xr:uid="{00000000-0005-0000-0000-0000BE3B0000}"/>
    <cellStyle name="SAPBEXstdDataEmph 2 5" xfId="15327" xr:uid="{00000000-0005-0000-0000-0000BF3B0000}"/>
    <cellStyle name="SAPBEXstdDataEmph 2 6" xfId="15328" xr:uid="{00000000-0005-0000-0000-0000C03B0000}"/>
    <cellStyle name="SAPBEXstdDataEmph 3" xfId="15329" xr:uid="{00000000-0005-0000-0000-0000C13B0000}"/>
    <cellStyle name="SAPBEXstdDataEmph 4" xfId="15330" xr:uid="{00000000-0005-0000-0000-0000C23B0000}"/>
    <cellStyle name="SAPBEXstdDataEmph 5" xfId="15331" xr:uid="{00000000-0005-0000-0000-0000C33B0000}"/>
    <cellStyle name="SAPBEXstdDataEmph 6" xfId="15332" xr:uid="{00000000-0005-0000-0000-0000C43B0000}"/>
    <cellStyle name="SAPBEXstdDataEmph_Deferred Income Taxes" xfId="15333" xr:uid="{00000000-0005-0000-0000-0000C53B0000}"/>
    <cellStyle name="SAPBEXstdItem" xfId="195" xr:uid="{00000000-0005-0000-0000-0000C63B0000}"/>
    <cellStyle name="SAPBEXstdItem 10" xfId="15334" xr:uid="{00000000-0005-0000-0000-0000C73B0000}"/>
    <cellStyle name="SAPBEXstdItem 11" xfId="15335" xr:uid="{00000000-0005-0000-0000-0000C83B0000}"/>
    <cellStyle name="SAPBEXstdItem 2" xfId="15336" xr:uid="{00000000-0005-0000-0000-0000C93B0000}"/>
    <cellStyle name="SAPBEXstdItem 2 2" xfId="15337" xr:uid="{00000000-0005-0000-0000-0000CA3B0000}"/>
    <cellStyle name="SAPBEXstdItem 2 2 2" xfId="15338" xr:uid="{00000000-0005-0000-0000-0000CB3B0000}"/>
    <cellStyle name="SAPBEXstdItem 2 2 3" xfId="15339" xr:uid="{00000000-0005-0000-0000-0000CC3B0000}"/>
    <cellStyle name="SAPBEXstdItem 2 2 4" xfId="15340" xr:uid="{00000000-0005-0000-0000-0000CD3B0000}"/>
    <cellStyle name="SAPBEXstdItem 2 3" xfId="15341" xr:uid="{00000000-0005-0000-0000-0000CE3B0000}"/>
    <cellStyle name="SAPBEXstdItem 2 3 2" xfId="15342" xr:uid="{00000000-0005-0000-0000-0000CF3B0000}"/>
    <cellStyle name="SAPBEXstdItem 2 3 3" xfId="15343" xr:uid="{00000000-0005-0000-0000-0000D03B0000}"/>
    <cellStyle name="SAPBEXstdItem 2 3 4" xfId="15344" xr:uid="{00000000-0005-0000-0000-0000D13B0000}"/>
    <cellStyle name="SAPBEXstdItem 2 4" xfId="15345" xr:uid="{00000000-0005-0000-0000-0000D23B0000}"/>
    <cellStyle name="SAPBEXstdItem 2 4 2" xfId="15346" xr:uid="{00000000-0005-0000-0000-0000D33B0000}"/>
    <cellStyle name="SAPBEXstdItem 2 4 3" xfId="15347" xr:uid="{00000000-0005-0000-0000-0000D43B0000}"/>
    <cellStyle name="SAPBEXstdItem 2 4 4" xfId="15348" xr:uid="{00000000-0005-0000-0000-0000D53B0000}"/>
    <cellStyle name="SAPBEXstdItem 2 5" xfId="15349" xr:uid="{00000000-0005-0000-0000-0000D63B0000}"/>
    <cellStyle name="SAPBEXstdItem 2 6" xfId="15350" xr:uid="{00000000-0005-0000-0000-0000D73B0000}"/>
    <cellStyle name="SAPBEXstdItem 2 7" xfId="15351" xr:uid="{00000000-0005-0000-0000-0000D83B0000}"/>
    <cellStyle name="SAPBEXstdItem 2_Deferred Income Taxes" xfId="15352" xr:uid="{00000000-0005-0000-0000-0000D93B0000}"/>
    <cellStyle name="SAPBEXstdItem 3" xfId="15353" xr:uid="{00000000-0005-0000-0000-0000DA3B0000}"/>
    <cellStyle name="SAPBEXstdItem 3 2" xfId="15354" xr:uid="{00000000-0005-0000-0000-0000DB3B0000}"/>
    <cellStyle name="SAPBEXstdItem 3 3" xfId="15355" xr:uid="{00000000-0005-0000-0000-0000DC3B0000}"/>
    <cellStyle name="SAPBEXstdItem 3 4" xfId="15356" xr:uid="{00000000-0005-0000-0000-0000DD3B0000}"/>
    <cellStyle name="SAPBEXstdItem 4" xfId="15357" xr:uid="{00000000-0005-0000-0000-0000DE3B0000}"/>
    <cellStyle name="SAPBEXstdItem 4 2" xfId="15358" xr:uid="{00000000-0005-0000-0000-0000DF3B0000}"/>
    <cellStyle name="SAPBEXstdItem 4 3" xfId="15359" xr:uid="{00000000-0005-0000-0000-0000E03B0000}"/>
    <cellStyle name="SAPBEXstdItem 4 4" xfId="15360" xr:uid="{00000000-0005-0000-0000-0000E13B0000}"/>
    <cellStyle name="SAPBEXstdItem 5" xfId="15361" xr:uid="{00000000-0005-0000-0000-0000E23B0000}"/>
    <cellStyle name="SAPBEXstdItem 5 2" xfId="15362" xr:uid="{00000000-0005-0000-0000-0000E33B0000}"/>
    <cellStyle name="SAPBEXstdItem 5 3" xfId="15363" xr:uid="{00000000-0005-0000-0000-0000E43B0000}"/>
    <cellStyle name="SAPBEXstdItem 5 4" xfId="15364" xr:uid="{00000000-0005-0000-0000-0000E53B0000}"/>
    <cellStyle name="SAPBEXstdItem 6" xfId="15365" xr:uid="{00000000-0005-0000-0000-0000E63B0000}"/>
    <cellStyle name="SAPBEXstdItem 6 2" xfId="15366" xr:uid="{00000000-0005-0000-0000-0000E73B0000}"/>
    <cellStyle name="SAPBEXstdItem 6 3" xfId="15367" xr:uid="{00000000-0005-0000-0000-0000E83B0000}"/>
    <cellStyle name="SAPBEXstdItem 6 4" xfId="15368" xr:uid="{00000000-0005-0000-0000-0000E93B0000}"/>
    <cellStyle name="SAPBEXstdItem 7" xfId="15369" xr:uid="{00000000-0005-0000-0000-0000EA3B0000}"/>
    <cellStyle name="SAPBEXstdItem 7 2" xfId="15370" xr:uid="{00000000-0005-0000-0000-0000EB3B0000}"/>
    <cellStyle name="SAPBEXstdItem 7 3" xfId="15371" xr:uid="{00000000-0005-0000-0000-0000EC3B0000}"/>
    <cellStyle name="SAPBEXstdItem 7 4" xfId="15372" xr:uid="{00000000-0005-0000-0000-0000ED3B0000}"/>
    <cellStyle name="SAPBEXstdItem 8" xfId="15373" xr:uid="{00000000-0005-0000-0000-0000EE3B0000}"/>
    <cellStyle name="SAPBEXstdItem 8 2" xfId="15374" xr:uid="{00000000-0005-0000-0000-0000EF3B0000}"/>
    <cellStyle name="SAPBEXstdItem 8 3" xfId="15375" xr:uid="{00000000-0005-0000-0000-0000F03B0000}"/>
    <cellStyle name="SAPBEXstdItem 8 4" xfId="15376" xr:uid="{00000000-0005-0000-0000-0000F13B0000}"/>
    <cellStyle name="SAPBEXstdItem 9" xfId="15377" xr:uid="{00000000-0005-0000-0000-0000F23B0000}"/>
    <cellStyle name="SAPBEXstdItem_Copy of xSAPtemp5457" xfId="15378" xr:uid="{00000000-0005-0000-0000-0000F33B0000}"/>
    <cellStyle name="SAPBEXstdItemX" xfId="196" xr:uid="{00000000-0005-0000-0000-0000F43B0000}"/>
    <cellStyle name="SAPBEXstdItemX 10" xfId="15379" xr:uid="{00000000-0005-0000-0000-0000F53B0000}"/>
    <cellStyle name="SAPBEXstdItemX 11" xfId="15380" xr:uid="{00000000-0005-0000-0000-0000F63B0000}"/>
    <cellStyle name="SAPBEXstdItemX 2" xfId="15381" xr:uid="{00000000-0005-0000-0000-0000F73B0000}"/>
    <cellStyle name="SAPBEXstdItemX 2 2" xfId="15382" xr:uid="{00000000-0005-0000-0000-0000F83B0000}"/>
    <cellStyle name="SAPBEXstdItemX 2 2 2" xfId="15383" xr:uid="{00000000-0005-0000-0000-0000F93B0000}"/>
    <cellStyle name="SAPBEXstdItemX 2 2 3" xfId="15384" xr:uid="{00000000-0005-0000-0000-0000FA3B0000}"/>
    <cellStyle name="SAPBEXstdItemX 2 2 4" xfId="15385" xr:uid="{00000000-0005-0000-0000-0000FB3B0000}"/>
    <cellStyle name="SAPBEXstdItemX 2 3" xfId="15386" xr:uid="{00000000-0005-0000-0000-0000FC3B0000}"/>
    <cellStyle name="SAPBEXstdItemX 2 3 2" xfId="15387" xr:uid="{00000000-0005-0000-0000-0000FD3B0000}"/>
    <cellStyle name="SAPBEXstdItemX 2 3 3" xfId="15388" xr:uid="{00000000-0005-0000-0000-0000FE3B0000}"/>
    <cellStyle name="SAPBEXstdItemX 2 3 4" xfId="15389" xr:uid="{00000000-0005-0000-0000-0000FF3B0000}"/>
    <cellStyle name="SAPBEXstdItemX 2 4" xfId="15390" xr:uid="{00000000-0005-0000-0000-0000003C0000}"/>
    <cellStyle name="SAPBEXstdItemX 2 5" xfId="15391" xr:uid="{00000000-0005-0000-0000-0000013C0000}"/>
    <cellStyle name="SAPBEXstdItemX 2 6" xfId="15392" xr:uid="{00000000-0005-0000-0000-0000023C0000}"/>
    <cellStyle name="SAPBEXstdItemX 3" xfId="15393" xr:uid="{00000000-0005-0000-0000-0000033C0000}"/>
    <cellStyle name="SAPBEXstdItemX 3 2" xfId="15394" xr:uid="{00000000-0005-0000-0000-0000043C0000}"/>
    <cellStyle name="SAPBEXstdItemX 3 3" xfId="15395" xr:uid="{00000000-0005-0000-0000-0000053C0000}"/>
    <cellStyle name="SAPBEXstdItemX 3 4" xfId="15396" xr:uid="{00000000-0005-0000-0000-0000063C0000}"/>
    <cellStyle name="SAPBEXstdItemX 4" xfId="15397" xr:uid="{00000000-0005-0000-0000-0000073C0000}"/>
    <cellStyle name="SAPBEXstdItemX 4 2" xfId="15398" xr:uid="{00000000-0005-0000-0000-0000083C0000}"/>
    <cellStyle name="SAPBEXstdItemX 4 3" xfId="15399" xr:uid="{00000000-0005-0000-0000-0000093C0000}"/>
    <cellStyle name="SAPBEXstdItemX 4 4" xfId="15400" xr:uid="{00000000-0005-0000-0000-00000A3C0000}"/>
    <cellStyle name="SAPBEXstdItemX 5" xfId="15401" xr:uid="{00000000-0005-0000-0000-00000B3C0000}"/>
    <cellStyle name="SAPBEXstdItemX 5 2" xfId="15402" xr:uid="{00000000-0005-0000-0000-00000C3C0000}"/>
    <cellStyle name="SAPBEXstdItemX 5 3" xfId="15403" xr:uid="{00000000-0005-0000-0000-00000D3C0000}"/>
    <cellStyle name="SAPBEXstdItemX 5 4" xfId="15404" xr:uid="{00000000-0005-0000-0000-00000E3C0000}"/>
    <cellStyle name="SAPBEXstdItemX 6" xfId="15405" xr:uid="{00000000-0005-0000-0000-00000F3C0000}"/>
    <cellStyle name="SAPBEXstdItemX 6 2" xfId="15406" xr:uid="{00000000-0005-0000-0000-0000103C0000}"/>
    <cellStyle name="SAPBEXstdItemX 6 3" xfId="15407" xr:uid="{00000000-0005-0000-0000-0000113C0000}"/>
    <cellStyle name="SAPBEXstdItemX 6 4" xfId="15408" xr:uid="{00000000-0005-0000-0000-0000123C0000}"/>
    <cellStyle name="SAPBEXstdItemX 7" xfId="15409" xr:uid="{00000000-0005-0000-0000-0000133C0000}"/>
    <cellStyle name="SAPBEXstdItemX 7 2" xfId="15410" xr:uid="{00000000-0005-0000-0000-0000143C0000}"/>
    <cellStyle name="SAPBEXstdItemX 7 3" xfId="15411" xr:uid="{00000000-0005-0000-0000-0000153C0000}"/>
    <cellStyle name="SAPBEXstdItemX 7 4" xfId="15412" xr:uid="{00000000-0005-0000-0000-0000163C0000}"/>
    <cellStyle name="SAPBEXstdItemX 8" xfId="15413" xr:uid="{00000000-0005-0000-0000-0000173C0000}"/>
    <cellStyle name="SAPBEXstdItemX 8 2" xfId="15414" xr:uid="{00000000-0005-0000-0000-0000183C0000}"/>
    <cellStyle name="SAPBEXstdItemX 8 3" xfId="15415" xr:uid="{00000000-0005-0000-0000-0000193C0000}"/>
    <cellStyle name="SAPBEXstdItemX 8 4" xfId="15416" xr:uid="{00000000-0005-0000-0000-00001A3C0000}"/>
    <cellStyle name="SAPBEXstdItemX 9" xfId="15417" xr:uid="{00000000-0005-0000-0000-00001B3C0000}"/>
    <cellStyle name="SAPBEXstdItemX_Copy of xSAPtemp5457" xfId="15418" xr:uid="{00000000-0005-0000-0000-00001C3C0000}"/>
    <cellStyle name="SAPBEXtitle" xfId="197" xr:uid="{00000000-0005-0000-0000-00001D3C0000}"/>
    <cellStyle name="SAPBEXtitle 10" xfId="15419" xr:uid="{00000000-0005-0000-0000-00001E3C0000}"/>
    <cellStyle name="SAPBEXtitle 11" xfId="15420" xr:uid="{00000000-0005-0000-0000-00001F3C0000}"/>
    <cellStyle name="SAPBEXtitle 12" xfId="15421" xr:uid="{00000000-0005-0000-0000-0000203C0000}"/>
    <cellStyle name="SAPBEXtitle 13" xfId="15422" xr:uid="{00000000-0005-0000-0000-0000213C0000}"/>
    <cellStyle name="SAPBEXtitle 14" xfId="15423" xr:uid="{00000000-0005-0000-0000-0000223C0000}"/>
    <cellStyle name="SAPBEXtitle 15" xfId="15424" xr:uid="{00000000-0005-0000-0000-0000233C0000}"/>
    <cellStyle name="SAPBEXtitle 16" xfId="15425" xr:uid="{00000000-0005-0000-0000-0000243C0000}"/>
    <cellStyle name="SAPBEXtitle 17" xfId="15426" xr:uid="{00000000-0005-0000-0000-0000253C0000}"/>
    <cellStyle name="SAPBEXtitle 2" xfId="198" xr:uid="{00000000-0005-0000-0000-0000263C0000}"/>
    <cellStyle name="SAPBEXtitle 2 2" xfId="15427" xr:uid="{00000000-0005-0000-0000-0000273C0000}"/>
    <cellStyle name="SAPBEXtitle 2 3" xfId="15428" xr:uid="{00000000-0005-0000-0000-0000283C0000}"/>
    <cellStyle name="SAPBEXtitle 3" xfId="535" xr:uid="{00000000-0005-0000-0000-0000293C0000}"/>
    <cellStyle name="SAPBEXtitle 4" xfId="536" xr:uid="{00000000-0005-0000-0000-00002A3C0000}"/>
    <cellStyle name="SAPBEXtitle 5" xfId="15429" xr:uid="{00000000-0005-0000-0000-00002B3C0000}"/>
    <cellStyle name="SAPBEXtitle 5 2" xfId="15430" xr:uid="{00000000-0005-0000-0000-00002C3C0000}"/>
    <cellStyle name="SAPBEXtitle 6" xfId="15431" xr:uid="{00000000-0005-0000-0000-00002D3C0000}"/>
    <cellStyle name="SAPBEXtitle 7" xfId="15432" xr:uid="{00000000-0005-0000-0000-00002E3C0000}"/>
    <cellStyle name="SAPBEXtitle 7 2" xfId="15433" xr:uid="{00000000-0005-0000-0000-00002F3C0000}"/>
    <cellStyle name="SAPBEXtitle 8" xfId="15434" xr:uid="{00000000-0005-0000-0000-0000303C0000}"/>
    <cellStyle name="SAPBEXtitle 8 2" xfId="15435" xr:uid="{00000000-0005-0000-0000-0000313C0000}"/>
    <cellStyle name="SAPBEXtitle 9" xfId="15436" xr:uid="{00000000-0005-0000-0000-0000323C0000}"/>
    <cellStyle name="SAPBEXtitle_Copy of xSAPtemp5457" xfId="15437" xr:uid="{00000000-0005-0000-0000-0000333C0000}"/>
    <cellStyle name="SAPBEXundefined" xfId="199" xr:uid="{00000000-0005-0000-0000-0000343C0000}"/>
    <cellStyle name="SAPBEXundefined 2" xfId="15438" xr:uid="{00000000-0005-0000-0000-0000353C0000}"/>
    <cellStyle name="SAPBEXundefined 3" xfId="15439" xr:uid="{00000000-0005-0000-0000-0000363C0000}"/>
    <cellStyle name="SAPBEXundefined 4" xfId="15440" xr:uid="{00000000-0005-0000-0000-0000373C0000}"/>
    <cellStyle name="SAPBEXundefined 5" xfId="15441" xr:uid="{00000000-0005-0000-0000-0000383C0000}"/>
    <cellStyle name="SAPBEXundefined 6" xfId="15442" xr:uid="{00000000-0005-0000-0000-0000393C0000}"/>
    <cellStyle name="SAPBEXundefined_Deferred Income Taxes" xfId="15443" xr:uid="{00000000-0005-0000-0000-00003A3C0000}"/>
    <cellStyle name="SAPBorder" xfId="15556" xr:uid="{00000000-0005-0000-0000-00003B3C0000}"/>
    <cellStyle name="SAPDataCell" xfId="15539" xr:uid="{00000000-0005-0000-0000-00003C3C0000}"/>
    <cellStyle name="SAPDataTotalCell" xfId="15540" xr:uid="{00000000-0005-0000-0000-00003D3C0000}"/>
    <cellStyle name="SAPDimensionCell" xfId="15538" xr:uid="{00000000-0005-0000-0000-00003E3C0000}"/>
    <cellStyle name="SAPEditableDataCell" xfId="15541" xr:uid="{00000000-0005-0000-0000-00003F3C0000}"/>
    <cellStyle name="SAPEditableDataTotalCell" xfId="15544" xr:uid="{00000000-0005-0000-0000-0000403C0000}"/>
    <cellStyle name="SAPEmphasized" xfId="15564" xr:uid="{00000000-0005-0000-0000-0000413C0000}"/>
    <cellStyle name="SAPEmphasizedEditableDataCell" xfId="15566" xr:uid="{00000000-0005-0000-0000-0000423C0000}"/>
    <cellStyle name="SAPEmphasizedEditableDataTotalCell" xfId="15567" xr:uid="{00000000-0005-0000-0000-0000433C0000}"/>
    <cellStyle name="SAPEmphasizedLockedDataCell" xfId="15570" xr:uid="{00000000-0005-0000-0000-0000443C0000}"/>
    <cellStyle name="SAPEmphasizedLockedDataTotalCell" xfId="15571" xr:uid="{00000000-0005-0000-0000-0000453C0000}"/>
    <cellStyle name="SAPEmphasizedReadonlyDataCell" xfId="15568" xr:uid="{00000000-0005-0000-0000-0000463C0000}"/>
    <cellStyle name="SAPEmphasizedReadonlyDataTotalCell" xfId="15569" xr:uid="{00000000-0005-0000-0000-0000473C0000}"/>
    <cellStyle name="SAPEmphasizedTotal" xfId="15565" xr:uid="{00000000-0005-0000-0000-0000483C0000}"/>
    <cellStyle name="SAPExceptionLevel1" xfId="15547" xr:uid="{00000000-0005-0000-0000-0000493C0000}"/>
    <cellStyle name="SAPExceptionLevel2" xfId="15548" xr:uid="{00000000-0005-0000-0000-00004A3C0000}"/>
    <cellStyle name="SAPExceptionLevel3" xfId="15549" xr:uid="{00000000-0005-0000-0000-00004B3C0000}"/>
    <cellStyle name="SAPExceptionLevel4" xfId="15550" xr:uid="{00000000-0005-0000-0000-00004C3C0000}"/>
    <cellStyle name="SAPExceptionLevel5" xfId="15551" xr:uid="{00000000-0005-0000-0000-00004D3C0000}"/>
    <cellStyle name="SAPExceptionLevel6" xfId="15552" xr:uid="{00000000-0005-0000-0000-00004E3C0000}"/>
    <cellStyle name="SAPExceptionLevel7" xfId="15553" xr:uid="{00000000-0005-0000-0000-00004F3C0000}"/>
    <cellStyle name="SAPExceptionLevel8" xfId="15554" xr:uid="{00000000-0005-0000-0000-0000503C0000}"/>
    <cellStyle name="SAPExceptionLevel9" xfId="15555" xr:uid="{00000000-0005-0000-0000-0000513C0000}"/>
    <cellStyle name="SAPHierarchyCell0" xfId="15559" xr:uid="{00000000-0005-0000-0000-0000523C0000}"/>
    <cellStyle name="SAPHierarchyCell1" xfId="15560" xr:uid="{00000000-0005-0000-0000-0000533C0000}"/>
    <cellStyle name="SAPHierarchyCell2" xfId="15561" xr:uid="{00000000-0005-0000-0000-0000543C0000}"/>
    <cellStyle name="SAPHierarchyCell3" xfId="15562" xr:uid="{00000000-0005-0000-0000-0000553C0000}"/>
    <cellStyle name="SAPHierarchyCell4" xfId="15563" xr:uid="{00000000-0005-0000-0000-0000563C0000}"/>
    <cellStyle name="SAPLockedDataCell" xfId="15543" xr:uid="{00000000-0005-0000-0000-0000573C0000}"/>
    <cellStyle name="SAPLockedDataTotalCell" xfId="15546" xr:uid="{00000000-0005-0000-0000-0000583C0000}"/>
    <cellStyle name="SAPMemberCell" xfId="15557" xr:uid="{00000000-0005-0000-0000-0000593C0000}"/>
    <cellStyle name="SAPMemberTotalCell" xfId="15558" xr:uid="{00000000-0005-0000-0000-00005A3C0000}"/>
    <cellStyle name="SAPReadonlyDataCell" xfId="15542" xr:uid="{00000000-0005-0000-0000-00005B3C0000}"/>
    <cellStyle name="SAPReadonlyDataTotalCell" xfId="15545" xr:uid="{00000000-0005-0000-0000-00005C3C0000}"/>
    <cellStyle name="Shade" xfId="537" xr:uid="{00000000-0005-0000-0000-00005D3C0000}"/>
    <cellStyle name="Shaded" xfId="15444" xr:uid="{00000000-0005-0000-0000-00005E3C0000}"/>
    <cellStyle name="SHADEDSTORES" xfId="15445" xr:uid="{00000000-0005-0000-0000-00005F3C0000}"/>
    <cellStyle name="Sheet Title" xfId="200" xr:uid="{00000000-0005-0000-0000-0000603C0000}"/>
    <cellStyle name="Single Border" xfId="15446" xr:uid="{00000000-0005-0000-0000-0000613C0000}"/>
    <cellStyle name="Special" xfId="538" xr:uid="{00000000-0005-0000-0000-0000623C0000}"/>
    <cellStyle name="Special 2" xfId="539" xr:uid="{00000000-0005-0000-0000-0000633C0000}"/>
    <cellStyle name="Special 3" xfId="540" xr:uid="{00000000-0005-0000-0000-0000643C0000}"/>
    <cellStyle name="specstores" xfId="15447" xr:uid="{00000000-0005-0000-0000-0000653C0000}"/>
    <cellStyle name="STYL1 - Style1" xfId="15448" xr:uid="{00000000-0005-0000-0000-0000663C0000}"/>
    <cellStyle name="Style 1" xfId="541" xr:uid="{00000000-0005-0000-0000-0000673C0000}"/>
    <cellStyle name="Style 1 2" xfId="15449" xr:uid="{00000000-0005-0000-0000-0000683C0000}"/>
    <cellStyle name="Style 1_Deferred Income Taxes" xfId="15450" xr:uid="{00000000-0005-0000-0000-0000693C0000}"/>
    <cellStyle name="Style 21" xfId="201" xr:uid="{00000000-0005-0000-0000-00006A3C0000}"/>
    <cellStyle name="Style 22" xfId="202" xr:uid="{00000000-0005-0000-0000-00006B3C0000}"/>
    <cellStyle name="Style 24" xfId="203" xr:uid="{00000000-0005-0000-0000-00006C3C0000}"/>
    <cellStyle name="Style 27" xfId="542" xr:uid="{00000000-0005-0000-0000-00006D3C0000}"/>
    <cellStyle name="Style 35" xfId="543" xr:uid="{00000000-0005-0000-0000-00006E3C0000}"/>
    <cellStyle name="Style 35 2" xfId="15451" xr:uid="{00000000-0005-0000-0000-00006F3C0000}"/>
    <cellStyle name="Style 36" xfId="544" xr:uid="{00000000-0005-0000-0000-0000703C0000}"/>
    <cellStyle name="Style 36 2" xfId="15452" xr:uid="{00000000-0005-0000-0000-0000713C0000}"/>
    <cellStyle name="sub-tl - Style3" xfId="15453" xr:uid="{00000000-0005-0000-0000-0000723C0000}"/>
    <cellStyle name="subtot - Style5" xfId="15454" xr:uid="{00000000-0005-0000-0000-0000733C0000}"/>
    <cellStyle name="subtot - Style5 2" xfId="15455" xr:uid="{00000000-0005-0000-0000-0000743C0000}"/>
    <cellStyle name="subtot - Style5 3" xfId="15456" xr:uid="{00000000-0005-0000-0000-0000753C0000}"/>
    <cellStyle name="subtot - Style5 4" xfId="15457" xr:uid="{00000000-0005-0000-0000-0000763C0000}"/>
    <cellStyle name="Subtotal" xfId="15458" xr:uid="{00000000-0005-0000-0000-0000773C0000}"/>
    <cellStyle name="Summary" xfId="15459" xr:uid="{00000000-0005-0000-0000-0000783C0000}"/>
    <cellStyle name="System" xfId="15460" xr:uid="{00000000-0005-0000-0000-0000793C0000}"/>
    <cellStyle name="Table  - Style6" xfId="15461" xr:uid="{00000000-0005-0000-0000-00007A3C0000}"/>
    <cellStyle name="Table  - Style6 2" xfId="15462" xr:uid="{00000000-0005-0000-0000-00007B3C0000}"/>
    <cellStyle name="Table  - Style6 3" xfId="15463" xr:uid="{00000000-0005-0000-0000-00007C3C0000}"/>
    <cellStyle name="Table  - Style6 4" xfId="15464" xr:uid="{00000000-0005-0000-0000-00007D3C0000}"/>
    <cellStyle name="Table Col Head" xfId="15465" xr:uid="{00000000-0005-0000-0000-00007E3C0000}"/>
    <cellStyle name="Table Sub Head" xfId="15466" xr:uid="{00000000-0005-0000-0000-00007F3C0000}"/>
    <cellStyle name="Table Title" xfId="15467" xr:uid="{00000000-0005-0000-0000-0000803C0000}"/>
    <cellStyle name="Table Units" xfId="15468" xr:uid="{00000000-0005-0000-0000-0000813C0000}"/>
    <cellStyle name="TableBase" xfId="15469" xr:uid="{00000000-0005-0000-0000-0000823C0000}"/>
    <cellStyle name="TableBase 2" xfId="15470" xr:uid="{00000000-0005-0000-0000-0000833C0000}"/>
    <cellStyle name="TableBase 3" xfId="15471" xr:uid="{00000000-0005-0000-0000-0000843C0000}"/>
    <cellStyle name="TableBase 4" xfId="15472" xr:uid="{00000000-0005-0000-0000-0000853C0000}"/>
    <cellStyle name="TableHead" xfId="15473" xr:uid="{00000000-0005-0000-0000-0000863C0000}"/>
    <cellStyle name="Text" xfId="545" xr:uid="{00000000-0005-0000-0000-0000873C0000}"/>
    <cellStyle name="Text 2" xfId="15474" xr:uid="{00000000-0005-0000-0000-0000883C0000}"/>
    <cellStyle name="Text_Deferred Income Taxes" xfId="15475" xr:uid="{00000000-0005-0000-0000-0000893C0000}"/>
    <cellStyle name="Tickmark" xfId="15476" xr:uid="{00000000-0005-0000-0000-00008A3C0000}"/>
    <cellStyle name="Time" xfId="15477" xr:uid="{00000000-0005-0000-0000-00008B3C0000}"/>
    <cellStyle name="Title  - Style1" xfId="15478" xr:uid="{00000000-0005-0000-0000-00008C3C0000}"/>
    <cellStyle name="Title - Underline" xfId="15479" xr:uid="{00000000-0005-0000-0000-00008D3C0000}"/>
    <cellStyle name="Title 10" xfId="15480" xr:uid="{00000000-0005-0000-0000-00008E3C0000}"/>
    <cellStyle name="Title 11" xfId="15481" xr:uid="{00000000-0005-0000-0000-00008F3C0000}"/>
    <cellStyle name="Title 12" xfId="15482" xr:uid="{00000000-0005-0000-0000-0000903C0000}"/>
    <cellStyle name="Title 13" xfId="15483" xr:uid="{00000000-0005-0000-0000-0000913C0000}"/>
    <cellStyle name="Title 14" xfId="15484" xr:uid="{00000000-0005-0000-0000-0000923C0000}"/>
    <cellStyle name="Title 15" xfId="15485" xr:uid="{00000000-0005-0000-0000-0000933C0000}"/>
    <cellStyle name="Title 16" xfId="15486" xr:uid="{00000000-0005-0000-0000-0000943C0000}"/>
    <cellStyle name="Title 2" xfId="204" xr:uid="{00000000-0005-0000-0000-0000953C0000}"/>
    <cellStyle name="Title 2 2" xfId="15487" xr:uid="{00000000-0005-0000-0000-0000963C0000}"/>
    <cellStyle name="Title 2_Deferred Income Taxes" xfId="15488" xr:uid="{00000000-0005-0000-0000-0000973C0000}"/>
    <cellStyle name="Title 3" xfId="546" xr:uid="{00000000-0005-0000-0000-0000983C0000}"/>
    <cellStyle name="Title 4" xfId="547" xr:uid="{00000000-0005-0000-0000-0000993C0000}"/>
    <cellStyle name="Title 5" xfId="548" xr:uid="{00000000-0005-0000-0000-00009A3C0000}"/>
    <cellStyle name="Title 6" xfId="549" xr:uid="{00000000-0005-0000-0000-00009B3C0000}"/>
    <cellStyle name="Title 7" xfId="15489" xr:uid="{00000000-0005-0000-0000-00009C3C0000}"/>
    <cellStyle name="Title 7 2" xfId="15490" xr:uid="{00000000-0005-0000-0000-00009D3C0000}"/>
    <cellStyle name="Title 7_Deferred Income Taxes" xfId="15491" xr:uid="{00000000-0005-0000-0000-00009E3C0000}"/>
    <cellStyle name="Title 8" xfId="15492" xr:uid="{00000000-0005-0000-0000-00009F3C0000}"/>
    <cellStyle name="Title 9" xfId="15493" xr:uid="{00000000-0005-0000-0000-0000A03C0000}"/>
    <cellStyle name="Titles" xfId="205" xr:uid="{00000000-0005-0000-0000-0000A13C0000}"/>
    <cellStyle name="Titles - Other" xfId="15494" xr:uid="{00000000-0005-0000-0000-0000A23C0000}"/>
    <cellStyle name="Titles 2" xfId="15495" xr:uid="{00000000-0005-0000-0000-0000A33C0000}"/>
    <cellStyle name="Total 10" xfId="15496" xr:uid="{00000000-0005-0000-0000-0000A43C0000}"/>
    <cellStyle name="Total 2" xfId="206" xr:uid="{00000000-0005-0000-0000-0000A53C0000}"/>
    <cellStyle name="Total 2 11" xfId="15497" xr:uid="{00000000-0005-0000-0000-0000A63C0000}"/>
    <cellStyle name="Total 2 2" xfId="15498" xr:uid="{00000000-0005-0000-0000-0000A73C0000}"/>
    <cellStyle name="Total 2 3" xfId="15499" xr:uid="{00000000-0005-0000-0000-0000A83C0000}"/>
    <cellStyle name="Total 2_Deferred Income Taxes" xfId="15500" xr:uid="{00000000-0005-0000-0000-0000A93C0000}"/>
    <cellStyle name="Total 3" xfId="15501" xr:uid="{00000000-0005-0000-0000-0000AA3C0000}"/>
    <cellStyle name="Total 4" xfId="15502" xr:uid="{00000000-0005-0000-0000-0000AB3C0000}"/>
    <cellStyle name="Total 46" xfId="15503" xr:uid="{00000000-0005-0000-0000-0000AC3C0000}"/>
    <cellStyle name="Total 5" xfId="15504" xr:uid="{00000000-0005-0000-0000-0000AD3C0000}"/>
    <cellStyle name="Total2 - Style2" xfId="550" xr:uid="{00000000-0005-0000-0000-0000AE3C0000}"/>
    <cellStyle name="TotCol - Style5" xfId="15505" xr:uid="{00000000-0005-0000-0000-0000AF3C0000}"/>
    <cellStyle name="TotRow - Style4" xfId="15506" xr:uid="{00000000-0005-0000-0000-0000B03C0000}"/>
    <cellStyle name="TotRow - Style4 2" xfId="15507" xr:uid="{00000000-0005-0000-0000-0000B13C0000}"/>
    <cellStyle name="TotRow - Style4 3" xfId="15508" xr:uid="{00000000-0005-0000-0000-0000B23C0000}"/>
    <cellStyle name="TotRow - Style4 4" xfId="15509" xr:uid="{00000000-0005-0000-0000-0000B33C0000}"/>
    <cellStyle name="TRANSMISSION RELIABILITY PORTION OF PROJECT" xfId="207" xr:uid="{00000000-0005-0000-0000-0000B43C0000}"/>
    <cellStyle name="TRANSMISSION RELIABILITY PORTION OF PROJECT 2" xfId="15510" xr:uid="{00000000-0005-0000-0000-0000B53C0000}"/>
    <cellStyle name="Tusental (0)_pldt" xfId="15511" xr:uid="{00000000-0005-0000-0000-0000B63C0000}"/>
    <cellStyle name="Tusental_pldt" xfId="15512" xr:uid="{00000000-0005-0000-0000-0000B73C0000}"/>
    <cellStyle name="Underl - Style4" xfId="551" xr:uid="{00000000-0005-0000-0000-0000B83C0000}"/>
    <cellStyle name="UNLocked" xfId="552" xr:uid="{00000000-0005-0000-0000-0000B93C0000}"/>
    <cellStyle name="UNLocked 2" xfId="15513" xr:uid="{00000000-0005-0000-0000-0000BA3C0000}"/>
    <cellStyle name="UNLocked_Deferred Income Taxes" xfId="15514" xr:uid="{00000000-0005-0000-0000-0000BB3C0000}"/>
    <cellStyle name="Unprot" xfId="208" xr:uid="{00000000-0005-0000-0000-0000BC3C0000}"/>
    <cellStyle name="Unprot 2" xfId="553" xr:uid="{00000000-0005-0000-0000-0000BD3C0000}"/>
    <cellStyle name="Unprot 3" xfId="554" xr:uid="{00000000-0005-0000-0000-0000BE3C0000}"/>
    <cellStyle name="Unprot 4" xfId="15515" xr:uid="{00000000-0005-0000-0000-0000BF3C0000}"/>
    <cellStyle name="Unprot$" xfId="209" xr:uid="{00000000-0005-0000-0000-0000C03C0000}"/>
    <cellStyle name="Unprot$ 2" xfId="210" xr:uid="{00000000-0005-0000-0000-0000C13C0000}"/>
    <cellStyle name="Unprot$ 3" xfId="555" xr:uid="{00000000-0005-0000-0000-0000C23C0000}"/>
    <cellStyle name="Unprot$ 4" xfId="556" xr:uid="{00000000-0005-0000-0000-0000C33C0000}"/>
    <cellStyle name="Unprot_Book4 (11) (2)" xfId="15516" xr:uid="{00000000-0005-0000-0000-0000C43C0000}"/>
    <cellStyle name="Unprotect" xfId="211" xr:uid="{00000000-0005-0000-0000-0000C53C0000}"/>
    <cellStyle name="Valuta (0)_pldt" xfId="15517" xr:uid="{00000000-0005-0000-0000-0000C63C0000}"/>
    <cellStyle name="Valuta_pldt" xfId="15518" xr:uid="{00000000-0005-0000-0000-0000C73C0000}"/>
    <cellStyle name="Warning Text 2" xfId="212" xr:uid="{00000000-0005-0000-0000-0000C83C0000}"/>
    <cellStyle name="Warning Text 2 2" xfId="15519" xr:uid="{00000000-0005-0000-0000-0000C93C0000}"/>
    <cellStyle name="Warning Text 3" xfId="557" xr:uid="{00000000-0005-0000-0000-0000CA3C0000}"/>
    <cellStyle name="Warning Text 4" xfId="558" xr:uid="{00000000-0005-0000-0000-0000CB3C0000}"/>
    <cellStyle name="Warning Text 5" xfId="559" xr:uid="{00000000-0005-0000-0000-0000CC3C0000}"/>
    <cellStyle name="Warning Text 6" xfId="560" xr:uid="{00000000-0005-0000-0000-0000CD3C0000}"/>
    <cellStyle name="WhitePattern" xfId="15520" xr:uid="{00000000-0005-0000-0000-0000CE3C0000}"/>
    <cellStyle name="WhitePattern1" xfId="15521" xr:uid="{00000000-0005-0000-0000-0000CF3C0000}"/>
    <cellStyle name="WhitePattern1 2" xfId="15522" xr:uid="{00000000-0005-0000-0000-0000D03C0000}"/>
    <cellStyle name="WhitePattern1 3" xfId="15523" xr:uid="{00000000-0005-0000-0000-0000D13C0000}"/>
    <cellStyle name="WhitePattern1 4" xfId="15524" xr:uid="{00000000-0005-0000-0000-0000D23C0000}"/>
    <cellStyle name="WhiteText" xfId="15525" xr:uid="{00000000-0005-0000-0000-0000D33C0000}"/>
    <cellStyle name="Year" xfId="15526" xr:uid="{00000000-0005-0000-0000-0000D43C0000}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26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42" Type="http://schemas.openxmlformats.org/officeDocument/2006/relationships/externalLink" Target="externalLinks/externalLink29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externalLink" Target="externalLinks/externalLink27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4" Type="http://schemas.openxmlformats.org/officeDocument/2006/relationships/externalLink" Target="externalLinks/externalLink31.xml"/><Relationship Id="rId52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styles" Target="styles.xml"/><Relationship Id="rId20" Type="http://schemas.openxmlformats.org/officeDocument/2006/relationships/externalLink" Target="externalLinks/externalLink7.xml"/><Relationship Id="rId41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ding\Structuring%20&amp;%20Pricing\Models\NatGasCurve\Gas%20Forward%20Price%20Curv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ARED\DistributionFinance\Activity%20Rate%20Analysis\Field%20Ops%20and%20PandD%20Correction%20of%20CC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hared\Trading\Structuring%20&amp;%20Pricing\Models\NatGasCurve\Gas%20Forward%20Price%20Cur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1027\Local%20Settings\Temporary%20Internet%20Files\Content.Outlook\ANWNCKU5\JARS%20Depreciation%20Issue\JARS%20Asset%20Variances%20-%20FY2012%20Jan%20thru%20Jun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WY%2020000-XXX-EP-09%20(PCAM)\Deferral\Source\Wyoming%20PCAM%20Quartely%20Report%20-%20Deferral%20Period%20(December%201,%202007%20-%20November%2030,%202008)%20_Quarter%2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5887\Local%20Settings\Temp\Wyoming%20GRC%20(Semi%20Annual)%20-%20GOLD_0926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dministration%20Shared%20Directory\TJ%20Financials\2006%20Planning\PLAN%20FTE%20COMPARIS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Documents%20and%20Settings\p70596\Local%20Settings\Temporary%20Internet%20Files\OLK3B\ORA%20Workpaper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OR%20UE%202xx%20(2015%20TAM)\DR\5%20Day\ORTAM16w_EIM%20Benefits_201412%20CONF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2508\Local%20Settings\Temp\WY%20GRC%20Rebuttal%20CY2011%20NPC%20Allocation%20Support%20(Confidential)_2011%2004%202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WY%2020000-xxx-xx-xx%20(GRC%20CY2016)/Data/GNw_Market%20Price%20Index%20(1206)%20(Confidential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groups\NPC\Actual%20NPCs\2009\01%20-%20January\2008\09%20-%20September\2008\03%20-%20March\2008\01%20-%20January%20(Book%20Run)\1992-2004\NPC%20Actual%20%201992-2004%20Monthly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PA&amp;D\CASES\Wy0902\EAST%20Blocking%209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A%20UE-140762%20(GRC%20March16)\Sent%20Out\Sent%20Out_2014%2011%2004%20(xORCA%20QFs)\WAGRC%20March%2016_NPC%20Rebuttal%20study%202014%2011%2004%20(xORCA%20QFs)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Documents%20and%20Settings\p09653\My%20Documents\Oregon%20Rate%20Case\SB%201149\Rebuttal\MC%20OR%202001%20Rebutta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REGULATN\PA&amp;D\CASES\Oregon%2099\Portfolio\TOU%20Tariff%20Rates%209-10-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ugust\Monthly%20Workforce%20Repor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\WY%2020000-xxx-EA-16%20(2016%20ECAM)\Quarterly%20Filings\Q3\Source\WY%20(CY%202012)%20ECAM%20ECD_Exhibit%202.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DSMRecov\2001\RECOV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5\Wyoming%20GRC\MAR%202006\Models\JAM%20-%20WY%20Mar%202006%20GR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%2020000-xxx-EP-13%20(2013%20ECAM)\Final%20Deferral\WY%20JAM%20Dec%202010%20GRC_Settlement_Alt%20Cap%20Structur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5771\LOCALS~1\Temp\xSAPtemp867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E5" t="str">
            <v>AECO $US/mmBTU</v>
          </cell>
          <cell r="F5" t="str">
            <v>Malin</v>
          </cell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e Changes"/>
      <sheetName val="FX FLDOPS"/>
      <sheetName val="cost center"/>
    </sheetNames>
    <sheetDataSet>
      <sheetData sheetId="0"/>
      <sheetData sheetId="1"/>
      <sheetData sheetId="2" refreshError="1">
        <row r="1">
          <cell r="A1" t="str">
            <v>Cost Center or Group</v>
          </cell>
          <cell r="B1" t="str">
            <v>Cost Center or Group w Desc</v>
          </cell>
          <cell r="C1" t="str">
            <v>Cost Center or Group Desc</v>
          </cell>
          <cell r="D1" t="str">
            <v>CCG1</v>
          </cell>
          <cell r="E1" t="str">
            <v>CCG Rollup1</v>
          </cell>
          <cell r="F1" t="str">
            <v>CCG2</v>
          </cell>
          <cell r="G1" t="str">
            <v>CCG Rollup2</v>
          </cell>
          <cell r="H1" t="str">
            <v>CCG3</v>
          </cell>
          <cell r="I1" t="str">
            <v>CCG Rollup3</v>
          </cell>
          <cell r="J1" t="str">
            <v>CCG4</v>
          </cell>
          <cell r="K1" t="str">
            <v>CCG Rollup4</v>
          </cell>
          <cell r="L1" t="str">
            <v>CCG5</v>
          </cell>
          <cell r="M1" t="str">
            <v>CCG Rollup5</v>
          </cell>
          <cell r="N1" t="str">
            <v>CCG6</v>
          </cell>
          <cell r="O1" t="str">
            <v>CCG Rollup6</v>
          </cell>
          <cell r="P1" t="str">
            <v>CCG Rollup7</v>
          </cell>
          <cell r="Q1" t="str">
            <v>FX_FLDOPS</v>
          </cell>
        </row>
        <row r="2">
          <cell r="A2">
            <v>10750</v>
          </cell>
        </row>
        <row r="3">
          <cell r="A3">
            <v>10752</v>
          </cell>
        </row>
        <row r="4">
          <cell r="A4">
            <v>10754</v>
          </cell>
        </row>
        <row r="5">
          <cell r="A5">
            <v>10756</v>
          </cell>
        </row>
        <row r="6">
          <cell r="A6">
            <v>10758</v>
          </cell>
        </row>
        <row r="7">
          <cell r="A7">
            <v>10760</v>
          </cell>
        </row>
        <row r="8">
          <cell r="A8">
            <v>10762</v>
          </cell>
        </row>
        <row r="9">
          <cell r="A9">
            <v>10765</v>
          </cell>
        </row>
        <row r="10">
          <cell r="A10">
            <v>10778</v>
          </cell>
        </row>
        <row r="11">
          <cell r="A11">
            <v>10779</v>
          </cell>
        </row>
        <row r="12">
          <cell r="A12">
            <v>10780</v>
          </cell>
        </row>
        <row r="13">
          <cell r="A13">
            <v>10781</v>
          </cell>
        </row>
        <row r="14">
          <cell r="A14">
            <v>10782</v>
          </cell>
        </row>
        <row r="15">
          <cell r="A15">
            <v>10783</v>
          </cell>
        </row>
        <row r="16">
          <cell r="A16">
            <v>10784</v>
          </cell>
        </row>
        <row r="17">
          <cell r="A17">
            <v>10785</v>
          </cell>
        </row>
        <row r="18">
          <cell r="A18">
            <v>10786</v>
          </cell>
        </row>
        <row r="19">
          <cell r="A19">
            <v>10787</v>
          </cell>
        </row>
        <row r="20">
          <cell r="A20">
            <v>10788</v>
          </cell>
        </row>
        <row r="21">
          <cell r="A21">
            <v>10789</v>
          </cell>
        </row>
        <row r="22">
          <cell r="A22">
            <v>10790</v>
          </cell>
        </row>
        <row r="23">
          <cell r="A23">
            <v>10791</v>
          </cell>
        </row>
        <row r="24">
          <cell r="A24">
            <v>10792</v>
          </cell>
        </row>
        <row r="25">
          <cell r="A25">
            <v>10793</v>
          </cell>
        </row>
        <row r="26">
          <cell r="A26">
            <v>10794</v>
          </cell>
        </row>
        <row r="27">
          <cell r="A27">
            <v>10795</v>
          </cell>
        </row>
        <row r="28">
          <cell r="A28">
            <v>10796</v>
          </cell>
        </row>
        <row r="29">
          <cell r="A29">
            <v>10797</v>
          </cell>
        </row>
        <row r="30">
          <cell r="A30">
            <v>10798</v>
          </cell>
        </row>
        <row r="31">
          <cell r="A31">
            <v>10799</v>
          </cell>
        </row>
        <row r="32">
          <cell r="A32">
            <v>10800</v>
          </cell>
        </row>
        <row r="33">
          <cell r="A33">
            <v>10801</v>
          </cell>
        </row>
        <row r="34">
          <cell r="A34">
            <v>10802</v>
          </cell>
        </row>
        <row r="35">
          <cell r="A35">
            <v>10803</v>
          </cell>
        </row>
        <row r="36">
          <cell r="A36">
            <v>10804</v>
          </cell>
        </row>
        <row r="37">
          <cell r="A37">
            <v>10805</v>
          </cell>
        </row>
        <row r="38">
          <cell r="A38">
            <v>10806</v>
          </cell>
        </row>
        <row r="39">
          <cell r="A39">
            <v>10807</v>
          </cell>
        </row>
        <row r="40">
          <cell r="A40">
            <v>10808</v>
          </cell>
        </row>
        <row r="41">
          <cell r="A41">
            <v>10809</v>
          </cell>
        </row>
        <row r="42">
          <cell r="A42">
            <v>10810</v>
          </cell>
        </row>
        <row r="43">
          <cell r="A43">
            <v>10811</v>
          </cell>
        </row>
        <row r="44">
          <cell r="A44">
            <v>10812</v>
          </cell>
        </row>
        <row r="45">
          <cell r="A45">
            <v>10813</v>
          </cell>
        </row>
        <row r="46">
          <cell r="A46">
            <v>10821</v>
          </cell>
        </row>
        <row r="47">
          <cell r="A47">
            <v>10822</v>
          </cell>
        </row>
        <row r="48">
          <cell r="A48">
            <v>10823</v>
          </cell>
        </row>
        <row r="49">
          <cell r="A49">
            <v>10824</v>
          </cell>
        </row>
        <row r="50">
          <cell r="A50">
            <v>10826</v>
          </cell>
        </row>
        <row r="51">
          <cell r="A51">
            <v>10827</v>
          </cell>
        </row>
        <row r="52">
          <cell r="A52">
            <v>10828</v>
          </cell>
        </row>
        <row r="53">
          <cell r="A53">
            <v>10830</v>
          </cell>
        </row>
        <row r="54">
          <cell r="A54">
            <v>10831</v>
          </cell>
        </row>
        <row r="55">
          <cell r="A55">
            <v>10832</v>
          </cell>
        </row>
        <row r="56">
          <cell r="A56">
            <v>10834</v>
          </cell>
        </row>
        <row r="57">
          <cell r="A57">
            <v>10835</v>
          </cell>
        </row>
        <row r="58">
          <cell r="A58">
            <v>10836</v>
          </cell>
        </row>
        <row r="59">
          <cell r="A59">
            <v>10838</v>
          </cell>
        </row>
        <row r="60">
          <cell r="A60">
            <v>10839</v>
          </cell>
        </row>
        <row r="61">
          <cell r="A61">
            <v>10840</v>
          </cell>
        </row>
        <row r="62">
          <cell r="A62">
            <v>10842</v>
          </cell>
        </row>
        <row r="63">
          <cell r="A63">
            <v>10843</v>
          </cell>
        </row>
        <row r="64">
          <cell r="A64">
            <v>10844</v>
          </cell>
        </row>
        <row r="65">
          <cell r="A65">
            <v>10845</v>
          </cell>
        </row>
        <row r="66">
          <cell r="A66">
            <v>10846</v>
          </cell>
        </row>
        <row r="67">
          <cell r="A67">
            <v>10847</v>
          </cell>
        </row>
        <row r="68">
          <cell r="A68">
            <v>10848</v>
          </cell>
        </row>
        <row r="69">
          <cell r="A69">
            <v>10849</v>
          </cell>
        </row>
        <row r="70">
          <cell r="A70">
            <v>10850</v>
          </cell>
        </row>
        <row r="71">
          <cell r="A71">
            <v>10851</v>
          </cell>
        </row>
        <row r="72">
          <cell r="A72">
            <v>10852</v>
          </cell>
        </row>
        <row r="73">
          <cell r="A73">
            <v>10854</v>
          </cell>
        </row>
        <row r="74">
          <cell r="A74">
            <v>10855</v>
          </cell>
        </row>
        <row r="75">
          <cell r="A75">
            <v>10856</v>
          </cell>
        </row>
        <row r="76">
          <cell r="A76">
            <v>10858</v>
          </cell>
        </row>
        <row r="77">
          <cell r="A77">
            <v>10859</v>
          </cell>
        </row>
        <row r="78">
          <cell r="A78">
            <v>10860</v>
          </cell>
        </row>
        <row r="79">
          <cell r="A79">
            <v>10862</v>
          </cell>
        </row>
        <row r="80">
          <cell r="A80">
            <v>10863</v>
          </cell>
        </row>
        <row r="81">
          <cell r="A81">
            <v>10864</v>
          </cell>
        </row>
        <row r="82">
          <cell r="A82">
            <v>10866</v>
          </cell>
        </row>
        <row r="83">
          <cell r="A83">
            <v>10867</v>
          </cell>
        </row>
        <row r="84">
          <cell r="A84">
            <v>10868</v>
          </cell>
        </row>
        <row r="85">
          <cell r="A85">
            <v>10870</v>
          </cell>
        </row>
        <row r="86">
          <cell r="A86">
            <v>10871</v>
          </cell>
        </row>
        <row r="87">
          <cell r="A87">
            <v>10872</v>
          </cell>
        </row>
        <row r="88">
          <cell r="A88">
            <v>10874</v>
          </cell>
        </row>
        <row r="89">
          <cell r="A89">
            <v>10875</v>
          </cell>
        </row>
        <row r="90">
          <cell r="A90">
            <v>10876</v>
          </cell>
        </row>
        <row r="91">
          <cell r="A91">
            <v>10878</v>
          </cell>
        </row>
        <row r="92">
          <cell r="A92">
            <v>10879</v>
          </cell>
        </row>
        <row r="93">
          <cell r="A93">
            <v>10880</v>
          </cell>
        </row>
        <row r="94">
          <cell r="A94">
            <v>10882</v>
          </cell>
        </row>
        <row r="95">
          <cell r="A95">
            <v>10883</v>
          </cell>
        </row>
        <row r="96">
          <cell r="A96">
            <v>10884</v>
          </cell>
        </row>
        <row r="97">
          <cell r="A97">
            <v>10886</v>
          </cell>
        </row>
        <row r="98">
          <cell r="A98">
            <v>10887</v>
          </cell>
        </row>
        <row r="99">
          <cell r="A99">
            <v>10888</v>
          </cell>
        </row>
        <row r="100">
          <cell r="A100">
            <v>10890</v>
          </cell>
        </row>
        <row r="101">
          <cell r="A101">
            <v>10891</v>
          </cell>
        </row>
        <row r="102">
          <cell r="A102">
            <v>10892</v>
          </cell>
        </row>
        <row r="103">
          <cell r="A103">
            <v>10893</v>
          </cell>
        </row>
        <row r="104">
          <cell r="A104">
            <v>10894</v>
          </cell>
        </row>
        <row r="105">
          <cell r="A105">
            <v>10895</v>
          </cell>
        </row>
        <row r="106">
          <cell r="A106">
            <v>10896</v>
          </cell>
        </row>
        <row r="107">
          <cell r="A107">
            <v>10898</v>
          </cell>
        </row>
        <row r="108">
          <cell r="A108">
            <v>10899</v>
          </cell>
        </row>
        <row r="109">
          <cell r="A109">
            <v>10900</v>
          </cell>
        </row>
        <row r="110">
          <cell r="A110">
            <v>10902</v>
          </cell>
        </row>
        <row r="111">
          <cell r="A111">
            <v>10903</v>
          </cell>
        </row>
        <row r="112">
          <cell r="A112">
            <v>10904</v>
          </cell>
        </row>
        <row r="113">
          <cell r="A113">
            <v>10906</v>
          </cell>
        </row>
        <row r="114">
          <cell r="A114">
            <v>10907</v>
          </cell>
        </row>
        <row r="115">
          <cell r="A115">
            <v>10908</v>
          </cell>
        </row>
        <row r="116">
          <cell r="A116">
            <v>10910</v>
          </cell>
        </row>
        <row r="117">
          <cell r="A117">
            <v>10911</v>
          </cell>
        </row>
        <row r="118">
          <cell r="A118">
            <v>10912</v>
          </cell>
        </row>
        <row r="119">
          <cell r="A119">
            <v>10913</v>
          </cell>
        </row>
        <row r="120">
          <cell r="A120">
            <v>10914</v>
          </cell>
        </row>
        <row r="121">
          <cell r="A121">
            <v>10915</v>
          </cell>
        </row>
        <row r="122">
          <cell r="A122">
            <v>10916</v>
          </cell>
        </row>
        <row r="123">
          <cell r="A123">
            <v>10918</v>
          </cell>
        </row>
        <row r="124">
          <cell r="A124">
            <v>10919</v>
          </cell>
        </row>
        <row r="125">
          <cell r="A125">
            <v>10920</v>
          </cell>
        </row>
        <row r="126">
          <cell r="A126">
            <v>10922</v>
          </cell>
        </row>
        <row r="127">
          <cell r="A127">
            <v>10923</v>
          </cell>
        </row>
        <row r="128">
          <cell r="A128">
            <v>10924</v>
          </cell>
        </row>
        <row r="129">
          <cell r="A129">
            <v>10926</v>
          </cell>
        </row>
        <row r="130">
          <cell r="A130">
            <v>10927</v>
          </cell>
        </row>
        <row r="131">
          <cell r="A131">
            <v>10928</v>
          </cell>
        </row>
        <row r="132">
          <cell r="A132">
            <v>10930</v>
          </cell>
        </row>
        <row r="133">
          <cell r="A133">
            <v>10931</v>
          </cell>
        </row>
        <row r="134">
          <cell r="A134">
            <v>10932</v>
          </cell>
        </row>
        <row r="135">
          <cell r="A135">
            <v>10934</v>
          </cell>
        </row>
        <row r="136">
          <cell r="A136">
            <v>10935</v>
          </cell>
        </row>
        <row r="137">
          <cell r="A137">
            <v>10936</v>
          </cell>
        </row>
        <row r="138">
          <cell r="A138">
            <v>10938</v>
          </cell>
        </row>
        <row r="139">
          <cell r="A139">
            <v>10939</v>
          </cell>
        </row>
        <row r="140">
          <cell r="A140">
            <v>10940</v>
          </cell>
        </row>
        <row r="141">
          <cell r="A141">
            <v>10942</v>
          </cell>
        </row>
        <row r="142">
          <cell r="A142">
            <v>10943</v>
          </cell>
        </row>
        <row r="143">
          <cell r="A143">
            <v>10944</v>
          </cell>
        </row>
        <row r="144">
          <cell r="A144">
            <v>10946</v>
          </cell>
        </row>
        <row r="145">
          <cell r="A145">
            <v>10947</v>
          </cell>
        </row>
        <row r="146">
          <cell r="A146">
            <v>10948</v>
          </cell>
        </row>
        <row r="147">
          <cell r="A147">
            <v>10950</v>
          </cell>
        </row>
        <row r="148">
          <cell r="A148">
            <v>10951</v>
          </cell>
        </row>
        <row r="149">
          <cell r="A149">
            <v>10952</v>
          </cell>
        </row>
        <row r="150">
          <cell r="A150">
            <v>10954</v>
          </cell>
        </row>
        <row r="151">
          <cell r="A151">
            <v>10955</v>
          </cell>
        </row>
        <row r="152">
          <cell r="A152">
            <v>10956</v>
          </cell>
        </row>
        <row r="153">
          <cell r="A153">
            <v>10958</v>
          </cell>
        </row>
        <row r="154">
          <cell r="A154">
            <v>10959</v>
          </cell>
        </row>
        <row r="155">
          <cell r="A155">
            <v>10960</v>
          </cell>
        </row>
        <row r="156">
          <cell r="A156">
            <v>10962</v>
          </cell>
        </row>
        <row r="157">
          <cell r="A157">
            <v>10963</v>
          </cell>
        </row>
        <row r="158">
          <cell r="A158">
            <v>10964</v>
          </cell>
        </row>
        <row r="159">
          <cell r="A159">
            <v>10966</v>
          </cell>
        </row>
        <row r="160">
          <cell r="A160">
            <v>10967</v>
          </cell>
        </row>
        <row r="161">
          <cell r="A161">
            <v>10968</v>
          </cell>
        </row>
        <row r="162">
          <cell r="A162">
            <v>10970</v>
          </cell>
        </row>
        <row r="163">
          <cell r="A163">
            <v>10971</v>
          </cell>
        </row>
        <row r="164">
          <cell r="A164">
            <v>10972</v>
          </cell>
        </row>
        <row r="165">
          <cell r="A165">
            <v>10974</v>
          </cell>
        </row>
        <row r="166">
          <cell r="A166">
            <v>10975</v>
          </cell>
        </row>
        <row r="167">
          <cell r="A167">
            <v>10976</v>
          </cell>
        </row>
        <row r="168">
          <cell r="A168">
            <v>10978</v>
          </cell>
        </row>
        <row r="169">
          <cell r="A169">
            <v>10979</v>
          </cell>
        </row>
        <row r="170">
          <cell r="A170">
            <v>10980</v>
          </cell>
        </row>
        <row r="171">
          <cell r="A171">
            <v>10982</v>
          </cell>
        </row>
        <row r="172">
          <cell r="A172">
            <v>10983</v>
          </cell>
        </row>
        <row r="173">
          <cell r="A173">
            <v>10984</v>
          </cell>
        </row>
        <row r="174">
          <cell r="A174">
            <v>10985</v>
          </cell>
        </row>
        <row r="175">
          <cell r="A175">
            <v>10986</v>
          </cell>
        </row>
        <row r="176">
          <cell r="A176">
            <v>10987</v>
          </cell>
        </row>
        <row r="177">
          <cell r="A177">
            <v>10988</v>
          </cell>
        </row>
        <row r="178">
          <cell r="A178">
            <v>10990</v>
          </cell>
        </row>
        <row r="179">
          <cell r="A179">
            <v>10991</v>
          </cell>
        </row>
        <row r="180">
          <cell r="A180">
            <v>10992</v>
          </cell>
        </row>
        <row r="181">
          <cell r="A181">
            <v>10994</v>
          </cell>
        </row>
        <row r="182">
          <cell r="A182">
            <v>10995</v>
          </cell>
        </row>
        <row r="183">
          <cell r="A183">
            <v>10996</v>
          </cell>
        </row>
        <row r="184">
          <cell r="A184">
            <v>10998</v>
          </cell>
        </row>
        <row r="185">
          <cell r="A185">
            <v>10999</v>
          </cell>
        </row>
        <row r="186">
          <cell r="A186">
            <v>11000</v>
          </cell>
        </row>
        <row r="187">
          <cell r="A187">
            <v>11002</v>
          </cell>
        </row>
        <row r="188">
          <cell r="A188">
            <v>11003</v>
          </cell>
        </row>
        <row r="189">
          <cell r="A189">
            <v>11004</v>
          </cell>
        </row>
        <row r="190">
          <cell r="A190">
            <v>11005</v>
          </cell>
        </row>
        <row r="191">
          <cell r="A191">
            <v>11006</v>
          </cell>
        </row>
        <row r="192">
          <cell r="A192">
            <v>11007</v>
          </cell>
        </row>
        <row r="193">
          <cell r="A193">
            <v>11008</v>
          </cell>
        </row>
        <row r="194">
          <cell r="A194">
            <v>11010</v>
          </cell>
        </row>
        <row r="195">
          <cell r="A195">
            <v>11011</v>
          </cell>
        </row>
        <row r="196">
          <cell r="A196">
            <v>11012</v>
          </cell>
        </row>
        <row r="197">
          <cell r="A197">
            <v>11014</v>
          </cell>
        </row>
        <row r="198">
          <cell r="A198">
            <v>11015</v>
          </cell>
        </row>
        <row r="199">
          <cell r="A199">
            <v>11016</v>
          </cell>
        </row>
        <row r="200">
          <cell r="A200">
            <v>11017</v>
          </cell>
        </row>
        <row r="201">
          <cell r="A201">
            <v>11018</v>
          </cell>
        </row>
        <row r="202">
          <cell r="A202">
            <v>11019</v>
          </cell>
        </row>
        <row r="203">
          <cell r="A203">
            <v>11020</v>
          </cell>
        </row>
        <row r="204">
          <cell r="A204">
            <v>11022</v>
          </cell>
        </row>
        <row r="205">
          <cell r="A205">
            <v>11023</v>
          </cell>
        </row>
        <row r="206">
          <cell r="A206">
            <v>11024</v>
          </cell>
        </row>
        <row r="207">
          <cell r="A207">
            <v>11026</v>
          </cell>
        </row>
        <row r="208">
          <cell r="A208">
            <v>11027</v>
          </cell>
        </row>
        <row r="209">
          <cell r="A209">
            <v>11028</v>
          </cell>
        </row>
        <row r="210">
          <cell r="A210">
            <v>11029</v>
          </cell>
        </row>
        <row r="211">
          <cell r="A211">
            <v>11030</v>
          </cell>
        </row>
        <row r="212">
          <cell r="A212">
            <v>11031</v>
          </cell>
        </row>
        <row r="213">
          <cell r="A213">
            <v>11032</v>
          </cell>
        </row>
        <row r="214">
          <cell r="A214">
            <v>11034</v>
          </cell>
        </row>
        <row r="215">
          <cell r="A215">
            <v>11035</v>
          </cell>
        </row>
        <row r="216">
          <cell r="A216">
            <v>11036</v>
          </cell>
        </row>
        <row r="217">
          <cell r="A217">
            <v>11038</v>
          </cell>
        </row>
        <row r="218">
          <cell r="A218">
            <v>11039</v>
          </cell>
        </row>
        <row r="219">
          <cell r="A219">
            <v>11040</v>
          </cell>
        </row>
        <row r="220">
          <cell r="A220">
            <v>11042</v>
          </cell>
        </row>
        <row r="221">
          <cell r="A221">
            <v>11043</v>
          </cell>
        </row>
        <row r="222">
          <cell r="A222">
            <v>11044</v>
          </cell>
        </row>
        <row r="223">
          <cell r="A223">
            <v>11046</v>
          </cell>
        </row>
        <row r="224">
          <cell r="A224">
            <v>11047</v>
          </cell>
        </row>
        <row r="225">
          <cell r="A225">
            <v>11048</v>
          </cell>
        </row>
        <row r="226">
          <cell r="A226">
            <v>11050</v>
          </cell>
        </row>
        <row r="227">
          <cell r="A227">
            <v>11051</v>
          </cell>
        </row>
        <row r="228">
          <cell r="A228">
            <v>11052</v>
          </cell>
        </row>
        <row r="229">
          <cell r="A229">
            <v>11054</v>
          </cell>
        </row>
        <row r="230">
          <cell r="A230">
            <v>11055</v>
          </cell>
        </row>
        <row r="231">
          <cell r="A231">
            <v>11056</v>
          </cell>
        </row>
        <row r="232">
          <cell r="A232">
            <v>11058</v>
          </cell>
        </row>
        <row r="233">
          <cell r="A233">
            <v>11059</v>
          </cell>
        </row>
        <row r="234">
          <cell r="A234">
            <v>11060</v>
          </cell>
        </row>
        <row r="235">
          <cell r="A235">
            <v>11062</v>
          </cell>
        </row>
        <row r="236">
          <cell r="A236">
            <v>11063</v>
          </cell>
        </row>
        <row r="237">
          <cell r="A237">
            <v>11064</v>
          </cell>
        </row>
        <row r="238">
          <cell r="A238">
            <v>11066</v>
          </cell>
        </row>
        <row r="239">
          <cell r="A239">
            <v>11067</v>
          </cell>
        </row>
        <row r="240">
          <cell r="A240">
            <v>11071</v>
          </cell>
        </row>
        <row r="241">
          <cell r="A241">
            <v>11072</v>
          </cell>
        </row>
        <row r="242">
          <cell r="A242">
            <v>11074</v>
          </cell>
        </row>
        <row r="243">
          <cell r="A243">
            <v>11075</v>
          </cell>
        </row>
        <row r="244">
          <cell r="A244">
            <v>11076</v>
          </cell>
        </row>
        <row r="245">
          <cell r="A245">
            <v>11078</v>
          </cell>
        </row>
        <row r="246">
          <cell r="A246">
            <v>11083</v>
          </cell>
        </row>
        <row r="247">
          <cell r="A247">
            <v>11084</v>
          </cell>
        </row>
        <row r="248">
          <cell r="A248">
            <v>11085</v>
          </cell>
        </row>
        <row r="249">
          <cell r="A249">
            <v>11086</v>
          </cell>
        </row>
        <row r="250">
          <cell r="A250">
            <v>11091</v>
          </cell>
        </row>
        <row r="251">
          <cell r="A251">
            <v>11092</v>
          </cell>
        </row>
        <row r="252">
          <cell r="A252">
            <v>11093</v>
          </cell>
        </row>
        <row r="253">
          <cell r="A253">
            <v>11094</v>
          </cell>
        </row>
        <row r="254">
          <cell r="A254">
            <v>11095</v>
          </cell>
        </row>
        <row r="255">
          <cell r="A255">
            <v>11096</v>
          </cell>
        </row>
        <row r="256">
          <cell r="A256">
            <v>11097</v>
          </cell>
        </row>
        <row r="257">
          <cell r="A257">
            <v>11098</v>
          </cell>
        </row>
        <row r="258">
          <cell r="A258">
            <v>11103</v>
          </cell>
        </row>
        <row r="259">
          <cell r="A259">
            <v>11104</v>
          </cell>
        </row>
        <row r="260">
          <cell r="A260">
            <v>11106</v>
          </cell>
        </row>
        <row r="261">
          <cell r="A261">
            <v>11107</v>
          </cell>
        </row>
        <row r="262">
          <cell r="A262">
            <v>11108</v>
          </cell>
        </row>
        <row r="263">
          <cell r="A263">
            <v>11110</v>
          </cell>
        </row>
        <row r="264">
          <cell r="A264">
            <v>11111</v>
          </cell>
        </row>
        <row r="265">
          <cell r="A265">
            <v>11112</v>
          </cell>
        </row>
        <row r="266">
          <cell r="A266">
            <v>11114</v>
          </cell>
        </row>
        <row r="267">
          <cell r="A267">
            <v>11115</v>
          </cell>
        </row>
        <row r="268">
          <cell r="A268">
            <v>11116</v>
          </cell>
        </row>
        <row r="269">
          <cell r="A269">
            <v>11118</v>
          </cell>
        </row>
        <row r="270">
          <cell r="A270">
            <v>11119</v>
          </cell>
        </row>
        <row r="271">
          <cell r="A271">
            <v>11120</v>
          </cell>
        </row>
        <row r="272">
          <cell r="A272">
            <v>11121</v>
          </cell>
        </row>
        <row r="273">
          <cell r="A273">
            <v>11122</v>
          </cell>
        </row>
        <row r="274">
          <cell r="A274">
            <v>11123</v>
          </cell>
        </row>
        <row r="275">
          <cell r="A275">
            <v>11127</v>
          </cell>
        </row>
        <row r="276">
          <cell r="A276">
            <v>11128</v>
          </cell>
        </row>
        <row r="277">
          <cell r="A277">
            <v>11129</v>
          </cell>
        </row>
        <row r="278">
          <cell r="A278">
            <v>11130</v>
          </cell>
        </row>
        <row r="279">
          <cell r="A279">
            <v>11608</v>
          </cell>
        </row>
        <row r="280">
          <cell r="A280">
            <v>12301</v>
          </cell>
        </row>
        <row r="281">
          <cell r="A281">
            <v>12500</v>
          </cell>
        </row>
        <row r="282">
          <cell r="A282">
            <v>12501</v>
          </cell>
        </row>
        <row r="283">
          <cell r="A283">
            <v>12502</v>
          </cell>
        </row>
        <row r="284">
          <cell r="A284">
            <v>12503</v>
          </cell>
        </row>
        <row r="285">
          <cell r="A285">
            <v>12504</v>
          </cell>
        </row>
        <row r="286">
          <cell r="A286">
            <v>12505</v>
          </cell>
        </row>
        <row r="287">
          <cell r="A287">
            <v>12506</v>
          </cell>
        </row>
        <row r="288">
          <cell r="A288">
            <v>12507</v>
          </cell>
        </row>
        <row r="289">
          <cell r="A289">
            <v>12508</v>
          </cell>
        </row>
        <row r="290">
          <cell r="A290">
            <v>12509</v>
          </cell>
        </row>
        <row r="291">
          <cell r="A291">
            <v>12510</v>
          </cell>
        </row>
        <row r="292">
          <cell r="A292">
            <v>12511</v>
          </cell>
        </row>
        <row r="293">
          <cell r="A293">
            <v>12512</v>
          </cell>
        </row>
        <row r="294">
          <cell r="A294">
            <v>12513</v>
          </cell>
        </row>
        <row r="295">
          <cell r="A295">
            <v>12514</v>
          </cell>
        </row>
        <row r="296">
          <cell r="A296">
            <v>12515</v>
          </cell>
        </row>
        <row r="297">
          <cell r="A297">
            <v>12516</v>
          </cell>
        </row>
        <row r="298">
          <cell r="A298">
            <v>12517</v>
          </cell>
        </row>
        <row r="299">
          <cell r="A299">
            <v>12518</v>
          </cell>
        </row>
        <row r="300">
          <cell r="A300">
            <v>12519</v>
          </cell>
        </row>
        <row r="301">
          <cell r="A301">
            <v>12520</v>
          </cell>
        </row>
        <row r="302">
          <cell r="A302">
            <v>12521</v>
          </cell>
        </row>
        <row r="303">
          <cell r="A303">
            <v>12522</v>
          </cell>
        </row>
        <row r="304">
          <cell r="A304">
            <v>12523</v>
          </cell>
        </row>
        <row r="305">
          <cell r="A305">
            <v>12524</v>
          </cell>
        </row>
        <row r="306">
          <cell r="A306">
            <v>12525</v>
          </cell>
        </row>
        <row r="307">
          <cell r="A307">
            <v>12526</v>
          </cell>
        </row>
        <row r="308">
          <cell r="A308">
            <v>12527</v>
          </cell>
        </row>
        <row r="309">
          <cell r="A309">
            <v>12528</v>
          </cell>
        </row>
        <row r="310">
          <cell r="A310">
            <v>12529</v>
          </cell>
        </row>
        <row r="311">
          <cell r="A311">
            <v>12530</v>
          </cell>
        </row>
        <row r="312">
          <cell r="A312">
            <v>12531</v>
          </cell>
        </row>
        <row r="313">
          <cell r="A313">
            <v>12532</v>
          </cell>
        </row>
        <row r="314">
          <cell r="A314">
            <v>12533</v>
          </cell>
        </row>
        <row r="315">
          <cell r="A315">
            <v>12534</v>
          </cell>
        </row>
        <row r="316">
          <cell r="A316">
            <v>12535</v>
          </cell>
        </row>
        <row r="317">
          <cell r="A317">
            <v>12536</v>
          </cell>
        </row>
        <row r="318">
          <cell r="A318">
            <v>12537</v>
          </cell>
        </row>
        <row r="319">
          <cell r="A319">
            <v>12538</v>
          </cell>
        </row>
        <row r="320">
          <cell r="A320">
            <v>12539</v>
          </cell>
        </row>
        <row r="321">
          <cell r="A321">
            <v>12540</v>
          </cell>
        </row>
        <row r="322">
          <cell r="A322">
            <v>12541</v>
          </cell>
        </row>
        <row r="323">
          <cell r="A323">
            <v>12542</v>
          </cell>
        </row>
        <row r="324">
          <cell r="A324">
            <v>12543</v>
          </cell>
        </row>
        <row r="325">
          <cell r="A325">
            <v>12544</v>
          </cell>
        </row>
        <row r="326">
          <cell r="A326">
            <v>12545</v>
          </cell>
        </row>
        <row r="327">
          <cell r="A327">
            <v>12546</v>
          </cell>
        </row>
        <row r="328">
          <cell r="A328">
            <v>12547</v>
          </cell>
        </row>
        <row r="329">
          <cell r="A329">
            <v>12548</v>
          </cell>
        </row>
        <row r="330">
          <cell r="A330">
            <v>12549</v>
          </cell>
        </row>
        <row r="331">
          <cell r="A331">
            <v>12550</v>
          </cell>
        </row>
        <row r="332">
          <cell r="A332">
            <v>12551</v>
          </cell>
        </row>
        <row r="333">
          <cell r="A333">
            <v>12552</v>
          </cell>
        </row>
        <row r="334">
          <cell r="A334">
            <v>12553</v>
          </cell>
        </row>
        <row r="335">
          <cell r="A335">
            <v>12554</v>
          </cell>
        </row>
        <row r="336">
          <cell r="A336">
            <v>12555</v>
          </cell>
        </row>
        <row r="337">
          <cell r="A337">
            <v>12556</v>
          </cell>
        </row>
        <row r="338">
          <cell r="A338">
            <v>12557</v>
          </cell>
        </row>
        <row r="339">
          <cell r="A339">
            <v>12558</v>
          </cell>
        </row>
        <row r="340">
          <cell r="A340">
            <v>12559</v>
          </cell>
        </row>
        <row r="341">
          <cell r="A341">
            <v>12560</v>
          </cell>
        </row>
        <row r="342">
          <cell r="A342">
            <v>12561</v>
          </cell>
        </row>
        <row r="343">
          <cell r="A343">
            <v>12562</v>
          </cell>
        </row>
        <row r="344">
          <cell r="A344">
            <v>12563</v>
          </cell>
        </row>
        <row r="345">
          <cell r="A345">
            <v>12564</v>
          </cell>
        </row>
        <row r="346">
          <cell r="A346">
            <v>12565</v>
          </cell>
        </row>
        <row r="347">
          <cell r="A347">
            <v>12566</v>
          </cell>
        </row>
        <row r="348">
          <cell r="A348">
            <v>12567</v>
          </cell>
        </row>
        <row r="349">
          <cell r="A349">
            <v>12568</v>
          </cell>
        </row>
        <row r="350">
          <cell r="A350">
            <v>12569</v>
          </cell>
        </row>
        <row r="351">
          <cell r="A351">
            <v>12570</v>
          </cell>
        </row>
        <row r="352">
          <cell r="A352">
            <v>12571</v>
          </cell>
        </row>
        <row r="353">
          <cell r="A353">
            <v>12572</v>
          </cell>
        </row>
        <row r="354">
          <cell r="A354">
            <v>12586</v>
          </cell>
        </row>
        <row r="355">
          <cell r="A355">
            <v>12587</v>
          </cell>
        </row>
        <row r="356">
          <cell r="A356">
            <v>12588</v>
          </cell>
        </row>
        <row r="357">
          <cell r="A357">
            <v>12590</v>
          </cell>
        </row>
        <row r="358">
          <cell r="A358">
            <v>12591</v>
          </cell>
        </row>
        <row r="359">
          <cell r="A359">
            <v>12598</v>
          </cell>
        </row>
        <row r="360">
          <cell r="A360">
            <v>12600</v>
          </cell>
        </row>
        <row r="361">
          <cell r="A361">
            <v>13033</v>
          </cell>
        </row>
        <row r="362">
          <cell r="A362">
            <v>13034</v>
          </cell>
        </row>
        <row r="363">
          <cell r="A363">
            <v>13035</v>
          </cell>
        </row>
        <row r="364">
          <cell r="A364">
            <v>13036</v>
          </cell>
        </row>
        <row r="365">
          <cell r="A365">
            <v>13037</v>
          </cell>
        </row>
        <row r="366">
          <cell r="A366">
            <v>13038</v>
          </cell>
        </row>
        <row r="367">
          <cell r="A367">
            <v>13039</v>
          </cell>
        </row>
        <row r="368">
          <cell r="A368">
            <v>13040</v>
          </cell>
        </row>
        <row r="369">
          <cell r="A369">
            <v>13041</v>
          </cell>
        </row>
        <row r="370">
          <cell r="A370">
            <v>13042</v>
          </cell>
        </row>
        <row r="371">
          <cell r="A371">
            <v>13043</v>
          </cell>
        </row>
        <row r="372">
          <cell r="A372">
            <v>13044</v>
          </cell>
        </row>
        <row r="373">
          <cell r="A373">
            <v>13045</v>
          </cell>
        </row>
        <row r="374">
          <cell r="A374">
            <v>13046</v>
          </cell>
        </row>
        <row r="375">
          <cell r="A375">
            <v>13047</v>
          </cell>
        </row>
        <row r="376">
          <cell r="A376">
            <v>13048</v>
          </cell>
        </row>
        <row r="377">
          <cell r="A377">
            <v>13049</v>
          </cell>
        </row>
        <row r="378">
          <cell r="A378">
            <v>13050</v>
          </cell>
        </row>
        <row r="379">
          <cell r="A379">
            <v>13051</v>
          </cell>
        </row>
        <row r="380">
          <cell r="A380">
            <v>13052</v>
          </cell>
        </row>
        <row r="381">
          <cell r="A381">
            <v>13053</v>
          </cell>
        </row>
        <row r="382">
          <cell r="A382">
            <v>13054</v>
          </cell>
        </row>
        <row r="383">
          <cell r="A383">
            <v>13055</v>
          </cell>
        </row>
        <row r="384">
          <cell r="A384">
            <v>13056</v>
          </cell>
        </row>
        <row r="385">
          <cell r="A385">
            <v>13057</v>
          </cell>
        </row>
        <row r="386">
          <cell r="A386">
            <v>13058</v>
          </cell>
        </row>
        <row r="387">
          <cell r="A387">
            <v>13059</v>
          </cell>
        </row>
        <row r="388">
          <cell r="A388">
            <v>13060</v>
          </cell>
        </row>
        <row r="389">
          <cell r="A389">
            <v>13061</v>
          </cell>
        </row>
        <row r="390">
          <cell r="A390">
            <v>13062</v>
          </cell>
        </row>
        <row r="391">
          <cell r="A391">
            <v>13063</v>
          </cell>
        </row>
        <row r="392">
          <cell r="A392">
            <v>13064</v>
          </cell>
        </row>
        <row r="393">
          <cell r="A393">
            <v>13065</v>
          </cell>
        </row>
        <row r="394">
          <cell r="A394">
            <v>13066</v>
          </cell>
        </row>
        <row r="395">
          <cell r="A395">
            <v>13067</v>
          </cell>
        </row>
        <row r="396">
          <cell r="A396">
            <v>13068</v>
          </cell>
        </row>
        <row r="397">
          <cell r="A397">
            <v>13069</v>
          </cell>
        </row>
        <row r="398">
          <cell r="A398">
            <v>13070</v>
          </cell>
        </row>
        <row r="399">
          <cell r="A399">
            <v>13071</v>
          </cell>
        </row>
        <row r="400">
          <cell r="A400">
            <v>13072</v>
          </cell>
        </row>
        <row r="401">
          <cell r="A401">
            <v>13073</v>
          </cell>
        </row>
        <row r="402">
          <cell r="A402">
            <v>13074</v>
          </cell>
        </row>
        <row r="403">
          <cell r="A403">
            <v>13075</v>
          </cell>
        </row>
        <row r="404">
          <cell r="A404">
            <v>13076</v>
          </cell>
        </row>
        <row r="405">
          <cell r="A405">
            <v>13077</v>
          </cell>
        </row>
        <row r="406">
          <cell r="A406">
            <v>13078</v>
          </cell>
        </row>
        <row r="407">
          <cell r="A407">
            <v>13079</v>
          </cell>
        </row>
        <row r="408">
          <cell r="A408">
            <v>13080</v>
          </cell>
        </row>
        <row r="409">
          <cell r="A409">
            <v>13081</v>
          </cell>
        </row>
        <row r="410">
          <cell r="A410">
            <v>13082</v>
          </cell>
        </row>
        <row r="411">
          <cell r="A411">
            <v>13083</v>
          </cell>
        </row>
        <row r="412">
          <cell r="A412">
            <v>13084</v>
          </cell>
        </row>
        <row r="413">
          <cell r="A413">
            <v>13085</v>
          </cell>
        </row>
        <row r="414">
          <cell r="A414">
            <v>13086</v>
          </cell>
        </row>
        <row r="415">
          <cell r="A415">
            <v>13087</v>
          </cell>
        </row>
        <row r="416">
          <cell r="A416">
            <v>13088</v>
          </cell>
        </row>
        <row r="417">
          <cell r="A417">
            <v>13089</v>
          </cell>
        </row>
        <row r="418">
          <cell r="A418">
            <v>13090</v>
          </cell>
        </row>
        <row r="419">
          <cell r="A419">
            <v>13092</v>
          </cell>
        </row>
        <row r="420">
          <cell r="A420">
            <v>13098</v>
          </cell>
        </row>
        <row r="421">
          <cell r="A421">
            <v>13099</v>
          </cell>
        </row>
        <row r="422">
          <cell r="A422">
            <v>13100</v>
          </cell>
        </row>
        <row r="423">
          <cell r="A423">
            <v>13101</v>
          </cell>
        </row>
        <row r="424">
          <cell r="A424">
            <v>13102</v>
          </cell>
        </row>
        <row r="425">
          <cell r="A425">
            <v>13103</v>
          </cell>
        </row>
        <row r="426">
          <cell r="A426">
            <v>13104</v>
          </cell>
        </row>
        <row r="427">
          <cell r="A427">
            <v>13105</v>
          </cell>
        </row>
        <row r="428">
          <cell r="A428">
            <v>13106</v>
          </cell>
        </row>
        <row r="429">
          <cell r="A429">
            <v>13107</v>
          </cell>
        </row>
        <row r="430">
          <cell r="A430">
            <v>13108</v>
          </cell>
        </row>
        <row r="431">
          <cell r="A431">
            <v>13109</v>
          </cell>
        </row>
        <row r="432">
          <cell r="A432">
            <v>13110</v>
          </cell>
        </row>
        <row r="433">
          <cell r="A433">
            <v>13111</v>
          </cell>
        </row>
        <row r="434">
          <cell r="A434">
            <v>13112</v>
          </cell>
        </row>
        <row r="435">
          <cell r="A435">
            <v>13113</v>
          </cell>
        </row>
        <row r="436">
          <cell r="A436">
            <v>13114</v>
          </cell>
        </row>
        <row r="437">
          <cell r="A437">
            <v>13115</v>
          </cell>
        </row>
        <row r="438">
          <cell r="A438">
            <v>13116</v>
          </cell>
        </row>
        <row r="439">
          <cell r="A439">
            <v>13117</v>
          </cell>
        </row>
        <row r="440">
          <cell r="A440">
            <v>13118</v>
          </cell>
        </row>
        <row r="441">
          <cell r="A441">
            <v>13127</v>
          </cell>
        </row>
        <row r="442">
          <cell r="A442">
            <v>13128</v>
          </cell>
        </row>
        <row r="443">
          <cell r="A443">
            <v>13129</v>
          </cell>
        </row>
        <row r="444">
          <cell r="A444">
            <v>13130</v>
          </cell>
        </row>
        <row r="445">
          <cell r="A445">
            <v>13131</v>
          </cell>
        </row>
        <row r="446">
          <cell r="A446">
            <v>13132</v>
          </cell>
        </row>
        <row r="447">
          <cell r="A447">
            <v>13133</v>
          </cell>
        </row>
        <row r="448">
          <cell r="A448">
            <v>13134</v>
          </cell>
        </row>
        <row r="449">
          <cell r="A449">
            <v>13135</v>
          </cell>
        </row>
        <row r="450">
          <cell r="A450">
            <v>13136</v>
          </cell>
        </row>
        <row r="451">
          <cell r="A451">
            <v>13137</v>
          </cell>
        </row>
        <row r="452">
          <cell r="A452">
            <v>13138</v>
          </cell>
        </row>
        <row r="453">
          <cell r="A453">
            <v>13139</v>
          </cell>
        </row>
        <row r="454">
          <cell r="A454">
            <v>13142</v>
          </cell>
        </row>
        <row r="455">
          <cell r="A455">
            <v>13143</v>
          </cell>
        </row>
        <row r="456">
          <cell r="A456">
            <v>13144</v>
          </cell>
        </row>
        <row r="457">
          <cell r="A457">
            <v>13145</v>
          </cell>
        </row>
        <row r="458">
          <cell r="A458">
            <v>13188</v>
          </cell>
        </row>
        <row r="459">
          <cell r="A459">
            <v>13189</v>
          </cell>
        </row>
        <row r="460">
          <cell r="A460">
            <v>13190</v>
          </cell>
        </row>
        <row r="461">
          <cell r="A461">
            <v>13191</v>
          </cell>
        </row>
        <row r="462">
          <cell r="A462">
            <v>13230</v>
          </cell>
        </row>
        <row r="463">
          <cell r="A463">
            <v>13231</v>
          </cell>
        </row>
        <row r="464">
          <cell r="A464">
            <v>13232</v>
          </cell>
        </row>
        <row r="465">
          <cell r="A465">
            <v>13233</v>
          </cell>
        </row>
        <row r="466">
          <cell r="A466">
            <v>13344</v>
          </cell>
        </row>
        <row r="467">
          <cell r="A467">
            <v>13345</v>
          </cell>
        </row>
        <row r="468">
          <cell r="A468">
            <v>13346</v>
          </cell>
        </row>
        <row r="469">
          <cell r="A469">
            <v>13347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RS Depreciation Variances"/>
      <sheetName val="DS13"/>
      <sheetName val="Loc &amp; FERC Plant R3"/>
    </sheetNames>
    <sheetDataSet>
      <sheetData sheetId="0" refreshError="1"/>
      <sheetData sheetId="1">
        <row r="2">
          <cell r="E2">
            <v>136.88</v>
          </cell>
          <cell r="F2">
            <v>273.76</v>
          </cell>
        </row>
        <row r="3">
          <cell r="E3">
            <v>2.16</v>
          </cell>
          <cell r="F3">
            <v>4.32</v>
          </cell>
        </row>
        <row r="4">
          <cell r="E4">
            <v>88.08</v>
          </cell>
          <cell r="F4">
            <v>176.17</v>
          </cell>
        </row>
        <row r="5">
          <cell r="E5">
            <v>22.53</v>
          </cell>
          <cell r="F5">
            <v>45.07</v>
          </cell>
        </row>
        <row r="6">
          <cell r="E6">
            <v>2.5</v>
          </cell>
          <cell r="F6">
            <v>5</v>
          </cell>
        </row>
        <row r="7">
          <cell r="E7">
            <v>1.7</v>
          </cell>
          <cell r="F7">
            <v>3.4</v>
          </cell>
        </row>
        <row r="8">
          <cell r="E8">
            <v>2.5099999999999998</v>
          </cell>
          <cell r="F8">
            <v>5.01</v>
          </cell>
        </row>
        <row r="9">
          <cell r="E9">
            <v>6.19</v>
          </cell>
          <cell r="F9">
            <v>12.38</v>
          </cell>
        </row>
        <row r="10">
          <cell r="E10">
            <v>2.08</v>
          </cell>
          <cell r="F10">
            <v>4.17</v>
          </cell>
        </row>
        <row r="11">
          <cell r="E11">
            <v>5.95</v>
          </cell>
          <cell r="F11">
            <v>11.89</v>
          </cell>
        </row>
        <row r="12">
          <cell r="E12">
            <v>13.12</v>
          </cell>
          <cell r="F12">
            <v>26.24</v>
          </cell>
        </row>
        <row r="13">
          <cell r="E13">
            <v>6.29</v>
          </cell>
          <cell r="F13">
            <v>12.58</v>
          </cell>
        </row>
        <row r="14">
          <cell r="E14">
            <v>16.100000000000001</v>
          </cell>
          <cell r="F14">
            <v>32.19</v>
          </cell>
        </row>
        <row r="15">
          <cell r="E15">
            <v>5.64</v>
          </cell>
          <cell r="F15">
            <v>11.28</v>
          </cell>
        </row>
        <row r="16">
          <cell r="E16">
            <v>1.42</v>
          </cell>
          <cell r="F16">
            <v>2.83</v>
          </cell>
        </row>
        <row r="17">
          <cell r="E17">
            <v>1.26</v>
          </cell>
          <cell r="F17">
            <v>2.52</v>
          </cell>
        </row>
        <row r="18">
          <cell r="E18">
            <v>1.39</v>
          </cell>
          <cell r="F18">
            <v>2.78</v>
          </cell>
        </row>
        <row r="19">
          <cell r="E19">
            <v>6.01</v>
          </cell>
          <cell r="F19">
            <v>12.03</v>
          </cell>
        </row>
        <row r="20">
          <cell r="E20">
            <v>26.73</v>
          </cell>
          <cell r="F20">
            <v>53.47</v>
          </cell>
        </row>
        <row r="21">
          <cell r="E21">
            <v>19.13</v>
          </cell>
          <cell r="F21">
            <v>38.26</v>
          </cell>
        </row>
        <row r="22">
          <cell r="E22">
            <v>12.97</v>
          </cell>
          <cell r="F22">
            <v>25.94</v>
          </cell>
        </row>
        <row r="23">
          <cell r="E23">
            <v>2.93</v>
          </cell>
          <cell r="F23">
            <v>5.86</v>
          </cell>
        </row>
        <row r="24">
          <cell r="E24">
            <v>9.31</v>
          </cell>
          <cell r="F24">
            <v>18.61</v>
          </cell>
        </row>
        <row r="25">
          <cell r="E25">
            <v>4.32</v>
          </cell>
          <cell r="F25">
            <v>8.64</v>
          </cell>
        </row>
        <row r="26">
          <cell r="E26">
            <v>53.51</v>
          </cell>
          <cell r="F26">
            <v>107.01</v>
          </cell>
        </row>
        <row r="27">
          <cell r="E27">
            <v>1.24</v>
          </cell>
          <cell r="F27">
            <v>2.48</v>
          </cell>
        </row>
        <row r="28">
          <cell r="E28">
            <v>2.42</v>
          </cell>
          <cell r="F28">
            <v>4.8499999999999996</v>
          </cell>
        </row>
        <row r="29">
          <cell r="E29">
            <v>14.19</v>
          </cell>
          <cell r="F29">
            <v>28.39</v>
          </cell>
        </row>
        <row r="30">
          <cell r="E30">
            <v>3.36</v>
          </cell>
          <cell r="F30">
            <v>6.71</v>
          </cell>
        </row>
        <row r="31">
          <cell r="E31">
            <v>11.95</v>
          </cell>
          <cell r="F31">
            <v>23.9</v>
          </cell>
        </row>
        <row r="32">
          <cell r="E32">
            <v>3.33</v>
          </cell>
          <cell r="F32">
            <v>6.66</v>
          </cell>
        </row>
        <row r="33">
          <cell r="E33">
            <v>289</v>
          </cell>
          <cell r="F33">
            <v>577.99</v>
          </cell>
        </row>
        <row r="34">
          <cell r="E34">
            <v>226.34</v>
          </cell>
          <cell r="F34">
            <v>452.68</v>
          </cell>
        </row>
        <row r="35">
          <cell r="E35">
            <v>17.79</v>
          </cell>
          <cell r="F35">
            <v>35.590000000000003</v>
          </cell>
        </row>
        <row r="36">
          <cell r="E36">
            <v>5.79</v>
          </cell>
          <cell r="F36">
            <v>11.57</v>
          </cell>
        </row>
        <row r="37">
          <cell r="E37">
            <v>0.42</v>
          </cell>
          <cell r="F37">
            <v>0.84</v>
          </cell>
        </row>
        <row r="38">
          <cell r="E38">
            <v>6.02</v>
          </cell>
          <cell r="F38">
            <v>12.04</v>
          </cell>
        </row>
        <row r="39">
          <cell r="E39">
            <v>32.479999999999997</v>
          </cell>
          <cell r="F39">
            <v>64.959999999999994</v>
          </cell>
        </row>
        <row r="40">
          <cell r="E40">
            <v>6.44</v>
          </cell>
          <cell r="F40">
            <v>12.88</v>
          </cell>
        </row>
        <row r="41">
          <cell r="E41">
            <v>12.2</v>
          </cell>
          <cell r="F41">
            <v>24.4</v>
          </cell>
        </row>
        <row r="42">
          <cell r="E42">
            <v>1.32</v>
          </cell>
          <cell r="F42">
            <v>2.65</v>
          </cell>
        </row>
        <row r="43">
          <cell r="E43">
            <v>1.45</v>
          </cell>
          <cell r="F43">
            <v>2.9</v>
          </cell>
        </row>
        <row r="44">
          <cell r="E44">
            <v>0.33</v>
          </cell>
          <cell r="F44">
            <v>0.66</v>
          </cell>
        </row>
        <row r="45">
          <cell r="E45">
            <v>1.89</v>
          </cell>
          <cell r="F45">
            <v>3.78</v>
          </cell>
        </row>
        <row r="46">
          <cell r="E46">
            <v>1.74</v>
          </cell>
          <cell r="F46">
            <v>3.49</v>
          </cell>
        </row>
        <row r="47">
          <cell r="E47">
            <v>8.25</v>
          </cell>
          <cell r="F47">
            <v>16.5</v>
          </cell>
        </row>
        <row r="48">
          <cell r="E48">
            <v>0.13</v>
          </cell>
          <cell r="F48">
            <v>0.25</v>
          </cell>
        </row>
        <row r="49">
          <cell r="E49">
            <v>2.84</v>
          </cell>
          <cell r="F49">
            <v>5.67</v>
          </cell>
        </row>
        <row r="50">
          <cell r="E50">
            <v>13.51</v>
          </cell>
          <cell r="F50">
            <v>27.02</v>
          </cell>
        </row>
        <row r="51">
          <cell r="E51">
            <v>422.11</v>
          </cell>
          <cell r="F51">
            <v>562.82000000000005</v>
          </cell>
        </row>
        <row r="52">
          <cell r="E52">
            <v>28.96</v>
          </cell>
          <cell r="F52">
            <v>38.61</v>
          </cell>
        </row>
        <row r="53">
          <cell r="E53">
            <v>41.94</v>
          </cell>
          <cell r="F53">
            <v>55.92</v>
          </cell>
        </row>
        <row r="54">
          <cell r="E54">
            <v>338.58</v>
          </cell>
          <cell r="F54">
            <v>451.44</v>
          </cell>
        </row>
        <row r="55">
          <cell r="E55">
            <v>125.75</v>
          </cell>
          <cell r="F55">
            <v>167.67</v>
          </cell>
        </row>
        <row r="56">
          <cell r="E56">
            <v>155.33000000000001</v>
          </cell>
          <cell r="F56">
            <v>207.11</v>
          </cell>
        </row>
        <row r="57">
          <cell r="E57">
            <v>689.17</v>
          </cell>
          <cell r="F57">
            <v>918.9</v>
          </cell>
        </row>
        <row r="58">
          <cell r="E58">
            <v>5.16</v>
          </cell>
          <cell r="F58">
            <v>6.88</v>
          </cell>
        </row>
        <row r="59">
          <cell r="E59">
            <v>8823.08</v>
          </cell>
          <cell r="F59">
            <v>9803.43</v>
          </cell>
        </row>
        <row r="60">
          <cell r="E60">
            <v>0</v>
          </cell>
          <cell r="F60">
            <v>-70.489999999999995</v>
          </cell>
        </row>
        <row r="61">
          <cell r="E61">
            <v>2.34</v>
          </cell>
          <cell r="F61">
            <v>2.6</v>
          </cell>
        </row>
        <row r="62">
          <cell r="E62">
            <v>198.77</v>
          </cell>
          <cell r="F62">
            <v>298.14999999999998</v>
          </cell>
        </row>
        <row r="63">
          <cell r="E63">
            <v>0.55000000000000004</v>
          </cell>
          <cell r="F63">
            <v>1.1100000000000001</v>
          </cell>
        </row>
        <row r="64">
          <cell r="E64">
            <v>0.21</v>
          </cell>
          <cell r="F64">
            <v>0.42</v>
          </cell>
        </row>
        <row r="65">
          <cell r="E65">
            <v>0.77</v>
          </cell>
          <cell r="F65">
            <v>1.54</v>
          </cell>
        </row>
        <row r="66">
          <cell r="E66">
            <v>1.22</v>
          </cell>
          <cell r="F66">
            <v>2.4300000000000002</v>
          </cell>
        </row>
        <row r="67">
          <cell r="E67">
            <v>0.23</v>
          </cell>
          <cell r="F67">
            <v>0.45</v>
          </cell>
        </row>
        <row r="68">
          <cell r="E68">
            <v>0.43</v>
          </cell>
          <cell r="F68">
            <v>0.86</v>
          </cell>
        </row>
        <row r="69">
          <cell r="E69">
            <v>1.61</v>
          </cell>
          <cell r="F69">
            <v>3.22</v>
          </cell>
        </row>
        <row r="70">
          <cell r="E70">
            <v>3.61</v>
          </cell>
          <cell r="F70">
            <v>7.21</v>
          </cell>
        </row>
        <row r="71">
          <cell r="E71">
            <v>1.37</v>
          </cell>
          <cell r="F71">
            <v>2.75</v>
          </cell>
        </row>
        <row r="72">
          <cell r="E72">
            <v>0.22</v>
          </cell>
          <cell r="F72">
            <v>0.43</v>
          </cell>
        </row>
        <row r="73">
          <cell r="E73">
            <v>0.93</v>
          </cell>
          <cell r="F73">
            <v>1.85</v>
          </cell>
        </row>
        <row r="74">
          <cell r="E74">
            <v>16.149999999999999</v>
          </cell>
          <cell r="F74">
            <v>32.299999999999997</v>
          </cell>
        </row>
        <row r="75">
          <cell r="E75">
            <v>79.08</v>
          </cell>
          <cell r="F75">
            <v>158.16</v>
          </cell>
        </row>
        <row r="76">
          <cell r="E76">
            <v>208.63</v>
          </cell>
          <cell r="F76">
            <v>417.25</v>
          </cell>
        </row>
        <row r="77">
          <cell r="E77">
            <v>157.16999999999999</v>
          </cell>
          <cell r="F77">
            <v>314.33999999999997</v>
          </cell>
        </row>
        <row r="78">
          <cell r="E78">
            <v>21.69</v>
          </cell>
          <cell r="F78">
            <v>43.39</v>
          </cell>
        </row>
        <row r="79">
          <cell r="E79">
            <v>0.61</v>
          </cell>
          <cell r="F79">
            <v>1.22</v>
          </cell>
        </row>
        <row r="80">
          <cell r="E80">
            <v>8.14</v>
          </cell>
          <cell r="F80">
            <v>16.29</v>
          </cell>
        </row>
        <row r="81">
          <cell r="E81">
            <v>28.26</v>
          </cell>
          <cell r="F81">
            <v>56.51</v>
          </cell>
        </row>
        <row r="82">
          <cell r="E82">
            <v>46.96</v>
          </cell>
          <cell r="F82">
            <v>93.93</v>
          </cell>
        </row>
        <row r="83">
          <cell r="E83">
            <v>38.299999999999997</v>
          </cell>
          <cell r="F83">
            <v>76.59</v>
          </cell>
        </row>
        <row r="84">
          <cell r="E84">
            <v>7.65</v>
          </cell>
          <cell r="F84">
            <v>15.3</v>
          </cell>
        </row>
        <row r="85">
          <cell r="E85">
            <v>5.67</v>
          </cell>
          <cell r="F85">
            <v>11.35</v>
          </cell>
        </row>
        <row r="86">
          <cell r="E86">
            <v>125.39</v>
          </cell>
          <cell r="F86">
            <v>250.78</v>
          </cell>
        </row>
        <row r="87">
          <cell r="E87">
            <v>7</v>
          </cell>
          <cell r="F87">
            <v>14</v>
          </cell>
        </row>
        <row r="88">
          <cell r="E88">
            <v>40.700000000000003</v>
          </cell>
          <cell r="F88">
            <v>81.400000000000006</v>
          </cell>
        </row>
        <row r="89">
          <cell r="E89">
            <v>1089.98</v>
          </cell>
          <cell r="F89">
            <v>1211.08</v>
          </cell>
        </row>
        <row r="90">
          <cell r="E90">
            <v>364.27</v>
          </cell>
          <cell r="F90">
            <v>728.54</v>
          </cell>
        </row>
        <row r="91">
          <cell r="E91">
            <v>75.94</v>
          </cell>
          <cell r="F91">
            <v>151.88</v>
          </cell>
        </row>
        <row r="92">
          <cell r="E92">
            <v>512.28</v>
          </cell>
          <cell r="F92">
            <v>-512.28</v>
          </cell>
        </row>
        <row r="93">
          <cell r="E93">
            <v>232.62</v>
          </cell>
          <cell r="F93">
            <v>258.47000000000003</v>
          </cell>
        </row>
        <row r="94">
          <cell r="E94">
            <v>512.28</v>
          </cell>
          <cell r="F94">
            <v>-512.28</v>
          </cell>
        </row>
        <row r="95">
          <cell r="E95">
            <v>232.62</v>
          </cell>
          <cell r="F95">
            <v>258.47000000000003</v>
          </cell>
        </row>
        <row r="96">
          <cell r="E96">
            <v>4.99</v>
          </cell>
          <cell r="F96">
            <v>9.9700000000000006</v>
          </cell>
        </row>
        <row r="97">
          <cell r="E97">
            <v>1.56</v>
          </cell>
          <cell r="F97">
            <v>3.11</v>
          </cell>
        </row>
        <row r="98">
          <cell r="E98">
            <v>59.76</v>
          </cell>
          <cell r="F98">
            <v>59.84</v>
          </cell>
        </row>
        <row r="99">
          <cell r="E99">
            <v>28</v>
          </cell>
          <cell r="F99">
            <v>28.05</v>
          </cell>
        </row>
        <row r="100">
          <cell r="E100">
            <v>10718.37</v>
          </cell>
          <cell r="F100">
            <v>14291.16</v>
          </cell>
        </row>
        <row r="101">
          <cell r="E101">
            <v>284.94</v>
          </cell>
          <cell r="F101">
            <v>379.93</v>
          </cell>
        </row>
        <row r="102">
          <cell r="E102">
            <v>0</v>
          </cell>
          <cell r="F102">
            <v>0</v>
          </cell>
        </row>
        <row r="103">
          <cell r="E103">
            <v>0</v>
          </cell>
          <cell r="F103">
            <v>2097.88</v>
          </cell>
        </row>
      </sheetData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 page 1"/>
      <sheetName val="Exhibit 1"/>
      <sheetName val="Exhibit 2 pages 1,2 of 5"/>
      <sheetName val="Exhibit 2 pages 3,4,5 of 5"/>
      <sheetName val="Exhibit 3 page 1"/>
      <sheetName val="Exhibit 3"/>
      <sheetName val="Exhibit 8"/>
      <sheetName val="Exhibit 9"/>
      <sheetName val="Base NPC"/>
      <sheetName val="Delta N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Grant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VDOC"/>
      <sheetName val="E-W Assignments"/>
      <sheetName val="L&amp;R (Monthly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5">
          <cell r="C15">
            <v>38353</v>
          </cell>
          <cell r="D15">
            <v>38384</v>
          </cell>
          <cell r="E15">
            <v>38412</v>
          </cell>
          <cell r="F15">
            <v>38443</v>
          </cell>
          <cell r="G15">
            <v>38473</v>
          </cell>
          <cell r="H15">
            <v>38504</v>
          </cell>
          <cell r="I15">
            <v>38534</v>
          </cell>
          <cell r="J15">
            <v>38565</v>
          </cell>
          <cell r="K15">
            <v>38596</v>
          </cell>
          <cell r="L15">
            <v>38626</v>
          </cell>
          <cell r="M15">
            <v>38657</v>
          </cell>
          <cell r="N15">
            <v>38687</v>
          </cell>
          <cell r="O15">
            <v>38718</v>
          </cell>
          <cell r="P15">
            <v>38749</v>
          </cell>
          <cell r="Q15">
            <v>38777</v>
          </cell>
          <cell r="R15">
            <v>38808</v>
          </cell>
          <cell r="S15">
            <v>38838</v>
          </cell>
          <cell r="T15">
            <v>38869</v>
          </cell>
          <cell r="U15">
            <v>38899</v>
          </cell>
          <cell r="V15">
            <v>38930</v>
          </cell>
          <cell r="W15">
            <v>38961</v>
          </cell>
          <cell r="X15">
            <v>38991</v>
          </cell>
          <cell r="Y15">
            <v>39022</v>
          </cell>
          <cell r="Z15">
            <v>39052</v>
          </cell>
        </row>
        <row r="16">
          <cell r="C16">
            <v>400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400</v>
          </cell>
          <cell r="J16">
            <v>432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400</v>
          </cell>
          <cell r="S16">
            <v>416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400</v>
          </cell>
        </row>
        <row r="17">
          <cell r="C17">
            <v>344</v>
          </cell>
          <cell r="D17">
            <v>288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344</v>
          </cell>
          <cell r="J17">
            <v>312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320</v>
          </cell>
          <cell r="S17">
            <v>328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344</v>
          </cell>
          <cell r="D19">
            <v>288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344</v>
          </cell>
          <cell r="J19">
            <v>312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319</v>
          </cell>
          <cell r="S19">
            <v>328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344</v>
          </cell>
        </row>
        <row r="20">
          <cell r="C20">
            <v>744</v>
          </cell>
          <cell r="D20">
            <v>672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9">
          <cell r="D9">
            <v>0.75</v>
          </cell>
        </row>
        <row r="11">
          <cell r="Y1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TE"/>
      <sheetName val="OM"/>
      <sheetName val="Adj2"/>
      <sheetName val="Adj1"/>
      <sheetName val="OM Cashflow"/>
    </sheetNames>
    <sheetDataSet>
      <sheetData sheetId="0" refreshError="1"/>
      <sheetData sheetId="1" refreshError="1">
        <row r="1">
          <cell r="A1" t="str">
            <v>View</v>
          </cell>
        </row>
        <row r="2">
          <cell r="A2" t="str">
            <v>PLAN 2005</v>
          </cell>
        </row>
        <row r="3">
          <cell r="A3" t="str">
            <v>ACT 2005</v>
          </cell>
        </row>
        <row r="4">
          <cell r="A4" t="str">
            <v>PLAN 2006</v>
          </cell>
        </row>
        <row r="5">
          <cell r="A5" t="str">
            <v>PLAN 2007</v>
          </cell>
        </row>
        <row r="6">
          <cell r="A6" t="str">
            <v>PLAN 2005</v>
          </cell>
        </row>
        <row r="7">
          <cell r="A7" t="str">
            <v>ACT 2005</v>
          </cell>
        </row>
        <row r="8">
          <cell r="A8" t="str">
            <v>PLAN 2006</v>
          </cell>
        </row>
        <row r="9">
          <cell r="A9" t="str">
            <v>PLAN 2007</v>
          </cell>
        </row>
        <row r="10">
          <cell r="A10" t="str">
            <v>PLAN 2005</v>
          </cell>
        </row>
        <row r="11">
          <cell r="A11" t="str">
            <v>ACT 2005</v>
          </cell>
        </row>
        <row r="12">
          <cell r="A12" t="str">
            <v>PLAN 2006</v>
          </cell>
        </row>
        <row r="13">
          <cell r="A13" t="str">
            <v>PLAN 2007</v>
          </cell>
        </row>
        <row r="14">
          <cell r="A14" t="str">
            <v>PLAN 2005</v>
          </cell>
        </row>
        <row r="15">
          <cell r="A15" t="str">
            <v>ACT 2005</v>
          </cell>
        </row>
        <row r="16">
          <cell r="A16" t="str">
            <v>PLAN 2006</v>
          </cell>
        </row>
        <row r="17">
          <cell r="A17" t="str">
            <v>PLAN 2007</v>
          </cell>
        </row>
        <row r="18">
          <cell r="A18" t="str">
            <v>PLAN 2005</v>
          </cell>
        </row>
        <row r="19">
          <cell r="A19" t="str">
            <v>PLAN 2005</v>
          </cell>
        </row>
        <row r="20">
          <cell r="A20" t="str">
            <v>ACT 2005</v>
          </cell>
        </row>
        <row r="21">
          <cell r="A21" t="str">
            <v>PLAN 2006</v>
          </cell>
        </row>
        <row r="22">
          <cell r="A22" t="str">
            <v>PLAN 2006</v>
          </cell>
        </row>
        <row r="23">
          <cell r="A23" t="str">
            <v>PLAN 2007</v>
          </cell>
        </row>
        <row r="24">
          <cell r="A24" t="str">
            <v>PLAN 2007</v>
          </cell>
        </row>
        <row r="25">
          <cell r="A25" t="str">
            <v>PLAN 2005</v>
          </cell>
        </row>
        <row r="26">
          <cell r="A26" t="str">
            <v>ACT 2005</v>
          </cell>
        </row>
        <row r="27">
          <cell r="A27" t="str">
            <v>PLAN 2006</v>
          </cell>
        </row>
        <row r="28">
          <cell r="A28" t="str">
            <v>PLAN 2007</v>
          </cell>
        </row>
        <row r="29">
          <cell r="A29" t="str">
            <v>PLAN 2005</v>
          </cell>
        </row>
        <row r="30">
          <cell r="A30" t="str">
            <v>PLAN 2005</v>
          </cell>
        </row>
        <row r="31">
          <cell r="A31" t="str">
            <v>PLAN 2005</v>
          </cell>
        </row>
        <row r="32">
          <cell r="A32" t="str">
            <v>PLAN 2005</v>
          </cell>
        </row>
        <row r="33">
          <cell r="A33" t="str">
            <v>PLAN 2005</v>
          </cell>
        </row>
        <row r="34">
          <cell r="A34" t="str">
            <v>PLAN 2005</v>
          </cell>
        </row>
        <row r="35">
          <cell r="A35" t="str">
            <v>ACT 2005</v>
          </cell>
        </row>
        <row r="36">
          <cell r="A36" t="str">
            <v>ACT 2005</v>
          </cell>
        </row>
        <row r="37">
          <cell r="A37" t="str">
            <v>ACT 2005</v>
          </cell>
        </row>
        <row r="38">
          <cell r="A38" t="str">
            <v>ACT 2005</v>
          </cell>
        </row>
        <row r="39">
          <cell r="A39" t="str">
            <v>PLAN 2006</v>
          </cell>
        </row>
        <row r="40">
          <cell r="A40" t="str">
            <v>PLAN 2006</v>
          </cell>
        </row>
        <row r="41">
          <cell r="A41" t="str">
            <v>PLAN 2006</v>
          </cell>
        </row>
        <row r="42">
          <cell r="A42" t="str">
            <v>PLAN 2006</v>
          </cell>
        </row>
        <row r="43">
          <cell r="A43" t="str">
            <v>PLAN 2006</v>
          </cell>
        </row>
        <row r="44">
          <cell r="A44" t="str">
            <v>PLAN 2006</v>
          </cell>
        </row>
        <row r="45">
          <cell r="A45" t="str">
            <v>PLAN 2007</v>
          </cell>
        </row>
        <row r="46">
          <cell r="A46" t="str">
            <v>PLAN 2007</v>
          </cell>
        </row>
        <row r="47">
          <cell r="A47" t="str">
            <v>PLAN 2007</v>
          </cell>
        </row>
        <row r="48">
          <cell r="A48" t="str">
            <v>PLAN 2007</v>
          </cell>
        </row>
        <row r="49">
          <cell r="A49" t="str">
            <v>PLAN 2007</v>
          </cell>
        </row>
        <row r="50">
          <cell r="A50" t="str">
            <v>PLAN 2007</v>
          </cell>
        </row>
        <row r="51">
          <cell r="A51" t="str">
            <v>PLAN 2005</v>
          </cell>
        </row>
        <row r="52">
          <cell r="A52" t="str">
            <v>PLAN 2005</v>
          </cell>
        </row>
        <row r="53">
          <cell r="A53" t="str">
            <v>ACT 2005</v>
          </cell>
        </row>
        <row r="54">
          <cell r="A54" t="str">
            <v>ACT 2005</v>
          </cell>
        </row>
        <row r="55">
          <cell r="A55" t="str">
            <v>PLAN 2006</v>
          </cell>
        </row>
        <row r="56">
          <cell r="A56" t="str">
            <v>PLAN 2006</v>
          </cell>
        </row>
        <row r="57">
          <cell r="A57" t="str">
            <v>PLAN 2007</v>
          </cell>
        </row>
        <row r="58">
          <cell r="A58" t="str">
            <v>PLAN 2007</v>
          </cell>
        </row>
        <row r="59">
          <cell r="A59" t="str">
            <v>PLAN 2005</v>
          </cell>
        </row>
        <row r="60">
          <cell r="A60" t="str">
            <v>PLAN 2005</v>
          </cell>
        </row>
        <row r="61">
          <cell r="A61" t="str">
            <v>PLAN 2005</v>
          </cell>
        </row>
        <row r="62">
          <cell r="A62" t="str">
            <v>PLAN 2005</v>
          </cell>
        </row>
        <row r="63">
          <cell r="A63" t="str">
            <v>PLAN 2005</v>
          </cell>
        </row>
        <row r="64">
          <cell r="A64" t="str">
            <v>PLAN 2005</v>
          </cell>
        </row>
        <row r="65">
          <cell r="A65" t="str">
            <v>PLAN 2005</v>
          </cell>
        </row>
        <row r="66">
          <cell r="A66" t="str">
            <v>PLAN 2005</v>
          </cell>
        </row>
        <row r="67">
          <cell r="A67" t="str">
            <v>PLAN 2005</v>
          </cell>
        </row>
        <row r="68">
          <cell r="A68" t="str">
            <v>PLAN 2005</v>
          </cell>
        </row>
        <row r="69">
          <cell r="A69" t="str">
            <v>PLAN 2005</v>
          </cell>
        </row>
        <row r="70">
          <cell r="A70" t="str">
            <v>PLAN 2005</v>
          </cell>
        </row>
        <row r="71">
          <cell r="A71" t="str">
            <v>PLAN 2005</v>
          </cell>
        </row>
        <row r="72">
          <cell r="A72" t="str">
            <v>PLAN 2005</v>
          </cell>
        </row>
        <row r="73">
          <cell r="A73" t="str">
            <v>PLAN 2005</v>
          </cell>
        </row>
        <row r="74">
          <cell r="A74" t="str">
            <v>PLAN 2005</v>
          </cell>
        </row>
        <row r="75">
          <cell r="A75" t="str">
            <v>PLAN 2005</v>
          </cell>
        </row>
        <row r="76">
          <cell r="A76" t="str">
            <v>PLAN 2005</v>
          </cell>
        </row>
        <row r="77">
          <cell r="A77" t="str">
            <v>PLAN 2005</v>
          </cell>
        </row>
        <row r="78">
          <cell r="A78" t="str">
            <v>ACT 2005</v>
          </cell>
        </row>
        <row r="79">
          <cell r="A79" t="str">
            <v>ACT 2005</v>
          </cell>
        </row>
        <row r="80">
          <cell r="A80" t="str">
            <v>ACT 2005</v>
          </cell>
        </row>
        <row r="81">
          <cell r="A81" t="str">
            <v>ACT 2005</v>
          </cell>
        </row>
        <row r="82">
          <cell r="A82" t="str">
            <v>ACT 2005</v>
          </cell>
        </row>
        <row r="83">
          <cell r="A83" t="str">
            <v>ACT 2005</v>
          </cell>
        </row>
        <row r="84">
          <cell r="A84" t="str">
            <v>ACT 2005</v>
          </cell>
        </row>
        <row r="85">
          <cell r="A85" t="str">
            <v>ACT 2005</v>
          </cell>
        </row>
        <row r="86">
          <cell r="A86" t="str">
            <v>ACT 2005</v>
          </cell>
        </row>
        <row r="87">
          <cell r="A87" t="str">
            <v>ACT 2005</v>
          </cell>
        </row>
        <row r="88">
          <cell r="A88" t="str">
            <v>ACT 2005</v>
          </cell>
        </row>
        <row r="89">
          <cell r="A89" t="str">
            <v>ACT 2005</v>
          </cell>
        </row>
        <row r="90">
          <cell r="A90" t="str">
            <v>ACT 2005</v>
          </cell>
        </row>
        <row r="91">
          <cell r="A91" t="str">
            <v>ACT 2005</v>
          </cell>
        </row>
        <row r="92">
          <cell r="A92" t="str">
            <v>ACT 2005</v>
          </cell>
        </row>
        <row r="93">
          <cell r="A93" t="str">
            <v>ACT 2005</v>
          </cell>
        </row>
        <row r="94">
          <cell r="A94" t="str">
            <v>PLAN 2006</v>
          </cell>
        </row>
        <row r="95">
          <cell r="A95" t="str">
            <v>PLAN 2006</v>
          </cell>
        </row>
        <row r="96">
          <cell r="A96" t="str">
            <v>PLAN 2006</v>
          </cell>
        </row>
        <row r="97">
          <cell r="A97" t="str">
            <v>PLAN 2006</v>
          </cell>
        </row>
        <row r="98">
          <cell r="A98" t="str">
            <v>PLAN 2006</v>
          </cell>
        </row>
        <row r="99">
          <cell r="A99" t="str">
            <v>PLAN 2006</v>
          </cell>
        </row>
        <row r="100">
          <cell r="A100" t="str">
            <v>PLAN 2006</v>
          </cell>
        </row>
        <row r="101">
          <cell r="A101" t="str">
            <v>PLAN 2006</v>
          </cell>
        </row>
        <row r="102">
          <cell r="A102" t="str">
            <v>PLAN 2006</v>
          </cell>
        </row>
        <row r="103">
          <cell r="A103" t="str">
            <v>PLAN 2006</v>
          </cell>
        </row>
        <row r="104">
          <cell r="A104" t="str">
            <v>PLAN 2006</v>
          </cell>
        </row>
        <row r="105">
          <cell r="A105" t="str">
            <v>PLAN 2006</v>
          </cell>
        </row>
        <row r="106">
          <cell r="A106" t="str">
            <v>PLAN 2006</v>
          </cell>
        </row>
        <row r="107">
          <cell r="A107" t="str">
            <v>PLAN 2006</v>
          </cell>
        </row>
        <row r="108">
          <cell r="A108" t="str">
            <v>PLAN 2006</v>
          </cell>
        </row>
        <row r="109">
          <cell r="A109" t="str">
            <v>PLAN 2006</v>
          </cell>
        </row>
        <row r="110">
          <cell r="A110" t="str">
            <v>PLAN 2006</v>
          </cell>
        </row>
        <row r="111">
          <cell r="A111" t="str">
            <v>PLAN 2006</v>
          </cell>
        </row>
        <row r="112">
          <cell r="A112" t="str">
            <v>PLAN 2006</v>
          </cell>
        </row>
        <row r="113">
          <cell r="A113" t="str">
            <v>PLAN 2007</v>
          </cell>
        </row>
        <row r="114">
          <cell r="A114" t="str">
            <v>PLAN 2007</v>
          </cell>
        </row>
        <row r="115">
          <cell r="A115" t="str">
            <v>PLAN 2007</v>
          </cell>
        </row>
        <row r="116">
          <cell r="A116" t="str">
            <v>PLAN 2007</v>
          </cell>
        </row>
        <row r="117">
          <cell r="A117" t="str">
            <v>PLAN 2007</v>
          </cell>
        </row>
        <row r="118">
          <cell r="A118" t="str">
            <v>PLAN 2007</v>
          </cell>
        </row>
        <row r="119">
          <cell r="A119" t="str">
            <v>PLAN 2007</v>
          </cell>
        </row>
        <row r="120">
          <cell r="A120" t="str">
            <v>PLAN 2007</v>
          </cell>
        </row>
        <row r="121">
          <cell r="A121" t="str">
            <v>PLAN 2007</v>
          </cell>
        </row>
        <row r="122">
          <cell r="A122" t="str">
            <v>PLAN 2007</v>
          </cell>
        </row>
        <row r="123">
          <cell r="A123" t="str">
            <v>PLAN 2007</v>
          </cell>
        </row>
        <row r="124">
          <cell r="A124" t="str">
            <v>PLAN 2007</v>
          </cell>
        </row>
        <row r="125">
          <cell r="A125" t="str">
            <v>PLAN 2007</v>
          </cell>
        </row>
        <row r="126">
          <cell r="A126" t="str">
            <v>PLAN 2007</v>
          </cell>
        </row>
        <row r="127">
          <cell r="A127" t="str">
            <v>PLAN 2007</v>
          </cell>
        </row>
        <row r="128">
          <cell r="A128" t="str">
            <v>PLAN 2007</v>
          </cell>
        </row>
        <row r="129">
          <cell r="A129" t="str">
            <v>PLAN 2007</v>
          </cell>
        </row>
        <row r="130">
          <cell r="A130" t="str">
            <v>PLAN 2007</v>
          </cell>
        </row>
        <row r="131">
          <cell r="A131" t="str">
            <v>PLAN 2007</v>
          </cell>
        </row>
        <row r="132">
          <cell r="A132" t="str">
            <v>PLAN 2005</v>
          </cell>
        </row>
        <row r="133">
          <cell r="A133" t="str">
            <v>PLAN 2005</v>
          </cell>
        </row>
        <row r="134">
          <cell r="A134" t="str">
            <v>PLAN 2005</v>
          </cell>
        </row>
        <row r="135">
          <cell r="A135" t="str">
            <v>PLAN 2005</v>
          </cell>
        </row>
        <row r="136">
          <cell r="A136" t="str">
            <v>PLAN 2005</v>
          </cell>
        </row>
        <row r="137">
          <cell r="A137" t="str">
            <v>PLAN 2005</v>
          </cell>
        </row>
        <row r="138">
          <cell r="A138" t="str">
            <v>PLAN 2005</v>
          </cell>
        </row>
        <row r="139">
          <cell r="A139" t="str">
            <v>PLAN 2005</v>
          </cell>
        </row>
        <row r="140">
          <cell r="A140" t="str">
            <v>PLAN 2005</v>
          </cell>
        </row>
        <row r="141">
          <cell r="A141" t="str">
            <v>PLAN 2005</v>
          </cell>
        </row>
        <row r="142">
          <cell r="A142" t="str">
            <v>PLAN 2005</v>
          </cell>
        </row>
        <row r="143">
          <cell r="A143" t="str">
            <v>PLAN 2005</v>
          </cell>
        </row>
        <row r="144">
          <cell r="A144" t="str">
            <v>PLAN 2005</v>
          </cell>
        </row>
        <row r="145">
          <cell r="A145" t="str">
            <v>PLAN 2005</v>
          </cell>
        </row>
        <row r="146">
          <cell r="A146" t="str">
            <v>PLAN 2005</v>
          </cell>
        </row>
        <row r="147">
          <cell r="A147" t="str">
            <v>PLAN 2005</v>
          </cell>
        </row>
        <row r="148">
          <cell r="A148" t="str">
            <v>PLAN 2005</v>
          </cell>
        </row>
        <row r="149">
          <cell r="A149" t="str">
            <v>PLAN 2005</v>
          </cell>
        </row>
        <row r="150">
          <cell r="A150" t="str">
            <v>PLAN 2005</v>
          </cell>
        </row>
        <row r="151">
          <cell r="A151" t="str">
            <v>PLAN 2005</v>
          </cell>
        </row>
        <row r="152">
          <cell r="A152" t="str">
            <v>PLAN 2005</v>
          </cell>
        </row>
        <row r="153">
          <cell r="A153" t="str">
            <v>PLAN 2005</v>
          </cell>
        </row>
        <row r="154">
          <cell r="A154" t="str">
            <v>PLAN 2005</v>
          </cell>
        </row>
        <row r="155">
          <cell r="A155" t="str">
            <v>PLAN 2005</v>
          </cell>
        </row>
        <row r="156">
          <cell r="A156" t="str">
            <v>PLAN 2005</v>
          </cell>
        </row>
        <row r="157">
          <cell r="A157" t="str">
            <v>PLAN 2005</v>
          </cell>
        </row>
        <row r="158">
          <cell r="A158" t="str">
            <v>PLAN 2005</v>
          </cell>
        </row>
        <row r="159">
          <cell r="A159" t="str">
            <v>PLAN 2005</v>
          </cell>
        </row>
        <row r="160">
          <cell r="A160" t="str">
            <v>PLAN 2005</v>
          </cell>
        </row>
        <row r="161">
          <cell r="A161" t="str">
            <v>PLAN 2005</v>
          </cell>
        </row>
        <row r="162">
          <cell r="A162" t="str">
            <v>PLAN 2005</v>
          </cell>
        </row>
        <row r="163">
          <cell r="A163" t="str">
            <v>ACT 2005</v>
          </cell>
        </row>
        <row r="164">
          <cell r="A164" t="str">
            <v>ACT 2005</v>
          </cell>
        </row>
        <row r="165">
          <cell r="A165" t="str">
            <v>ACT 2005</v>
          </cell>
        </row>
        <row r="166">
          <cell r="A166" t="str">
            <v>ACT 2005</v>
          </cell>
        </row>
        <row r="167">
          <cell r="A167" t="str">
            <v>ACT 2005</v>
          </cell>
        </row>
        <row r="168">
          <cell r="A168" t="str">
            <v>ACT 2005</v>
          </cell>
        </row>
        <row r="169">
          <cell r="A169" t="str">
            <v>ACT 2005</v>
          </cell>
        </row>
        <row r="170">
          <cell r="A170" t="str">
            <v>ACT 2005</v>
          </cell>
        </row>
        <row r="171">
          <cell r="A171" t="str">
            <v>ACT 2005</v>
          </cell>
        </row>
        <row r="172">
          <cell r="A172" t="str">
            <v>ACT 2005</v>
          </cell>
        </row>
        <row r="173">
          <cell r="A173" t="str">
            <v>ACT 2005</v>
          </cell>
        </row>
        <row r="174">
          <cell r="A174" t="str">
            <v>ACT 2005</v>
          </cell>
        </row>
        <row r="175">
          <cell r="A175" t="str">
            <v>ACT 2005</v>
          </cell>
        </row>
        <row r="176">
          <cell r="A176" t="str">
            <v>ACT 2005</v>
          </cell>
        </row>
        <row r="177">
          <cell r="A177" t="str">
            <v>ACT 2005</v>
          </cell>
        </row>
        <row r="178">
          <cell r="A178" t="str">
            <v>ACT 2005</v>
          </cell>
        </row>
        <row r="179">
          <cell r="A179" t="str">
            <v>ACT 2005</v>
          </cell>
        </row>
        <row r="180">
          <cell r="A180" t="str">
            <v>ACT 2005</v>
          </cell>
        </row>
        <row r="181">
          <cell r="A181" t="str">
            <v>ACT 2005</v>
          </cell>
        </row>
        <row r="182">
          <cell r="A182" t="str">
            <v>ACT 2005</v>
          </cell>
        </row>
        <row r="183">
          <cell r="A183" t="str">
            <v>ACT 2005</v>
          </cell>
        </row>
        <row r="184">
          <cell r="A184" t="str">
            <v>ACT 2005</v>
          </cell>
        </row>
        <row r="185">
          <cell r="A185" t="str">
            <v>ACT 2005</v>
          </cell>
        </row>
        <row r="186">
          <cell r="A186" t="str">
            <v>ACT 2005</v>
          </cell>
        </row>
        <row r="187">
          <cell r="A187" t="str">
            <v>ACT 2005</v>
          </cell>
        </row>
        <row r="188">
          <cell r="A188" t="str">
            <v>ACT 2005</v>
          </cell>
        </row>
        <row r="189">
          <cell r="A189" t="str">
            <v>ACT 2005</v>
          </cell>
        </row>
        <row r="190">
          <cell r="A190" t="str">
            <v>ACT 2005</v>
          </cell>
        </row>
        <row r="191">
          <cell r="A191" t="str">
            <v>ACT 2005</v>
          </cell>
        </row>
        <row r="192">
          <cell r="A192" t="str">
            <v>ACT 2005</v>
          </cell>
        </row>
        <row r="193">
          <cell r="A193" t="str">
            <v>ACT 2005</v>
          </cell>
        </row>
        <row r="194">
          <cell r="A194" t="str">
            <v>PLAN 2006</v>
          </cell>
        </row>
        <row r="195">
          <cell r="A195" t="str">
            <v>PLAN 2006</v>
          </cell>
        </row>
        <row r="196">
          <cell r="A196" t="str">
            <v>PLAN 2006</v>
          </cell>
        </row>
        <row r="197">
          <cell r="A197" t="str">
            <v>PLAN 2006</v>
          </cell>
        </row>
        <row r="198">
          <cell r="A198" t="str">
            <v>PLAN 2006</v>
          </cell>
        </row>
        <row r="199">
          <cell r="A199" t="str">
            <v>PLAN 2006</v>
          </cell>
        </row>
        <row r="200">
          <cell r="A200" t="str">
            <v>PLAN 2006</v>
          </cell>
        </row>
        <row r="201">
          <cell r="A201" t="str">
            <v>PLAN 2006</v>
          </cell>
        </row>
        <row r="202">
          <cell r="A202" t="str">
            <v>PLAN 2006</v>
          </cell>
        </row>
        <row r="203">
          <cell r="A203" t="str">
            <v>PLAN 2006</v>
          </cell>
        </row>
        <row r="204">
          <cell r="A204" t="str">
            <v>PLAN 2006</v>
          </cell>
        </row>
        <row r="205">
          <cell r="A205" t="str">
            <v>PLAN 2006</v>
          </cell>
        </row>
        <row r="206">
          <cell r="A206" t="str">
            <v>PLAN 2006</v>
          </cell>
        </row>
        <row r="207">
          <cell r="A207" t="str">
            <v>PLAN 2006</v>
          </cell>
        </row>
        <row r="208">
          <cell r="A208" t="str">
            <v>PLAN 2006</v>
          </cell>
        </row>
        <row r="209">
          <cell r="A209" t="str">
            <v>PLAN 2006</v>
          </cell>
        </row>
        <row r="210">
          <cell r="A210" t="str">
            <v>PLAN 2006</v>
          </cell>
        </row>
        <row r="211">
          <cell r="A211" t="str">
            <v>PLAN 2006</v>
          </cell>
        </row>
        <row r="212">
          <cell r="A212" t="str">
            <v>PLAN 2006</v>
          </cell>
        </row>
        <row r="213">
          <cell r="A213" t="str">
            <v>PLAN 2006</v>
          </cell>
        </row>
        <row r="214">
          <cell r="A214" t="str">
            <v>PLAN 2006</v>
          </cell>
        </row>
        <row r="215">
          <cell r="A215" t="str">
            <v>PLAN 2006</v>
          </cell>
        </row>
        <row r="216">
          <cell r="A216" t="str">
            <v>PLAN 2006</v>
          </cell>
        </row>
        <row r="217">
          <cell r="A217" t="str">
            <v>PLAN 2006</v>
          </cell>
        </row>
        <row r="218">
          <cell r="A218" t="str">
            <v>PLAN 2006</v>
          </cell>
        </row>
        <row r="219">
          <cell r="A219" t="str">
            <v>PLAN 2006</v>
          </cell>
        </row>
        <row r="220">
          <cell r="A220" t="str">
            <v>PLAN 2006</v>
          </cell>
        </row>
        <row r="221">
          <cell r="A221" t="str">
            <v>PLAN 2006</v>
          </cell>
        </row>
        <row r="222">
          <cell r="A222" t="str">
            <v>PLAN 2006</v>
          </cell>
        </row>
        <row r="223">
          <cell r="A223" t="str">
            <v>PLAN 2006</v>
          </cell>
        </row>
        <row r="224">
          <cell r="A224" t="str">
            <v>PLAN 2006</v>
          </cell>
        </row>
        <row r="225">
          <cell r="A225" t="str">
            <v>PLAN 2007</v>
          </cell>
        </row>
        <row r="226">
          <cell r="A226" t="str">
            <v>PLAN 2007</v>
          </cell>
        </row>
        <row r="227">
          <cell r="A227" t="str">
            <v>PLAN 2007</v>
          </cell>
        </row>
        <row r="228">
          <cell r="A228" t="str">
            <v>PLAN 2007</v>
          </cell>
        </row>
        <row r="229">
          <cell r="A229" t="str">
            <v>PLAN 2007</v>
          </cell>
        </row>
        <row r="230">
          <cell r="A230" t="str">
            <v>PLAN 2007</v>
          </cell>
        </row>
        <row r="231">
          <cell r="A231" t="str">
            <v>PLAN 2007</v>
          </cell>
        </row>
        <row r="232">
          <cell r="A232" t="str">
            <v>PLAN 2007</v>
          </cell>
        </row>
        <row r="233">
          <cell r="A233" t="str">
            <v>PLAN 2007</v>
          </cell>
        </row>
        <row r="234">
          <cell r="A234" t="str">
            <v>PLAN 2007</v>
          </cell>
        </row>
        <row r="235">
          <cell r="A235" t="str">
            <v>PLAN 2007</v>
          </cell>
        </row>
        <row r="236">
          <cell r="A236" t="str">
            <v>PLAN 2007</v>
          </cell>
        </row>
        <row r="237">
          <cell r="A237" t="str">
            <v>PLAN 2007</v>
          </cell>
        </row>
        <row r="238">
          <cell r="A238" t="str">
            <v>PLAN 2007</v>
          </cell>
        </row>
        <row r="239">
          <cell r="A239" t="str">
            <v>PLAN 2007</v>
          </cell>
        </row>
        <row r="240">
          <cell r="A240" t="str">
            <v>PLAN 2007</v>
          </cell>
        </row>
        <row r="241">
          <cell r="A241" t="str">
            <v>PLAN 2007</v>
          </cell>
        </row>
        <row r="242">
          <cell r="A242" t="str">
            <v>PLAN 2007</v>
          </cell>
        </row>
        <row r="243">
          <cell r="A243" t="str">
            <v>PLAN 2007</v>
          </cell>
        </row>
        <row r="244">
          <cell r="A244" t="str">
            <v>PLAN 2007</v>
          </cell>
        </row>
        <row r="245">
          <cell r="A245" t="str">
            <v>PLAN 2007</v>
          </cell>
        </row>
        <row r="246">
          <cell r="A246" t="str">
            <v>PLAN 2007</v>
          </cell>
        </row>
        <row r="247">
          <cell r="A247" t="str">
            <v>PLAN 2007</v>
          </cell>
        </row>
        <row r="248">
          <cell r="A248" t="str">
            <v>PLAN 2007</v>
          </cell>
        </row>
        <row r="249">
          <cell r="A249" t="str">
            <v>PLAN 2007</v>
          </cell>
        </row>
        <row r="250">
          <cell r="A250" t="str">
            <v>PLAN 2007</v>
          </cell>
        </row>
        <row r="251">
          <cell r="A251" t="str">
            <v>PLAN 2007</v>
          </cell>
        </row>
        <row r="252">
          <cell r="A252" t="str">
            <v>PLAN 2007</v>
          </cell>
        </row>
        <row r="253">
          <cell r="A253" t="str">
            <v>PLAN 2007</v>
          </cell>
        </row>
        <row r="254">
          <cell r="A254" t="str">
            <v>PLAN 2007</v>
          </cell>
        </row>
        <row r="255">
          <cell r="A255" t="str">
            <v>PLAN 2007</v>
          </cell>
        </row>
        <row r="256">
          <cell r="A256" t="str">
            <v>PLAN 2005</v>
          </cell>
        </row>
        <row r="257">
          <cell r="A257" t="str">
            <v>PLAN 2005</v>
          </cell>
        </row>
        <row r="258">
          <cell r="A258" t="str">
            <v>PLAN 2005</v>
          </cell>
        </row>
        <row r="259">
          <cell r="A259" t="str">
            <v>PLAN 2005</v>
          </cell>
        </row>
        <row r="260">
          <cell r="A260" t="str">
            <v>PLAN 2005</v>
          </cell>
        </row>
        <row r="261">
          <cell r="A261" t="str">
            <v>PLAN 2005</v>
          </cell>
        </row>
        <row r="262">
          <cell r="A262" t="str">
            <v>ACT 2005</v>
          </cell>
        </row>
        <row r="263">
          <cell r="A263" t="str">
            <v>ACT 2005</v>
          </cell>
        </row>
        <row r="264">
          <cell r="A264" t="str">
            <v>ACT 2005</v>
          </cell>
        </row>
        <row r="265">
          <cell r="A265" t="str">
            <v>ACT 2005</v>
          </cell>
        </row>
        <row r="266">
          <cell r="A266" t="str">
            <v>ACT 2005</v>
          </cell>
        </row>
        <row r="267">
          <cell r="A267" t="str">
            <v>PLAN 2006</v>
          </cell>
        </row>
        <row r="268">
          <cell r="A268" t="str">
            <v>PLAN 2006</v>
          </cell>
        </row>
        <row r="269">
          <cell r="A269" t="str">
            <v>PLAN 2006</v>
          </cell>
        </row>
        <row r="270">
          <cell r="A270" t="str">
            <v>PLAN 2006</v>
          </cell>
        </row>
        <row r="271">
          <cell r="A271" t="str">
            <v>PLAN 2006</v>
          </cell>
        </row>
        <row r="272">
          <cell r="A272" t="str">
            <v>PLAN 2007</v>
          </cell>
        </row>
        <row r="273">
          <cell r="A273" t="str">
            <v>PLAN 2007</v>
          </cell>
        </row>
        <row r="274">
          <cell r="A274" t="str">
            <v>PLAN 2007</v>
          </cell>
        </row>
        <row r="275">
          <cell r="A275" t="str">
            <v>PLAN 2007</v>
          </cell>
        </row>
        <row r="276">
          <cell r="A276" t="str">
            <v>PLAN 2007</v>
          </cell>
        </row>
        <row r="277">
          <cell r="A277" t="str">
            <v>PLAN 2005</v>
          </cell>
        </row>
        <row r="278">
          <cell r="A278" t="str">
            <v>ACT 2005</v>
          </cell>
        </row>
        <row r="279">
          <cell r="A279" t="str">
            <v>PLAN 2006</v>
          </cell>
        </row>
        <row r="280">
          <cell r="A280" t="str">
            <v>PLAN 2007</v>
          </cell>
        </row>
        <row r="281">
          <cell r="A281" t="str">
            <v>PLAN 2005</v>
          </cell>
        </row>
        <row r="282">
          <cell r="A282" t="str">
            <v>PLAN 2005</v>
          </cell>
        </row>
        <row r="283">
          <cell r="A283" t="str">
            <v>PLAN 2005</v>
          </cell>
        </row>
        <row r="284">
          <cell r="A284" t="str">
            <v>PLAN 2005</v>
          </cell>
        </row>
        <row r="285">
          <cell r="A285" t="str">
            <v>PLAN 2005</v>
          </cell>
        </row>
        <row r="286">
          <cell r="A286" t="str">
            <v>ACT 2005</v>
          </cell>
        </row>
        <row r="287">
          <cell r="A287" t="str">
            <v>ACT 2005</v>
          </cell>
        </row>
        <row r="288">
          <cell r="A288" t="str">
            <v>ACT 2005</v>
          </cell>
        </row>
        <row r="289">
          <cell r="A289" t="str">
            <v>ACT 2005</v>
          </cell>
        </row>
        <row r="290">
          <cell r="A290" t="str">
            <v>ACT 2005</v>
          </cell>
        </row>
        <row r="291">
          <cell r="A291" t="str">
            <v>PLAN 2006</v>
          </cell>
        </row>
        <row r="292">
          <cell r="A292" t="str">
            <v>PLAN 2006</v>
          </cell>
        </row>
        <row r="293">
          <cell r="A293" t="str">
            <v>PLAN 2006</v>
          </cell>
        </row>
        <row r="294">
          <cell r="A294" t="str">
            <v>PLAN 2006</v>
          </cell>
        </row>
        <row r="295">
          <cell r="A295" t="str">
            <v>PLAN 2006</v>
          </cell>
        </row>
        <row r="296">
          <cell r="A296" t="str">
            <v>PLAN 2007</v>
          </cell>
        </row>
        <row r="297">
          <cell r="A297" t="str">
            <v>PLAN 2007</v>
          </cell>
        </row>
        <row r="298">
          <cell r="A298" t="str">
            <v>PLAN 2007</v>
          </cell>
        </row>
        <row r="299">
          <cell r="A299" t="str">
            <v>PLAN 2007</v>
          </cell>
        </row>
        <row r="300">
          <cell r="A300" t="str">
            <v>PLAN 2007</v>
          </cell>
        </row>
        <row r="301">
          <cell r="A301" t="str">
            <v>PLAN 2006</v>
          </cell>
        </row>
        <row r="302">
          <cell r="A302" t="str">
            <v>PLAN 2007</v>
          </cell>
        </row>
        <row r="303">
          <cell r="A303" t="str">
            <v>PLAN 2005</v>
          </cell>
        </row>
        <row r="304">
          <cell r="A304" t="str">
            <v>PLAN 2005</v>
          </cell>
        </row>
        <row r="305">
          <cell r="A305" t="str">
            <v>PLAN 2005</v>
          </cell>
        </row>
        <row r="306">
          <cell r="A306" t="str">
            <v>PLAN 2005</v>
          </cell>
        </row>
        <row r="307">
          <cell r="A307" t="str">
            <v>PLAN 2005</v>
          </cell>
        </row>
        <row r="308">
          <cell r="A308" t="str">
            <v>PLAN 2005</v>
          </cell>
        </row>
        <row r="309">
          <cell r="A309" t="str">
            <v>PLAN 2005</v>
          </cell>
        </row>
        <row r="310">
          <cell r="A310" t="str">
            <v>PLAN 2005</v>
          </cell>
        </row>
        <row r="311">
          <cell r="A311" t="str">
            <v>PLAN 2005</v>
          </cell>
        </row>
        <row r="312">
          <cell r="A312" t="str">
            <v>PLAN 2005</v>
          </cell>
        </row>
        <row r="313">
          <cell r="A313" t="str">
            <v>PLAN 2005</v>
          </cell>
        </row>
        <row r="314">
          <cell r="A314" t="str">
            <v>PLAN 2005</v>
          </cell>
        </row>
        <row r="315">
          <cell r="A315" t="str">
            <v>PLAN 2005</v>
          </cell>
        </row>
        <row r="316">
          <cell r="A316" t="str">
            <v>PLAN 2005</v>
          </cell>
        </row>
        <row r="317">
          <cell r="A317" t="str">
            <v>PLAN 2005</v>
          </cell>
        </row>
        <row r="318">
          <cell r="A318" t="str">
            <v>PLAN 2005</v>
          </cell>
        </row>
        <row r="319">
          <cell r="A319" t="str">
            <v>PLAN 2005</v>
          </cell>
        </row>
        <row r="320">
          <cell r="A320" t="str">
            <v>PLAN 2005</v>
          </cell>
        </row>
        <row r="321">
          <cell r="A321" t="str">
            <v>PLAN 2005</v>
          </cell>
        </row>
        <row r="322">
          <cell r="A322" t="str">
            <v>PLAN 2005</v>
          </cell>
        </row>
        <row r="323">
          <cell r="A323" t="str">
            <v>PLAN 2005</v>
          </cell>
        </row>
        <row r="324">
          <cell r="A324" t="str">
            <v>PLAN 2005</v>
          </cell>
        </row>
        <row r="325">
          <cell r="A325" t="str">
            <v>PLAN 2005</v>
          </cell>
        </row>
        <row r="326">
          <cell r="A326" t="str">
            <v>PLAN 2005</v>
          </cell>
        </row>
        <row r="327">
          <cell r="A327" t="str">
            <v>PLAN 2005</v>
          </cell>
        </row>
        <row r="328">
          <cell r="A328" t="str">
            <v>PLAN 2005</v>
          </cell>
        </row>
        <row r="329">
          <cell r="A329" t="str">
            <v>PLAN 2005</v>
          </cell>
        </row>
        <row r="330">
          <cell r="A330" t="str">
            <v>PLAN 2005</v>
          </cell>
        </row>
        <row r="331">
          <cell r="A331" t="str">
            <v>PLAN 2005</v>
          </cell>
        </row>
        <row r="332">
          <cell r="A332" t="str">
            <v>PLAN 2005</v>
          </cell>
        </row>
        <row r="333">
          <cell r="A333" t="str">
            <v>PLAN 2005</v>
          </cell>
        </row>
        <row r="334">
          <cell r="A334" t="str">
            <v>PLAN 2005</v>
          </cell>
        </row>
        <row r="335">
          <cell r="A335" t="str">
            <v>PLAN 2005</v>
          </cell>
        </row>
        <row r="336">
          <cell r="A336" t="str">
            <v>PLAN 2005</v>
          </cell>
        </row>
        <row r="337">
          <cell r="A337" t="str">
            <v>PLAN 2005</v>
          </cell>
        </row>
        <row r="338">
          <cell r="A338" t="str">
            <v>ACT 2005</v>
          </cell>
        </row>
        <row r="339">
          <cell r="A339" t="str">
            <v>ACT 2005</v>
          </cell>
        </row>
        <row r="340">
          <cell r="A340" t="str">
            <v>ACT 2005</v>
          </cell>
        </row>
        <row r="341">
          <cell r="A341" t="str">
            <v>ACT 2005</v>
          </cell>
        </row>
        <row r="342">
          <cell r="A342" t="str">
            <v>ACT 2005</v>
          </cell>
        </row>
        <row r="343">
          <cell r="A343" t="str">
            <v>ACT 2005</v>
          </cell>
        </row>
        <row r="344">
          <cell r="A344" t="str">
            <v>ACT 2005</v>
          </cell>
        </row>
        <row r="345">
          <cell r="A345" t="str">
            <v>ACT 2005</v>
          </cell>
        </row>
        <row r="346">
          <cell r="A346" t="str">
            <v>ACT 2005</v>
          </cell>
        </row>
        <row r="347">
          <cell r="A347" t="str">
            <v>ACT 2005</v>
          </cell>
        </row>
        <row r="348">
          <cell r="A348" t="str">
            <v>ACT 2005</v>
          </cell>
        </row>
        <row r="349">
          <cell r="A349" t="str">
            <v>ACT 2005</v>
          </cell>
        </row>
        <row r="350">
          <cell r="A350" t="str">
            <v>ACT 2005</v>
          </cell>
        </row>
        <row r="351">
          <cell r="A351" t="str">
            <v>ACT 2005</v>
          </cell>
        </row>
        <row r="352">
          <cell r="A352" t="str">
            <v>ACT 2005</v>
          </cell>
        </row>
        <row r="353">
          <cell r="A353" t="str">
            <v>ACT 2005</v>
          </cell>
        </row>
        <row r="354">
          <cell r="A354" t="str">
            <v>ACT 2005</v>
          </cell>
        </row>
        <row r="355">
          <cell r="A355" t="str">
            <v>ACT 2005</v>
          </cell>
        </row>
        <row r="356">
          <cell r="A356" t="str">
            <v>ACT 2005</v>
          </cell>
        </row>
        <row r="357">
          <cell r="A357" t="str">
            <v>ACT 2005</v>
          </cell>
        </row>
        <row r="358">
          <cell r="A358" t="str">
            <v>ACT 2005</v>
          </cell>
        </row>
        <row r="359">
          <cell r="A359" t="str">
            <v>ACT 2005</v>
          </cell>
        </row>
        <row r="360">
          <cell r="A360" t="str">
            <v>ACT 2005</v>
          </cell>
        </row>
        <row r="361">
          <cell r="A361" t="str">
            <v>ACT 2005</v>
          </cell>
        </row>
        <row r="362">
          <cell r="A362" t="str">
            <v>ACT 2005</v>
          </cell>
        </row>
        <row r="363">
          <cell r="A363" t="str">
            <v>ACT 2005</v>
          </cell>
        </row>
        <row r="364">
          <cell r="A364" t="str">
            <v>ACT 2005</v>
          </cell>
        </row>
        <row r="365">
          <cell r="A365" t="str">
            <v>ACT 2005</v>
          </cell>
        </row>
        <row r="366">
          <cell r="A366" t="str">
            <v>ACT 2005</v>
          </cell>
        </row>
        <row r="367">
          <cell r="A367" t="str">
            <v>ACT 2005</v>
          </cell>
        </row>
        <row r="368">
          <cell r="A368" t="str">
            <v>ACT 2005</v>
          </cell>
        </row>
        <row r="369">
          <cell r="A369" t="str">
            <v>ACT 2005</v>
          </cell>
        </row>
        <row r="370">
          <cell r="A370" t="str">
            <v>ACT 2005</v>
          </cell>
        </row>
        <row r="371">
          <cell r="A371" t="str">
            <v>ACT 2005</v>
          </cell>
        </row>
        <row r="372">
          <cell r="A372" t="str">
            <v>ACT 2005</v>
          </cell>
        </row>
        <row r="373">
          <cell r="A373" t="str">
            <v>PLAN 2006</v>
          </cell>
        </row>
        <row r="374">
          <cell r="A374" t="str">
            <v>PLAN 2006</v>
          </cell>
        </row>
        <row r="375">
          <cell r="A375" t="str">
            <v>PLAN 2006</v>
          </cell>
        </row>
        <row r="376">
          <cell r="A376" t="str">
            <v>PLAN 2006</v>
          </cell>
        </row>
        <row r="377">
          <cell r="A377" t="str">
            <v>PLAN 2006</v>
          </cell>
        </row>
        <row r="378">
          <cell r="A378" t="str">
            <v>PLAN 2006</v>
          </cell>
        </row>
        <row r="379">
          <cell r="A379" t="str">
            <v>PLAN 2006</v>
          </cell>
        </row>
        <row r="380">
          <cell r="A380" t="str">
            <v>PLAN 2006</v>
          </cell>
        </row>
        <row r="381">
          <cell r="A381" t="str">
            <v>PLAN 2006</v>
          </cell>
        </row>
        <row r="382">
          <cell r="A382" t="str">
            <v>PLAN 2006</v>
          </cell>
        </row>
        <row r="383">
          <cell r="A383" t="str">
            <v>PLAN 2006</v>
          </cell>
        </row>
        <row r="384">
          <cell r="A384" t="str">
            <v>PLAN 2006</v>
          </cell>
        </row>
        <row r="385">
          <cell r="A385" t="str">
            <v>PLAN 2006</v>
          </cell>
        </row>
        <row r="386">
          <cell r="A386" t="str">
            <v>PLAN 2006</v>
          </cell>
        </row>
        <row r="387">
          <cell r="A387" t="str">
            <v>PLAN 2006</v>
          </cell>
        </row>
        <row r="388">
          <cell r="A388" t="str">
            <v>PLAN 2006</v>
          </cell>
        </row>
        <row r="389">
          <cell r="A389" t="str">
            <v>PLAN 2006</v>
          </cell>
        </row>
        <row r="390">
          <cell r="A390" t="str">
            <v>PLAN 2006</v>
          </cell>
        </row>
        <row r="391">
          <cell r="A391" t="str">
            <v>PLAN 2006</v>
          </cell>
        </row>
        <row r="392">
          <cell r="A392" t="str">
            <v>PLAN 2006</v>
          </cell>
        </row>
        <row r="393">
          <cell r="A393" t="str">
            <v>PLAN 2006</v>
          </cell>
        </row>
        <row r="394">
          <cell r="A394" t="str">
            <v>PLAN 2006</v>
          </cell>
        </row>
        <row r="395">
          <cell r="A395" t="str">
            <v>PLAN 2006</v>
          </cell>
        </row>
        <row r="396">
          <cell r="A396" t="str">
            <v>PLAN 2006</v>
          </cell>
        </row>
        <row r="397">
          <cell r="A397" t="str">
            <v>PLAN 2006</v>
          </cell>
        </row>
        <row r="398">
          <cell r="A398" t="str">
            <v>PLAN 2006</v>
          </cell>
        </row>
        <row r="399">
          <cell r="A399" t="str">
            <v>PLAN 2006</v>
          </cell>
        </row>
        <row r="400">
          <cell r="A400" t="str">
            <v>PLAN 2006</v>
          </cell>
        </row>
        <row r="401">
          <cell r="A401" t="str">
            <v>PLAN 2006</v>
          </cell>
        </row>
        <row r="402">
          <cell r="A402" t="str">
            <v>PLAN 2006</v>
          </cell>
        </row>
        <row r="403">
          <cell r="A403" t="str">
            <v>PLAN 2006</v>
          </cell>
        </row>
        <row r="404">
          <cell r="A404" t="str">
            <v>PLAN 2006</v>
          </cell>
        </row>
        <row r="405">
          <cell r="A405" t="str">
            <v>PLAN 2006</v>
          </cell>
        </row>
        <row r="406">
          <cell r="A406" t="str">
            <v>PLAN 2006</v>
          </cell>
        </row>
        <row r="407">
          <cell r="A407" t="str">
            <v>PLAN 2006</v>
          </cell>
        </row>
        <row r="408">
          <cell r="A408" t="str">
            <v>PLAN 2007</v>
          </cell>
        </row>
        <row r="409">
          <cell r="A409" t="str">
            <v>PLAN 2007</v>
          </cell>
        </row>
        <row r="410">
          <cell r="A410" t="str">
            <v>PLAN 2007</v>
          </cell>
        </row>
        <row r="411">
          <cell r="A411" t="str">
            <v>PLAN 2007</v>
          </cell>
        </row>
        <row r="412">
          <cell r="A412" t="str">
            <v>PLAN 2007</v>
          </cell>
        </row>
        <row r="413">
          <cell r="A413" t="str">
            <v>PLAN 2007</v>
          </cell>
        </row>
        <row r="414">
          <cell r="A414" t="str">
            <v>PLAN 2007</v>
          </cell>
        </row>
        <row r="415">
          <cell r="A415" t="str">
            <v>PLAN 2007</v>
          </cell>
        </row>
        <row r="416">
          <cell r="A416" t="str">
            <v>PLAN 2007</v>
          </cell>
        </row>
        <row r="417">
          <cell r="A417" t="str">
            <v>PLAN 2007</v>
          </cell>
        </row>
        <row r="418">
          <cell r="A418" t="str">
            <v>PLAN 2007</v>
          </cell>
        </row>
        <row r="419">
          <cell r="A419" t="str">
            <v>PLAN 2007</v>
          </cell>
        </row>
        <row r="420">
          <cell r="A420" t="str">
            <v>PLAN 2007</v>
          </cell>
        </row>
        <row r="421">
          <cell r="A421" t="str">
            <v>PLAN 2007</v>
          </cell>
        </row>
        <row r="422">
          <cell r="A422" t="str">
            <v>PLAN 2007</v>
          </cell>
        </row>
        <row r="423">
          <cell r="A423" t="str">
            <v>PLAN 2007</v>
          </cell>
        </row>
        <row r="424">
          <cell r="A424" t="str">
            <v>PLAN 2007</v>
          </cell>
        </row>
        <row r="425">
          <cell r="A425" t="str">
            <v>PLAN 2007</v>
          </cell>
        </row>
        <row r="426">
          <cell r="A426" t="str">
            <v>PLAN 2007</v>
          </cell>
        </row>
        <row r="427">
          <cell r="A427" t="str">
            <v>PLAN 2007</v>
          </cell>
        </row>
        <row r="428">
          <cell r="A428" t="str">
            <v>PLAN 2007</v>
          </cell>
        </row>
        <row r="429">
          <cell r="A429" t="str">
            <v>PLAN 2007</v>
          </cell>
        </row>
        <row r="430">
          <cell r="A430" t="str">
            <v>PLAN 2007</v>
          </cell>
        </row>
        <row r="431">
          <cell r="A431" t="str">
            <v>PLAN 2007</v>
          </cell>
        </row>
        <row r="432">
          <cell r="A432" t="str">
            <v>PLAN 2007</v>
          </cell>
        </row>
        <row r="433">
          <cell r="A433" t="str">
            <v>PLAN 2007</v>
          </cell>
        </row>
        <row r="434">
          <cell r="A434" t="str">
            <v>PLAN 2007</v>
          </cell>
        </row>
        <row r="435">
          <cell r="A435" t="str">
            <v>PLAN 2007</v>
          </cell>
        </row>
        <row r="436">
          <cell r="A436" t="str">
            <v>PLAN 2007</v>
          </cell>
        </row>
        <row r="437">
          <cell r="A437" t="str">
            <v>PLAN 2007</v>
          </cell>
        </row>
        <row r="438">
          <cell r="A438" t="str">
            <v>PLAN 2007</v>
          </cell>
        </row>
        <row r="439">
          <cell r="A439" t="str">
            <v>PLAN 2007</v>
          </cell>
        </row>
        <row r="440">
          <cell r="A440" t="str">
            <v>PLAN 2007</v>
          </cell>
        </row>
        <row r="441">
          <cell r="A441" t="str">
            <v>PLAN 2007</v>
          </cell>
        </row>
        <row r="442">
          <cell r="A442" t="str">
            <v>PLAN 2007</v>
          </cell>
        </row>
        <row r="443">
          <cell r="A443" t="str">
            <v>PLAN 2005</v>
          </cell>
        </row>
        <row r="444">
          <cell r="A444" t="str">
            <v>PLAN 2005</v>
          </cell>
        </row>
        <row r="445">
          <cell r="A445" t="str">
            <v>PLAN 2005</v>
          </cell>
        </row>
        <row r="446">
          <cell r="A446" t="str">
            <v>ACT 2005</v>
          </cell>
        </row>
        <row r="447">
          <cell r="A447" t="str">
            <v>ACT 2005</v>
          </cell>
        </row>
        <row r="448">
          <cell r="A448" t="str">
            <v>ACT 2005</v>
          </cell>
        </row>
        <row r="449">
          <cell r="A449" t="str">
            <v>PLAN 2006</v>
          </cell>
        </row>
        <row r="450">
          <cell r="A450" t="str">
            <v>PLAN 2006</v>
          </cell>
        </row>
        <row r="451">
          <cell r="A451" t="str">
            <v>PLAN 2006</v>
          </cell>
        </row>
        <row r="452">
          <cell r="A452" t="str">
            <v>PLAN 2007</v>
          </cell>
        </row>
        <row r="453">
          <cell r="A453" t="str">
            <v>PLAN 2007</v>
          </cell>
        </row>
        <row r="454">
          <cell r="A454" t="str">
            <v>PLAN 2007</v>
          </cell>
        </row>
        <row r="455">
          <cell r="A455" t="str">
            <v>PLAN 2005</v>
          </cell>
        </row>
        <row r="456">
          <cell r="A456" t="str">
            <v>PLAN 2005</v>
          </cell>
        </row>
        <row r="457">
          <cell r="A457" t="str">
            <v>PLAN 2005</v>
          </cell>
        </row>
        <row r="458">
          <cell r="A458" t="str">
            <v>PLAN 2005</v>
          </cell>
        </row>
        <row r="459">
          <cell r="A459" t="str">
            <v>PLAN 2005</v>
          </cell>
        </row>
        <row r="460">
          <cell r="A460" t="str">
            <v>PLAN 2005</v>
          </cell>
        </row>
        <row r="461">
          <cell r="A461" t="str">
            <v>PLAN 2005</v>
          </cell>
        </row>
        <row r="462">
          <cell r="A462" t="str">
            <v>PLAN 2005</v>
          </cell>
        </row>
        <row r="463">
          <cell r="A463" t="str">
            <v>PLAN 2005</v>
          </cell>
        </row>
        <row r="464">
          <cell r="A464" t="str">
            <v>PLAN 2005</v>
          </cell>
        </row>
        <row r="465">
          <cell r="A465" t="str">
            <v>PLAN 2005</v>
          </cell>
        </row>
        <row r="466">
          <cell r="A466" t="str">
            <v>PLAN 2005</v>
          </cell>
        </row>
        <row r="467">
          <cell r="A467" t="str">
            <v>PLAN 2005</v>
          </cell>
        </row>
        <row r="468">
          <cell r="A468" t="str">
            <v>PLAN 2005</v>
          </cell>
        </row>
        <row r="469">
          <cell r="A469" t="str">
            <v>PLAN 2005</v>
          </cell>
        </row>
        <row r="470">
          <cell r="A470" t="str">
            <v>PLAN 2005</v>
          </cell>
        </row>
        <row r="471">
          <cell r="A471" t="str">
            <v>PLAN 2005</v>
          </cell>
        </row>
        <row r="472">
          <cell r="A472" t="str">
            <v>PLAN 2005</v>
          </cell>
        </row>
        <row r="473">
          <cell r="A473" t="str">
            <v>PLAN 2005</v>
          </cell>
        </row>
        <row r="474">
          <cell r="A474" t="str">
            <v>ACT 2005</v>
          </cell>
        </row>
        <row r="475">
          <cell r="A475" t="str">
            <v>ACT 2005</v>
          </cell>
        </row>
        <row r="476">
          <cell r="A476" t="str">
            <v>ACT 2005</v>
          </cell>
        </row>
        <row r="477">
          <cell r="A477" t="str">
            <v>ACT 2005</v>
          </cell>
        </row>
        <row r="478">
          <cell r="A478" t="str">
            <v>ACT 2005</v>
          </cell>
        </row>
        <row r="479">
          <cell r="A479" t="str">
            <v>ACT 2005</v>
          </cell>
        </row>
        <row r="480">
          <cell r="A480" t="str">
            <v>ACT 2005</v>
          </cell>
        </row>
        <row r="481">
          <cell r="A481" t="str">
            <v>ACT 2005</v>
          </cell>
        </row>
        <row r="482">
          <cell r="A482" t="str">
            <v>ACT 2005</v>
          </cell>
        </row>
        <row r="483">
          <cell r="A483" t="str">
            <v>ACT 2005</v>
          </cell>
        </row>
        <row r="484">
          <cell r="A484" t="str">
            <v>ACT 2005</v>
          </cell>
        </row>
        <row r="485">
          <cell r="A485" t="str">
            <v>ACT 2005</v>
          </cell>
        </row>
        <row r="486">
          <cell r="A486" t="str">
            <v>ACT 2005</v>
          </cell>
        </row>
        <row r="487">
          <cell r="A487" t="str">
            <v>ACT 2005</v>
          </cell>
        </row>
        <row r="488">
          <cell r="A488" t="str">
            <v>ACT 2005</v>
          </cell>
        </row>
        <row r="489">
          <cell r="A489" t="str">
            <v>ACT 2005</v>
          </cell>
        </row>
        <row r="490">
          <cell r="A490" t="str">
            <v>ACT 2005</v>
          </cell>
        </row>
        <row r="491">
          <cell r="A491" t="str">
            <v>ACT 2005</v>
          </cell>
        </row>
        <row r="492">
          <cell r="A492" t="str">
            <v>ACT 2005</v>
          </cell>
        </row>
        <row r="493">
          <cell r="A493" t="str">
            <v>PLAN 2006</v>
          </cell>
        </row>
        <row r="494">
          <cell r="A494" t="str">
            <v>PLAN 2006</v>
          </cell>
        </row>
        <row r="495">
          <cell r="A495" t="str">
            <v>PLAN 2006</v>
          </cell>
        </row>
        <row r="496">
          <cell r="A496" t="str">
            <v>PLAN 2006</v>
          </cell>
        </row>
        <row r="497">
          <cell r="A497" t="str">
            <v>PLAN 2006</v>
          </cell>
        </row>
        <row r="498">
          <cell r="A498" t="str">
            <v>PLAN 2006</v>
          </cell>
        </row>
        <row r="499">
          <cell r="A499" t="str">
            <v>PLAN 2006</v>
          </cell>
        </row>
        <row r="500">
          <cell r="A500" t="str">
            <v>PLAN 2006</v>
          </cell>
        </row>
        <row r="501">
          <cell r="A501" t="str">
            <v>PLAN 2006</v>
          </cell>
        </row>
        <row r="502">
          <cell r="A502" t="str">
            <v>PLAN 2006</v>
          </cell>
        </row>
        <row r="503">
          <cell r="A503" t="str">
            <v>PLAN 2006</v>
          </cell>
        </row>
        <row r="504">
          <cell r="A504" t="str">
            <v>PLAN 2006</v>
          </cell>
        </row>
        <row r="505">
          <cell r="A505" t="str">
            <v>PLAN 2006</v>
          </cell>
        </row>
        <row r="506">
          <cell r="A506" t="str">
            <v>PLAN 2006</v>
          </cell>
        </row>
        <row r="507">
          <cell r="A507" t="str">
            <v>PLAN 2006</v>
          </cell>
        </row>
        <row r="508">
          <cell r="A508" t="str">
            <v>PLAN 2006</v>
          </cell>
        </row>
        <row r="509">
          <cell r="A509" t="str">
            <v>PLAN 2006</v>
          </cell>
        </row>
        <row r="510">
          <cell r="A510" t="str">
            <v>PLAN 2006</v>
          </cell>
        </row>
        <row r="511">
          <cell r="A511" t="str">
            <v>PLAN 2006</v>
          </cell>
        </row>
        <row r="512">
          <cell r="A512" t="str">
            <v>PLAN 2007</v>
          </cell>
        </row>
        <row r="513">
          <cell r="A513" t="str">
            <v>PLAN 2007</v>
          </cell>
        </row>
        <row r="514">
          <cell r="A514" t="str">
            <v>PLAN 2007</v>
          </cell>
        </row>
        <row r="515">
          <cell r="A515" t="str">
            <v>PLAN 2007</v>
          </cell>
        </row>
        <row r="516">
          <cell r="A516" t="str">
            <v>PLAN 2007</v>
          </cell>
        </row>
        <row r="517">
          <cell r="A517" t="str">
            <v>PLAN 2007</v>
          </cell>
        </row>
        <row r="518">
          <cell r="A518" t="str">
            <v>PLAN 2007</v>
          </cell>
        </row>
        <row r="519">
          <cell r="A519" t="str">
            <v>PLAN 2007</v>
          </cell>
        </row>
        <row r="520">
          <cell r="A520" t="str">
            <v>PLAN 2007</v>
          </cell>
        </row>
        <row r="521">
          <cell r="A521" t="str">
            <v>PLAN 2007</v>
          </cell>
        </row>
        <row r="522">
          <cell r="A522" t="str">
            <v>PLAN 2007</v>
          </cell>
        </row>
        <row r="523">
          <cell r="A523" t="str">
            <v>PLAN 2007</v>
          </cell>
        </row>
        <row r="524">
          <cell r="A524" t="str">
            <v>PLAN 2007</v>
          </cell>
        </row>
        <row r="525">
          <cell r="A525" t="str">
            <v>PLAN 2007</v>
          </cell>
        </row>
        <row r="526">
          <cell r="A526" t="str">
            <v>PLAN 2007</v>
          </cell>
        </row>
        <row r="527">
          <cell r="A527" t="str">
            <v>PLAN 2007</v>
          </cell>
        </row>
        <row r="528">
          <cell r="A528" t="str">
            <v>PLAN 2007</v>
          </cell>
        </row>
        <row r="529">
          <cell r="A529" t="str">
            <v>PLAN 2007</v>
          </cell>
        </row>
        <row r="530">
          <cell r="A530" t="str">
            <v>PLAN 2007</v>
          </cell>
        </row>
        <row r="531">
          <cell r="A531" t="str">
            <v>PLAN 2005</v>
          </cell>
        </row>
        <row r="532">
          <cell r="A532" t="str">
            <v>ACT 2005</v>
          </cell>
        </row>
        <row r="533">
          <cell r="A533" t="str">
            <v>PLAN 2006</v>
          </cell>
        </row>
        <row r="534">
          <cell r="A534" t="str">
            <v>PLAN 2007</v>
          </cell>
        </row>
        <row r="535">
          <cell r="A535" t="str">
            <v>PLAN 2005</v>
          </cell>
        </row>
        <row r="536">
          <cell r="A536" t="str">
            <v>PLAN 2006</v>
          </cell>
        </row>
        <row r="537">
          <cell r="A537" t="str">
            <v>PLAN 2007</v>
          </cell>
        </row>
        <row r="538">
          <cell r="A538" t="str">
            <v>PLAN 2005</v>
          </cell>
        </row>
        <row r="539">
          <cell r="A539" t="str">
            <v>PLAN 2005</v>
          </cell>
        </row>
        <row r="540">
          <cell r="A540" t="str">
            <v>PLAN 2005</v>
          </cell>
        </row>
        <row r="541">
          <cell r="A541" t="str">
            <v>PLAN 2005</v>
          </cell>
        </row>
        <row r="542">
          <cell r="A542" t="str">
            <v>PLAN 2005</v>
          </cell>
        </row>
        <row r="543">
          <cell r="A543" t="str">
            <v>PLAN 2005</v>
          </cell>
        </row>
        <row r="544">
          <cell r="A544" t="str">
            <v>PLAN 2005</v>
          </cell>
        </row>
        <row r="545">
          <cell r="A545" t="str">
            <v>PLAN 2005</v>
          </cell>
        </row>
        <row r="546">
          <cell r="A546" t="str">
            <v>PLAN 2005</v>
          </cell>
        </row>
        <row r="547">
          <cell r="A547" t="str">
            <v>PLAN 2005</v>
          </cell>
        </row>
        <row r="548">
          <cell r="A548" t="str">
            <v>PLAN 2005</v>
          </cell>
        </row>
        <row r="549">
          <cell r="A549" t="str">
            <v>PLAN 2005</v>
          </cell>
        </row>
        <row r="550">
          <cell r="A550" t="str">
            <v>ACT 2005</v>
          </cell>
        </row>
        <row r="551">
          <cell r="A551" t="str">
            <v>ACT 2005</v>
          </cell>
        </row>
        <row r="552">
          <cell r="A552" t="str">
            <v>ACT 2005</v>
          </cell>
        </row>
        <row r="553">
          <cell r="A553" t="str">
            <v>ACT 2005</v>
          </cell>
        </row>
        <row r="554">
          <cell r="A554" t="str">
            <v>ACT 2005</v>
          </cell>
        </row>
        <row r="555">
          <cell r="A555" t="str">
            <v>ACT 2005</v>
          </cell>
        </row>
        <row r="556">
          <cell r="A556" t="str">
            <v>ACT 2005</v>
          </cell>
        </row>
        <row r="557">
          <cell r="A557" t="str">
            <v>ACT 2005</v>
          </cell>
        </row>
        <row r="558">
          <cell r="A558" t="str">
            <v>ACT 2005</v>
          </cell>
        </row>
        <row r="559">
          <cell r="A559" t="str">
            <v>ACT 2005</v>
          </cell>
        </row>
        <row r="560">
          <cell r="A560" t="str">
            <v>ACT 2005</v>
          </cell>
        </row>
        <row r="561">
          <cell r="A561" t="str">
            <v>ACT 2005</v>
          </cell>
        </row>
        <row r="562">
          <cell r="A562" t="str">
            <v>PLAN 2006</v>
          </cell>
        </row>
        <row r="563">
          <cell r="A563" t="str">
            <v>PLAN 2006</v>
          </cell>
        </row>
        <row r="564">
          <cell r="A564" t="str">
            <v>PLAN 2006</v>
          </cell>
        </row>
        <row r="565">
          <cell r="A565" t="str">
            <v>PLAN 2006</v>
          </cell>
        </row>
        <row r="566">
          <cell r="A566" t="str">
            <v>PLAN 2006</v>
          </cell>
        </row>
        <row r="567">
          <cell r="A567" t="str">
            <v>PLAN 2006</v>
          </cell>
        </row>
        <row r="568">
          <cell r="A568" t="str">
            <v>PLAN 2006</v>
          </cell>
        </row>
        <row r="569">
          <cell r="A569" t="str">
            <v>PLAN 2006</v>
          </cell>
        </row>
        <row r="570">
          <cell r="A570" t="str">
            <v>PLAN 2006</v>
          </cell>
        </row>
        <row r="571">
          <cell r="A571" t="str">
            <v>PLAN 2006</v>
          </cell>
        </row>
        <row r="572">
          <cell r="A572" t="str">
            <v>PLAN 2006</v>
          </cell>
        </row>
        <row r="573">
          <cell r="A573" t="str">
            <v>PLAN 2006</v>
          </cell>
        </row>
        <row r="574">
          <cell r="A574" t="str">
            <v>PLAN 2007</v>
          </cell>
        </row>
        <row r="575">
          <cell r="A575" t="str">
            <v>PLAN 2007</v>
          </cell>
        </row>
        <row r="576">
          <cell r="A576" t="str">
            <v>PLAN 2007</v>
          </cell>
        </row>
        <row r="577">
          <cell r="A577" t="str">
            <v>PLAN 2007</v>
          </cell>
        </row>
        <row r="578">
          <cell r="A578" t="str">
            <v>PLAN 2007</v>
          </cell>
        </row>
        <row r="579">
          <cell r="A579" t="str">
            <v>PLAN 2007</v>
          </cell>
        </row>
        <row r="580">
          <cell r="A580" t="str">
            <v>PLAN 2007</v>
          </cell>
        </row>
        <row r="581">
          <cell r="A581" t="str">
            <v>PLAN 2007</v>
          </cell>
        </row>
        <row r="582">
          <cell r="A582" t="str">
            <v>PLAN 2007</v>
          </cell>
        </row>
        <row r="583">
          <cell r="A583" t="str">
            <v>PLAN 2007</v>
          </cell>
        </row>
        <row r="584">
          <cell r="A584" t="str">
            <v>PLAN 2007</v>
          </cell>
        </row>
        <row r="585">
          <cell r="A585" t="str">
            <v>PLAN 2007</v>
          </cell>
        </row>
        <row r="586">
          <cell r="A586" t="str">
            <v>PLAN 2005</v>
          </cell>
        </row>
        <row r="587">
          <cell r="A587" t="str">
            <v>PLAN 2005</v>
          </cell>
        </row>
        <row r="588">
          <cell r="A588" t="str">
            <v>ACT 2005</v>
          </cell>
        </row>
        <row r="589">
          <cell r="A589" t="str">
            <v>ACT 2005</v>
          </cell>
        </row>
        <row r="590">
          <cell r="A590" t="str">
            <v>PLAN 2006</v>
          </cell>
        </row>
        <row r="591">
          <cell r="A591" t="str">
            <v>PLAN 2006</v>
          </cell>
        </row>
        <row r="592">
          <cell r="A592" t="str">
            <v>PLAN 2007</v>
          </cell>
        </row>
        <row r="593">
          <cell r="A593" t="str">
            <v>PLAN 2007</v>
          </cell>
        </row>
        <row r="594">
          <cell r="A594" t="str">
            <v>PLAN 2005</v>
          </cell>
        </row>
        <row r="595">
          <cell r="A595" t="str">
            <v>ACT 2005</v>
          </cell>
        </row>
        <row r="596">
          <cell r="A596" t="str">
            <v>PLAN 2006</v>
          </cell>
        </row>
        <row r="597">
          <cell r="A597" t="str">
            <v>PLAN 2007</v>
          </cell>
        </row>
        <row r="598">
          <cell r="A598" t="str">
            <v>PLAN 2005</v>
          </cell>
        </row>
        <row r="599">
          <cell r="A599" t="str">
            <v>PLAN 2005</v>
          </cell>
        </row>
        <row r="600">
          <cell r="A600" t="str">
            <v>PLAN 2005</v>
          </cell>
        </row>
        <row r="601">
          <cell r="A601" t="str">
            <v>ACT 2005</v>
          </cell>
        </row>
        <row r="602">
          <cell r="A602" t="str">
            <v>ACT 2005</v>
          </cell>
        </row>
        <row r="603">
          <cell r="A603" t="str">
            <v>ACT 2005</v>
          </cell>
        </row>
        <row r="604">
          <cell r="A604" t="str">
            <v>PLAN 2006</v>
          </cell>
        </row>
        <row r="605">
          <cell r="A605" t="str">
            <v>PLAN 2006</v>
          </cell>
        </row>
        <row r="606">
          <cell r="A606" t="str">
            <v>PLAN 2006</v>
          </cell>
        </row>
        <row r="607">
          <cell r="A607" t="str">
            <v>PLAN 2007</v>
          </cell>
        </row>
        <row r="608">
          <cell r="A608" t="str">
            <v>PLAN 2007</v>
          </cell>
        </row>
        <row r="609">
          <cell r="A609" t="str">
            <v>PLAN 2007</v>
          </cell>
        </row>
        <row r="610">
          <cell r="A610" t="str">
            <v>PLAN 2005</v>
          </cell>
        </row>
        <row r="611">
          <cell r="A611" t="str">
            <v>PLAN 2005</v>
          </cell>
        </row>
        <row r="612">
          <cell r="A612" t="str">
            <v>PLAN 2005</v>
          </cell>
        </row>
        <row r="613">
          <cell r="A613" t="str">
            <v>PLAN 2005</v>
          </cell>
        </row>
        <row r="614">
          <cell r="A614" t="str">
            <v>PLAN 2005</v>
          </cell>
        </row>
        <row r="615">
          <cell r="A615" t="str">
            <v>PLAN 2005</v>
          </cell>
        </row>
        <row r="616">
          <cell r="A616" t="str">
            <v>PLAN 2005</v>
          </cell>
        </row>
        <row r="617">
          <cell r="A617" t="str">
            <v>PLAN 2005</v>
          </cell>
        </row>
        <row r="618">
          <cell r="A618" t="str">
            <v>PLAN 2005</v>
          </cell>
        </row>
        <row r="619">
          <cell r="A619" t="str">
            <v>PLAN 2005</v>
          </cell>
        </row>
        <row r="620">
          <cell r="A620" t="str">
            <v>PLAN 2005</v>
          </cell>
        </row>
        <row r="621">
          <cell r="A621" t="str">
            <v>ACT 2005</v>
          </cell>
        </row>
        <row r="622">
          <cell r="A622" t="str">
            <v>ACT 2005</v>
          </cell>
        </row>
        <row r="623">
          <cell r="A623" t="str">
            <v>ACT 2005</v>
          </cell>
        </row>
        <row r="624">
          <cell r="A624" t="str">
            <v>ACT 2005</v>
          </cell>
        </row>
        <row r="625">
          <cell r="A625" t="str">
            <v>ACT 2005</v>
          </cell>
        </row>
        <row r="626">
          <cell r="A626" t="str">
            <v>ACT 2005</v>
          </cell>
        </row>
        <row r="627">
          <cell r="A627" t="str">
            <v>ACT 2005</v>
          </cell>
        </row>
        <row r="628">
          <cell r="A628" t="str">
            <v>ACT 2005</v>
          </cell>
        </row>
        <row r="629">
          <cell r="A629" t="str">
            <v>ACT 2005</v>
          </cell>
        </row>
        <row r="630">
          <cell r="A630" t="str">
            <v>ACT 2005</v>
          </cell>
        </row>
        <row r="631">
          <cell r="A631" t="str">
            <v>ACT 2005</v>
          </cell>
        </row>
        <row r="632">
          <cell r="A632" t="str">
            <v>PLAN 2006</v>
          </cell>
        </row>
        <row r="633">
          <cell r="A633" t="str">
            <v>PLAN 2006</v>
          </cell>
        </row>
        <row r="634">
          <cell r="A634" t="str">
            <v>PLAN 2006</v>
          </cell>
        </row>
        <row r="635">
          <cell r="A635" t="str">
            <v>PLAN 2006</v>
          </cell>
        </row>
        <row r="636">
          <cell r="A636" t="str">
            <v>PLAN 2006</v>
          </cell>
        </row>
        <row r="637">
          <cell r="A637" t="str">
            <v>PLAN 2006</v>
          </cell>
        </row>
        <row r="638">
          <cell r="A638" t="str">
            <v>PLAN 2006</v>
          </cell>
        </row>
        <row r="639">
          <cell r="A639" t="str">
            <v>PLAN 2006</v>
          </cell>
        </row>
        <row r="640">
          <cell r="A640" t="str">
            <v>PLAN 2006</v>
          </cell>
        </row>
        <row r="641">
          <cell r="A641" t="str">
            <v>PLAN 2006</v>
          </cell>
        </row>
        <row r="642">
          <cell r="A642" t="str">
            <v>PLAN 2006</v>
          </cell>
        </row>
        <row r="643">
          <cell r="A643" t="str">
            <v>PLAN 2007</v>
          </cell>
        </row>
        <row r="644">
          <cell r="A644" t="str">
            <v>PLAN 2007</v>
          </cell>
        </row>
        <row r="645">
          <cell r="A645" t="str">
            <v>PLAN 2007</v>
          </cell>
        </row>
        <row r="646">
          <cell r="A646" t="str">
            <v>PLAN 2007</v>
          </cell>
        </row>
        <row r="647">
          <cell r="A647" t="str">
            <v>PLAN 2007</v>
          </cell>
        </row>
        <row r="648">
          <cell r="A648" t="str">
            <v>PLAN 2007</v>
          </cell>
        </row>
        <row r="649">
          <cell r="A649" t="str">
            <v>PLAN 2007</v>
          </cell>
        </row>
        <row r="650">
          <cell r="A650" t="str">
            <v>PLAN 2007</v>
          </cell>
        </row>
        <row r="651">
          <cell r="A651" t="str">
            <v>PLAN 2007</v>
          </cell>
        </row>
        <row r="652">
          <cell r="A652" t="str">
            <v>PLAN 2007</v>
          </cell>
        </row>
        <row r="653">
          <cell r="A653" t="str">
            <v>PLAN 2007</v>
          </cell>
        </row>
        <row r="654">
          <cell r="A654" t="str">
            <v>PLAN 2005</v>
          </cell>
        </row>
        <row r="655">
          <cell r="A655" t="str">
            <v>ACT 2005</v>
          </cell>
        </row>
        <row r="656">
          <cell r="A656" t="str">
            <v>PLAN 2006</v>
          </cell>
        </row>
        <row r="657">
          <cell r="A657" t="str">
            <v>PLAN 2007</v>
          </cell>
        </row>
        <row r="658">
          <cell r="A658" t="str">
            <v>PLAN 2005</v>
          </cell>
        </row>
        <row r="659">
          <cell r="A659" t="str">
            <v>PLAN 2005</v>
          </cell>
        </row>
        <row r="660">
          <cell r="A660" t="str">
            <v>PLAN 2005</v>
          </cell>
        </row>
        <row r="661">
          <cell r="A661" t="str">
            <v>PLAN 2005</v>
          </cell>
        </row>
        <row r="662">
          <cell r="A662" t="str">
            <v>PLAN 2005</v>
          </cell>
        </row>
        <row r="663">
          <cell r="A663" t="str">
            <v>PLAN 2005</v>
          </cell>
        </row>
        <row r="664">
          <cell r="A664" t="str">
            <v>PLAN 2005</v>
          </cell>
        </row>
        <row r="665">
          <cell r="A665" t="str">
            <v>PLAN 2005</v>
          </cell>
        </row>
        <row r="666">
          <cell r="A666" t="str">
            <v>PLAN 2005</v>
          </cell>
        </row>
        <row r="667">
          <cell r="A667" t="str">
            <v>PLAN 2005</v>
          </cell>
        </row>
        <row r="668">
          <cell r="A668" t="str">
            <v>PLAN 2005</v>
          </cell>
        </row>
        <row r="669">
          <cell r="A669" t="str">
            <v>PLAN 2005</v>
          </cell>
        </row>
        <row r="670">
          <cell r="A670" t="str">
            <v>PLAN 2005</v>
          </cell>
        </row>
        <row r="671">
          <cell r="A671" t="str">
            <v>PLAN 2005</v>
          </cell>
        </row>
        <row r="672">
          <cell r="A672" t="str">
            <v>PLAN 2005</v>
          </cell>
        </row>
        <row r="673">
          <cell r="A673" t="str">
            <v>PLAN 2005</v>
          </cell>
        </row>
        <row r="674">
          <cell r="A674" t="str">
            <v>PLAN 2005</v>
          </cell>
        </row>
        <row r="675">
          <cell r="A675" t="str">
            <v>PLAN 2005</v>
          </cell>
        </row>
        <row r="676">
          <cell r="A676" t="str">
            <v>PLAN 2005</v>
          </cell>
        </row>
        <row r="677">
          <cell r="A677" t="str">
            <v>PLAN 2005</v>
          </cell>
        </row>
        <row r="678">
          <cell r="A678" t="str">
            <v>PLAN 2005</v>
          </cell>
        </row>
        <row r="679">
          <cell r="A679" t="str">
            <v>PLAN 2005</v>
          </cell>
        </row>
        <row r="680">
          <cell r="A680" t="str">
            <v>PLAN 2005</v>
          </cell>
        </row>
        <row r="681">
          <cell r="A681" t="str">
            <v>PLAN 2005</v>
          </cell>
        </row>
        <row r="682">
          <cell r="A682" t="str">
            <v>ACT 2005</v>
          </cell>
        </row>
        <row r="683">
          <cell r="A683" t="str">
            <v>ACT 2005</v>
          </cell>
        </row>
        <row r="684">
          <cell r="A684" t="str">
            <v>ACT 2005</v>
          </cell>
        </row>
        <row r="685">
          <cell r="A685" t="str">
            <v>ACT 2005</v>
          </cell>
        </row>
        <row r="686">
          <cell r="A686" t="str">
            <v>ACT 2005</v>
          </cell>
        </row>
        <row r="687">
          <cell r="A687" t="str">
            <v>ACT 2005</v>
          </cell>
        </row>
        <row r="688">
          <cell r="A688" t="str">
            <v>ACT 2005</v>
          </cell>
        </row>
        <row r="689">
          <cell r="A689" t="str">
            <v>ACT 2005</v>
          </cell>
        </row>
        <row r="690">
          <cell r="A690" t="str">
            <v>ACT 2005</v>
          </cell>
        </row>
        <row r="691">
          <cell r="A691" t="str">
            <v>ACT 2005</v>
          </cell>
        </row>
        <row r="692">
          <cell r="A692" t="str">
            <v>ACT 2005</v>
          </cell>
        </row>
        <row r="693">
          <cell r="A693" t="str">
            <v>ACT 2005</v>
          </cell>
        </row>
        <row r="694">
          <cell r="A694" t="str">
            <v>ACT 2005</v>
          </cell>
        </row>
        <row r="695">
          <cell r="A695" t="str">
            <v>ACT 2005</v>
          </cell>
        </row>
        <row r="696">
          <cell r="A696" t="str">
            <v>ACT 2005</v>
          </cell>
        </row>
        <row r="697">
          <cell r="A697" t="str">
            <v>ACT 2005</v>
          </cell>
        </row>
        <row r="698">
          <cell r="A698" t="str">
            <v>ACT 2005</v>
          </cell>
        </row>
        <row r="699">
          <cell r="A699" t="str">
            <v>ACT 2005</v>
          </cell>
        </row>
        <row r="700">
          <cell r="A700" t="str">
            <v>ACT 2005</v>
          </cell>
        </row>
        <row r="701">
          <cell r="A701" t="str">
            <v>ACT 2005</v>
          </cell>
        </row>
        <row r="702">
          <cell r="A702" t="str">
            <v>ACT 2005</v>
          </cell>
        </row>
        <row r="703">
          <cell r="A703" t="str">
            <v>ACT 2005</v>
          </cell>
        </row>
        <row r="704">
          <cell r="A704" t="str">
            <v>ACT 2005</v>
          </cell>
        </row>
        <row r="705">
          <cell r="A705" t="str">
            <v>PLAN 2006</v>
          </cell>
        </row>
        <row r="706">
          <cell r="A706" t="str">
            <v>PLAN 2006</v>
          </cell>
        </row>
        <row r="707">
          <cell r="A707" t="str">
            <v>PLAN 2006</v>
          </cell>
        </row>
        <row r="708">
          <cell r="A708" t="str">
            <v>PLAN 2006</v>
          </cell>
        </row>
        <row r="709">
          <cell r="A709" t="str">
            <v>PLAN 2006</v>
          </cell>
        </row>
        <row r="710">
          <cell r="A710" t="str">
            <v>PLAN 2006</v>
          </cell>
        </row>
        <row r="711">
          <cell r="A711" t="str">
            <v>PLAN 2006</v>
          </cell>
        </row>
        <row r="712">
          <cell r="A712" t="str">
            <v>PLAN 2006</v>
          </cell>
        </row>
        <row r="713">
          <cell r="A713" t="str">
            <v>PLAN 2006</v>
          </cell>
        </row>
        <row r="714">
          <cell r="A714" t="str">
            <v>PLAN 2006</v>
          </cell>
        </row>
        <row r="715">
          <cell r="A715" t="str">
            <v>PLAN 2006</v>
          </cell>
        </row>
        <row r="716">
          <cell r="A716" t="str">
            <v>PLAN 2006</v>
          </cell>
        </row>
        <row r="717">
          <cell r="A717" t="str">
            <v>PLAN 2006</v>
          </cell>
        </row>
        <row r="718">
          <cell r="A718" t="str">
            <v>PLAN 2006</v>
          </cell>
        </row>
        <row r="719">
          <cell r="A719" t="str">
            <v>PLAN 2006</v>
          </cell>
        </row>
        <row r="720">
          <cell r="A720" t="str">
            <v>PLAN 2006</v>
          </cell>
        </row>
        <row r="721">
          <cell r="A721" t="str">
            <v>PLAN 2006</v>
          </cell>
        </row>
        <row r="722">
          <cell r="A722" t="str">
            <v>PLAN 2006</v>
          </cell>
        </row>
        <row r="723">
          <cell r="A723" t="str">
            <v>PLAN 2006</v>
          </cell>
        </row>
        <row r="724">
          <cell r="A724" t="str">
            <v>PLAN 2006</v>
          </cell>
        </row>
        <row r="725">
          <cell r="A725" t="str">
            <v>PLAN 2006</v>
          </cell>
        </row>
        <row r="726">
          <cell r="A726" t="str">
            <v>PLAN 2006</v>
          </cell>
        </row>
        <row r="727">
          <cell r="A727" t="str">
            <v>PLAN 2006</v>
          </cell>
        </row>
        <row r="728">
          <cell r="A728" t="str">
            <v>PLAN 2006</v>
          </cell>
        </row>
        <row r="729">
          <cell r="A729" t="str">
            <v>PLAN 2007</v>
          </cell>
        </row>
        <row r="730">
          <cell r="A730" t="str">
            <v>PLAN 2007</v>
          </cell>
        </row>
        <row r="731">
          <cell r="A731" t="str">
            <v>PLAN 2007</v>
          </cell>
        </row>
        <row r="732">
          <cell r="A732" t="str">
            <v>PLAN 2007</v>
          </cell>
        </row>
        <row r="733">
          <cell r="A733" t="str">
            <v>PLAN 2007</v>
          </cell>
        </row>
        <row r="734">
          <cell r="A734" t="str">
            <v>PLAN 2007</v>
          </cell>
        </row>
        <row r="735">
          <cell r="A735" t="str">
            <v>PLAN 2007</v>
          </cell>
        </row>
        <row r="736">
          <cell r="A736" t="str">
            <v>PLAN 2007</v>
          </cell>
        </row>
        <row r="737">
          <cell r="A737" t="str">
            <v>PLAN 2007</v>
          </cell>
        </row>
        <row r="738">
          <cell r="A738" t="str">
            <v>PLAN 2007</v>
          </cell>
        </row>
        <row r="739">
          <cell r="A739" t="str">
            <v>PLAN 2007</v>
          </cell>
        </row>
        <row r="740">
          <cell r="A740" t="str">
            <v>PLAN 2007</v>
          </cell>
        </row>
        <row r="741">
          <cell r="A741" t="str">
            <v>PLAN 2007</v>
          </cell>
        </row>
        <row r="742">
          <cell r="A742" t="str">
            <v>PLAN 2007</v>
          </cell>
        </row>
        <row r="743">
          <cell r="A743" t="str">
            <v>PLAN 2007</v>
          </cell>
        </row>
        <row r="744">
          <cell r="A744" t="str">
            <v>PLAN 2007</v>
          </cell>
        </row>
        <row r="745">
          <cell r="A745" t="str">
            <v>PLAN 2007</v>
          </cell>
        </row>
        <row r="746">
          <cell r="A746" t="str">
            <v>PLAN 2007</v>
          </cell>
        </row>
        <row r="747">
          <cell r="A747" t="str">
            <v>PLAN 2007</v>
          </cell>
        </row>
        <row r="748">
          <cell r="A748" t="str">
            <v>PLAN 2007</v>
          </cell>
        </row>
        <row r="749">
          <cell r="A749" t="str">
            <v>PLAN 2007</v>
          </cell>
        </row>
        <row r="750">
          <cell r="A750" t="str">
            <v>PLAN 2007</v>
          </cell>
        </row>
        <row r="751">
          <cell r="A751" t="str">
            <v>PLAN 2007</v>
          </cell>
        </row>
        <row r="752">
          <cell r="A752" t="str">
            <v>PLAN 2007</v>
          </cell>
        </row>
        <row r="753">
          <cell r="A753" t="str">
            <v>PLAN 2005</v>
          </cell>
        </row>
        <row r="754">
          <cell r="A754" t="str">
            <v>ACT 2005</v>
          </cell>
        </row>
        <row r="755">
          <cell r="A755" t="str">
            <v>PLAN 2006</v>
          </cell>
        </row>
        <row r="756">
          <cell r="A756" t="str">
            <v>PLAN 2007</v>
          </cell>
        </row>
        <row r="757">
          <cell r="A757" t="str">
            <v>PLAN 2005</v>
          </cell>
        </row>
        <row r="758">
          <cell r="A758" t="str">
            <v>PLAN 2005</v>
          </cell>
        </row>
        <row r="759">
          <cell r="A759" t="str">
            <v>PLAN 2005</v>
          </cell>
        </row>
        <row r="760">
          <cell r="A760" t="str">
            <v>PLAN 2005</v>
          </cell>
        </row>
        <row r="761">
          <cell r="A761" t="str">
            <v>PLAN 2005</v>
          </cell>
        </row>
        <row r="762">
          <cell r="A762" t="str">
            <v>PLAN 2005</v>
          </cell>
        </row>
        <row r="763">
          <cell r="A763" t="str">
            <v>ACT 2005</v>
          </cell>
        </row>
        <row r="764">
          <cell r="A764" t="str">
            <v>ACT 2005</v>
          </cell>
        </row>
        <row r="765">
          <cell r="A765" t="str">
            <v>ACT 2005</v>
          </cell>
        </row>
        <row r="766">
          <cell r="A766" t="str">
            <v>ACT 2005</v>
          </cell>
        </row>
        <row r="767">
          <cell r="A767" t="str">
            <v>ACT 2005</v>
          </cell>
        </row>
        <row r="768">
          <cell r="A768" t="str">
            <v>ACT 2005</v>
          </cell>
        </row>
        <row r="769">
          <cell r="A769" t="str">
            <v>PLAN 2006</v>
          </cell>
        </row>
        <row r="770">
          <cell r="A770" t="str">
            <v>PLAN 2006</v>
          </cell>
        </row>
        <row r="771">
          <cell r="A771" t="str">
            <v>PLAN 2006</v>
          </cell>
        </row>
        <row r="772">
          <cell r="A772" t="str">
            <v>PLAN 2006</v>
          </cell>
        </row>
        <row r="773">
          <cell r="A773" t="str">
            <v>PLAN 2006</v>
          </cell>
        </row>
        <row r="774">
          <cell r="A774" t="str">
            <v>PLAN 2006</v>
          </cell>
        </row>
        <row r="775">
          <cell r="A775" t="str">
            <v>PLAN 2007</v>
          </cell>
        </row>
        <row r="776">
          <cell r="A776" t="str">
            <v>PLAN 2007</v>
          </cell>
        </row>
        <row r="777">
          <cell r="A777" t="str">
            <v>PLAN 2007</v>
          </cell>
        </row>
        <row r="778">
          <cell r="A778" t="str">
            <v>PLAN 2007</v>
          </cell>
        </row>
        <row r="779">
          <cell r="A779" t="str">
            <v>PLAN 2007</v>
          </cell>
        </row>
        <row r="780">
          <cell r="A780" t="str">
            <v>PLAN 2007</v>
          </cell>
        </row>
        <row r="781">
          <cell r="A781" t="str">
            <v>ACT 2005</v>
          </cell>
        </row>
        <row r="782">
          <cell r="A782" t="str">
            <v>PLAN 2005</v>
          </cell>
        </row>
        <row r="783">
          <cell r="A783" t="str">
            <v>PLAN 2005</v>
          </cell>
        </row>
        <row r="784">
          <cell r="A784" t="str">
            <v>ACT 2005</v>
          </cell>
        </row>
        <row r="785">
          <cell r="A785" t="str">
            <v>PLAN 2006</v>
          </cell>
        </row>
        <row r="786">
          <cell r="A786" t="str">
            <v>PLAN 2006</v>
          </cell>
        </row>
        <row r="787">
          <cell r="A787" t="str">
            <v>PLAN 2007</v>
          </cell>
        </row>
        <row r="788">
          <cell r="A788" t="str">
            <v>PLAN 2007</v>
          </cell>
        </row>
        <row r="789">
          <cell r="A789" t="str">
            <v>PLAN 2005</v>
          </cell>
        </row>
        <row r="790">
          <cell r="A790" t="str">
            <v>PLAN 2005</v>
          </cell>
        </row>
        <row r="791">
          <cell r="A791" t="str">
            <v>ACT 2005</v>
          </cell>
        </row>
        <row r="792">
          <cell r="A792" t="str">
            <v>ACT 2005</v>
          </cell>
        </row>
        <row r="793">
          <cell r="A793" t="str">
            <v>PLAN 2006</v>
          </cell>
        </row>
        <row r="794">
          <cell r="A794" t="str">
            <v>PLAN 2006</v>
          </cell>
        </row>
        <row r="795">
          <cell r="A795" t="str">
            <v>PLAN 2007</v>
          </cell>
        </row>
        <row r="796">
          <cell r="A796" t="str">
            <v>PLAN 2007</v>
          </cell>
        </row>
        <row r="797">
          <cell r="A797" t="str">
            <v>PLAN 2005</v>
          </cell>
        </row>
        <row r="798">
          <cell r="A798" t="str">
            <v>ACT 2005</v>
          </cell>
        </row>
        <row r="799">
          <cell r="A799" t="str">
            <v>PLAN 2006</v>
          </cell>
        </row>
        <row r="800">
          <cell r="A800" t="str">
            <v>PLAN 2007</v>
          </cell>
        </row>
        <row r="801">
          <cell r="A801" t="str">
            <v>PLAN 2005</v>
          </cell>
        </row>
        <row r="802">
          <cell r="A802" t="str">
            <v>PLAN 2005</v>
          </cell>
        </row>
        <row r="803">
          <cell r="A803" t="str">
            <v>PLAN 2005</v>
          </cell>
        </row>
        <row r="804">
          <cell r="A804" t="str">
            <v>ACT 2005</v>
          </cell>
        </row>
        <row r="805">
          <cell r="A805" t="str">
            <v>ACT 2005</v>
          </cell>
        </row>
        <row r="806">
          <cell r="A806" t="str">
            <v>ACT 2005</v>
          </cell>
        </row>
        <row r="807">
          <cell r="A807" t="str">
            <v>PLAN 2006</v>
          </cell>
        </row>
        <row r="808">
          <cell r="A808" t="str">
            <v>PLAN 2006</v>
          </cell>
        </row>
        <row r="809">
          <cell r="A809" t="str">
            <v>PLAN 2006</v>
          </cell>
        </row>
        <row r="810">
          <cell r="A810" t="str">
            <v>PLAN 2007</v>
          </cell>
        </row>
        <row r="811">
          <cell r="A811" t="str">
            <v>PLAN 2007</v>
          </cell>
        </row>
        <row r="812">
          <cell r="A812" t="str">
            <v>PLAN 2007</v>
          </cell>
        </row>
        <row r="813">
          <cell r="A813" t="str">
            <v>PLAN 2005</v>
          </cell>
        </row>
        <row r="814">
          <cell r="A814" t="str">
            <v>PLAN 2005</v>
          </cell>
        </row>
        <row r="815">
          <cell r="A815" t="str">
            <v>ACT 2005</v>
          </cell>
        </row>
        <row r="816">
          <cell r="A816" t="str">
            <v>ACT 2005</v>
          </cell>
        </row>
        <row r="817">
          <cell r="A817" t="str">
            <v>PLAN 2006</v>
          </cell>
        </row>
        <row r="818">
          <cell r="A818" t="str">
            <v>PLAN 2006</v>
          </cell>
        </row>
        <row r="819">
          <cell r="A819" t="str">
            <v>PLAN 2007</v>
          </cell>
        </row>
        <row r="820">
          <cell r="A820" t="str">
            <v>PLAN 2007</v>
          </cell>
        </row>
        <row r="821">
          <cell r="A821" t="str">
            <v>PLAN 2005</v>
          </cell>
        </row>
        <row r="822">
          <cell r="A822" t="str">
            <v>PLAN 2005</v>
          </cell>
        </row>
        <row r="823">
          <cell r="A823" t="str">
            <v>PLAN 2005</v>
          </cell>
        </row>
        <row r="824">
          <cell r="A824" t="str">
            <v>PLAN 2005</v>
          </cell>
        </row>
        <row r="825">
          <cell r="A825" t="str">
            <v>PLAN 2005</v>
          </cell>
        </row>
        <row r="826">
          <cell r="A826" t="str">
            <v>PLAN 2005</v>
          </cell>
        </row>
        <row r="827">
          <cell r="A827" t="str">
            <v>PLAN 2005</v>
          </cell>
        </row>
        <row r="828">
          <cell r="A828" t="str">
            <v>PLAN 2005</v>
          </cell>
        </row>
        <row r="829">
          <cell r="A829" t="str">
            <v>PLAN 2005</v>
          </cell>
        </row>
        <row r="830">
          <cell r="A830" t="str">
            <v>PLAN 2005</v>
          </cell>
        </row>
        <row r="831">
          <cell r="A831" t="str">
            <v>PLAN 2005</v>
          </cell>
        </row>
        <row r="832">
          <cell r="A832" t="str">
            <v>PLAN 2005</v>
          </cell>
        </row>
        <row r="833">
          <cell r="A833" t="str">
            <v>PLAN 2005</v>
          </cell>
        </row>
        <row r="834">
          <cell r="A834" t="str">
            <v>PLAN 2005</v>
          </cell>
        </row>
        <row r="835">
          <cell r="A835" t="str">
            <v>PLAN 2005</v>
          </cell>
        </row>
        <row r="836">
          <cell r="A836" t="str">
            <v>PLAN 2005</v>
          </cell>
        </row>
        <row r="837">
          <cell r="A837" t="str">
            <v>PLAN 2005</v>
          </cell>
        </row>
        <row r="838">
          <cell r="A838" t="str">
            <v>PLAN 2005</v>
          </cell>
        </row>
        <row r="839">
          <cell r="A839" t="str">
            <v>PLAN 2005</v>
          </cell>
        </row>
        <row r="840">
          <cell r="A840" t="str">
            <v>PLAN 2005</v>
          </cell>
        </row>
        <row r="841">
          <cell r="A841" t="str">
            <v>PLAN 2005</v>
          </cell>
        </row>
        <row r="842">
          <cell r="A842" t="str">
            <v>PLAN 2005</v>
          </cell>
        </row>
        <row r="843">
          <cell r="A843" t="str">
            <v>PLAN 2005</v>
          </cell>
        </row>
        <row r="844">
          <cell r="A844" t="str">
            <v>PLAN 2005</v>
          </cell>
        </row>
        <row r="845">
          <cell r="A845" t="str">
            <v>PLAN 2005</v>
          </cell>
        </row>
        <row r="846">
          <cell r="A846" t="str">
            <v>PLAN 2005</v>
          </cell>
        </row>
        <row r="847">
          <cell r="A847" t="str">
            <v>PLAN 2005</v>
          </cell>
        </row>
        <row r="848">
          <cell r="A848" t="str">
            <v>PLAN 2005</v>
          </cell>
        </row>
        <row r="849">
          <cell r="A849" t="str">
            <v>PLAN 2005</v>
          </cell>
        </row>
        <row r="850">
          <cell r="A850" t="str">
            <v>PLAN 2005</v>
          </cell>
        </row>
        <row r="851">
          <cell r="A851" t="str">
            <v>PLAN 2005</v>
          </cell>
        </row>
        <row r="852">
          <cell r="A852" t="str">
            <v>PLAN 2005</v>
          </cell>
        </row>
        <row r="853">
          <cell r="A853" t="str">
            <v>PLAN 2005</v>
          </cell>
        </row>
        <row r="854">
          <cell r="A854" t="str">
            <v>PLAN 2005</v>
          </cell>
        </row>
        <row r="855">
          <cell r="A855" t="str">
            <v>PLAN 2005</v>
          </cell>
        </row>
        <row r="856">
          <cell r="A856" t="str">
            <v>PLAN 2005</v>
          </cell>
        </row>
        <row r="857">
          <cell r="A857" t="str">
            <v>PLAN 2005</v>
          </cell>
        </row>
        <row r="858">
          <cell r="A858" t="str">
            <v>PLAN 2005</v>
          </cell>
        </row>
        <row r="859">
          <cell r="A859" t="str">
            <v>PLAN 2005</v>
          </cell>
        </row>
        <row r="860">
          <cell r="A860" t="str">
            <v>PLAN 2005</v>
          </cell>
        </row>
        <row r="861">
          <cell r="A861" t="str">
            <v>PLAN 2005</v>
          </cell>
        </row>
        <row r="862">
          <cell r="A862" t="str">
            <v>PLAN 2005</v>
          </cell>
        </row>
        <row r="863">
          <cell r="A863" t="str">
            <v>PLAN 2005</v>
          </cell>
        </row>
        <row r="864">
          <cell r="A864" t="str">
            <v>PLAN 2005</v>
          </cell>
        </row>
        <row r="865">
          <cell r="A865" t="str">
            <v>PLAN 2005</v>
          </cell>
        </row>
        <row r="866">
          <cell r="A866" t="str">
            <v>PLAN 2005</v>
          </cell>
        </row>
        <row r="867">
          <cell r="A867" t="str">
            <v>PLAN 2005</v>
          </cell>
        </row>
        <row r="868">
          <cell r="A868" t="str">
            <v>PLAN 2005</v>
          </cell>
        </row>
        <row r="869">
          <cell r="A869" t="str">
            <v>PLAN 2005</v>
          </cell>
        </row>
        <row r="870">
          <cell r="A870" t="str">
            <v>PLAN 2005</v>
          </cell>
        </row>
        <row r="871">
          <cell r="A871" t="str">
            <v>PLAN 2005</v>
          </cell>
        </row>
        <row r="872">
          <cell r="A872" t="str">
            <v>PLAN 2005</v>
          </cell>
        </row>
        <row r="873">
          <cell r="A873" t="str">
            <v>PLAN 2005</v>
          </cell>
        </row>
        <row r="874">
          <cell r="A874" t="str">
            <v>PLAN 2005</v>
          </cell>
        </row>
        <row r="875">
          <cell r="A875" t="str">
            <v>PLAN 2005</v>
          </cell>
        </row>
        <row r="876">
          <cell r="A876" t="str">
            <v>PLAN 2005</v>
          </cell>
        </row>
        <row r="877">
          <cell r="A877" t="str">
            <v>ACT 2005</v>
          </cell>
        </row>
        <row r="878">
          <cell r="A878" t="str">
            <v>ACT 2005</v>
          </cell>
        </row>
        <row r="879">
          <cell r="A879" t="str">
            <v>ACT 2005</v>
          </cell>
        </row>
        <row r="880">
          <cell r="A880" t="str">
            <v>ACT 2005</v>
          </cell>
        </row>
        <row r="881">
          <cell r="A881" t="str">
            <v>ACT 2005</v>
          </cell>
        </row>
        <row r="882">
          <cell r="A882" t="str">
            <v>ACT 2005</v>
          </cell>
        </row>
        <row r="883">
          <cell r="A883" t="str">
            <v>ACT 2005</v>
          </cell>
        </row>
        <row r="884">
          <cell r="A884" t="str">
            <v>ACT 2005</v>
          </cell>
        </row>
        <row r="885">
          <cell r="A885" t="str">
            <v>ACT 2005</v>
          </cell>
        </row>
        <row r="886">
          <cell r="A886" t="str">
            <v>ACT 2005</v>
          </cell>
        </row>
        <row r="887">
          <cell r="A887" t="str">
            <v>ACT 2005</v>
          </cell>
        </row>
        <row r="888">
          <cell r="A888" t="str">
            <v>ACT 2005</v>
          </cell>
        </row>
        <row r="889">
          <cell r="A889" t="str">
            <v>ACT 2005</v>
          </cell>
        </row>
        <row r="890">
          <cell r="A890" t="str">
            <v>ACT 2005</v>
          </cell>
        </row>
        <row r="891">
          <cell r="A891" t="str">
            <v>ACT 2005</v>
          </cell>
        </row>
        <row r="892">
          <cell r="A892" t="str">
            <v>ACT 2005</v>
          </cell>
        </row>
        <row r="893">
          <cell r="A893" t="str">
            <v>ACT 2005</v>
          </cell>
        </row>
        <row r="894">
          <cell r="A894" t="str">
            <v>ACT 2005</v>
          </cell>
        </row>
        <row r="895">
          <cell r="A895" t="str">
            <v>ACT 2005</v>
          </cell>
        </row>
        <row r="896">
          <cell r="A896" t="str">
            <v>ACT 2005</v>
          </cell>
        </row>
        <row r="897">
          <cell r="A897" t="str">
            <v>ACT 2005</v>
          </cell>
        </row>
        <row r="898">
          <cell r="A898" t="str">
            <v>ACT 2005</v>
          </cell>
        </row>
        <row r="899">
          <cell r="A899" t="str">
            <v>ACT 2005</v>
          </cell>
        </row>
        <row r="900">
          <cell r="A900" t="str">
            <v>ACT 2005</v>
          </cell>
        </row>
        <row r="901">
          <cell r="A901" t="str">
            <v>ACT 2005</v>
          </cell>
        </row>
        <row r="902">
          <cell r="A902" t="str">
            <v>ACT 2005</v>
          </cell>
        </row>
        <row r="903">
          <cell r="A903" t="str">
            <v>ACT 2005</v>
          </cell>
        </row>
        <row r="904">
          <cell r="A904" t="str">
            <v>ACT 2005</v>
          </cell>
        </row>
        <row r="905">
          <cell r="A905" t="str">
            <v>ACT 2005</v>
          </cell>
        </row>
        <row r="906">
          <cell r="A906" t="str">
            <v>ACT 2005</v>
          </cell>
        </row>
        <row r="907">
          <cell r="A907" t="str">
            <v>ACT 2005</v>
          </cell>
        </row>
        <row r="908">
          <cell r="A908" t="str">
            <v>ACT 2005</v>
          </cell>
        </row>
        <row r="909">
          <cell r="A909" t="str">
            <v>ACT 2005</v>
          </cell>
        </row>
        <row r="910">
          <cell r="A910" t="str">
            <v>ACT 2005</v>
          </cell>
        </row>
        <row r="911">
          <cell r="A911" t="str">
            <v>ACT 2005</v>
          </cell>
        </row>
        <row r="912">
          <cell r="A912" t="str">
            <v>ACT 2005</v>
          </cell>
        </row>
        <row r="913">
          <cell r="A913" t="str">
            <v>ACT 2005</v>
          </cell>
        </row>
        <row r="914">
          <cell r="A914" t="str">
            <v>ACT 2005</v>
          </cell>
        </row>
        <row r="915">
          <cell r="A915" t="str">
            <v>ACT 2005</v>
          </cell>
        </row>
        <row r="916">
          <cell r="A916" t="str">
            <v>ACT 2005</v>
          </cell>
        </row>
        <row r="917">
          <cell r="A917" t="str">
            <v>ACT 2005</v>
          </cell>
        </row>
        <row r="918">
          <cell r="A918" t="str">
            <v>ACT 2005</v>
          </cell>
        </row>
        <row r="919">
          <cell r="A919" t="str">
            <v>ACT 2005</v>
          </cell>
        </row>
        <row r="920">
          <cell r="A920" t="str">
            <v>ACT 2005</v>
          </cell>
        </row>
        <row r="921">
          <cell r="A921" t="str">
            <v>ACT 2005</v>
          </cell>
        </row>
        <row r="922">
          <cell r="A922" t="str">
            <v>ACT 2005</v>
          </cell>
        </row>
        <row r="923">
          <cell r="A923" t="str">
            <v>ACT 2005</v>
          </cell>
        </row>
        <row r="924">
          <cell r="A924" t="str">
            <v>ACT 2005</v>
          </cell>
        </row>
        <row r="925">
          <cell r="A925" t="str">
            <v>ACT 2005</v>
          </cell>
        </row>
        <row r="926">
          <cell r="A926" t="str">
            <v>ACT 2005</v>
          </cell>
        </row>
        <row r="927">
          <cell r="A927" t="str">
            <v>ACT 2005</v>
          </cell>
        </row>
        <row r="928">
          <cell r="A928" t="str">
            <v>ACT 2005</v>
          </cell>
        </row>
        <row r="929">
          <cell r="A929" t="str">
            <v>ACT 2005</v>
          </cell>
        </row>
        <row r="930">
          <cell r="A930" t="str">
            <v>ACT 2005</v>
          </cell>
        </row>
        <row r="931">
          <cell r="A931" t="str">
            <v>ACT 2005</v>
          </cell>
        </row>
        <row r="932">
          <cell r="A932" t="str">
            <v>ACT 2005</v>
          </cell>
        </row>
        <row r="933">
          <cell r="A933" t="str">
            <v>PLAN 2006</v>
          </cell>
        </row>
        <row r="934">
          <cell r="A934" t="str">
            <v>PLAN 2006</v>
          </cell>
        </row>
        <row r="935">
          <cell r="A935" t="str">
            <v>PLAN 2006</v>
          </cell>
        </row>
        <row r="936">
          <cell r="A936" t="str">
            <v>PLAN 2006</v>
          </cell>
        </row>
        <row r="937">
          <cell r="A937" t="str">
            <v>PLAN 2006</v>
          </cell>
        </row>
        <row r="938">
          <cell r="A938" t="str">
            <v>PLAN 2006</v>
          </cell>
        </row>
        <row r="939">
          <cell r="A939" t="str">
            <v>PLAN 2006</v>
          </cell>
        </row>
        <row r="940">
          <cell r="A940" t="str">
            <v>PLAN 2006</v>
          </cell>
        </row>
        <row r="941">
          <cell r="A941" t="str">
            <v>PLAN 2006</v>
          </cell>
        </row>
        <row r="942">
          <cell r="A942" t="str">
            <v>PLAN 2006</v>
          </cell>
        </row>
        <row r="943">
          <cell r="A943" t="str">
            <v>PLAN 2006</v>
          </cell>
        </row>
        <row r="944">
          <cell r="A944" t="str">
            <v>PLAN 2006</v>
          </cell>
        </row>
        <row r="945">
          <cell r="A945" t="str">
            <v>PLAN 2006</v>
          </cell>
        </row>
        <row r="946">
          <cell r="A946" t="str">
            <v>PLAN 2006</v>
          </cell>
        </row>
        <row r="947">
          <cell r="A947" t="str">
            <v>PLAN 2006</v>
          </cell>
        </row>
        <row r="948">
          <cell r="A948" t="str">
            <v>PLAN 2006</v>
          </cell>
        </row>
        <row r="949">
          <cell r="A949" t="str">
            <v>PLAN 2006</v>
          </cell>
        </row>
        <row r="950">
          <cell r="A950" t="str">
            <v>PLAN 2006</v>
          </cell>
        </row>
        <row r="951">
          <cell r="A951" t="str">
            <v>PLAN 2006</v>
          </cell>
        </row>
        <row r="952">
          <cell r="A952" t="str">
            <v>PLAN 2006</v>
          </cell>
        </row>
        <row r="953">
          <cell r="A953" t="str">
            <v>PLAN 2006</v>
          </cell>
        </row>
        <row r="954">
          <cell r="A954" t="str">
            <v>PLAN 2006</v>
          </cell>
        </row>
        <row r="955">
          <cell r="A955" t="str">
            <v>PLAN 2006</v>
          </cell>
        </row>
        <row r="956">
          <cell r="A956" t="str">
            <v>PLAN 2006</v>
          </cell>
        </row>
        <row r="957">
          <cell r="A957" t="str">
            <v>PLAN 2006</v>
          </cell>
        </row>
        <row r="958">
          <cell r="A958" t="str">
            <v>PLAN 2006</v>
          </cell>
        </row>
        <row r="959">
          <cell r="A959" t="str">
            <v>PLAN 2006</v>
          </cell>
        </row>
        <row r="960">
          <cell r="A960" t="str">
            <v>PLAN 2006</v>
          </cell>
        </row>
        <row r="961">
          <cell r="A961" t="str">
            <v>PLAN 2006</v>
          </cell>
        </row>
        <row r="962">
          <cell r="A962" t="str">
            <v>PLAN 2006</v>
          </cell>
        </row>
        <row r="963">
          <cell r="A963" t="str">
            <v>PLAN 2006</v>
          </cell>
        </row>
        <row r="964">
          <cell r="A964" t="str">
            <v>PLAN 2006</v>
          </cell>
        </row>
        <row r="965">
          <cell r="A965" t="str">
            <v>PLAN 2006</v>
          </cell>
        </row>
        <row r="966">
          <cell r="A966" t="str">
            <v>PLAN 2006</v>
          </cell>
        </row>
        <row r="967">
          <cell r="A967" t="str">
            <v>PLAN 2006</v>
          </cell>
        </row>
        <row r="968">
          <cell r="A968" t="str">
            <v>PLAN 2006</v>
          </cell>
        </row>
        <row r="969">
          <cell r="A969" t="str">
            <v>PLAN 2006</v>
          </cell>
        </row>
        <row r="970">
          <cell r="A970" t="str">
            <v>PLAN 2006</v>
          </cell>
        </row>
        <row r="971">
          <cell r="A971" t="str">
            <v>PLAN 2006</v>
          </cell>
        </row>
        <row r="972">
          <cell r="A972" t="str">
            <v>PLAN 2006</v>
          </cell>
        </row>
        <row r="973">
          <cell r="A973" t="str">
            <v>PLAN 2006</v>
          </cell>
        </row>
        <row r="974">
          <cell r="A974" t="str">
            <v>PLAN 2006</v>
          </cell>
        </row>
        <row r="975">
          <cell r="A975" t="str">
            <v>PLAN 2006</v>
          </cell>
        </row>
        <row r="976">
          <cell r="A976" t="str">
            <v>PLAN 2006</v>
          </cell>
        </row>
        <row r="977">
          <cell r="A977" t="str">
            <v>PLAN 2006</v>
          </cell>
        </row>
        <row r="978">
          <cell r="A978" t="str">
            <v>PLAN 2006</v>
          </cell>
        </row>
        <row r="979">
          <cell r="A979" t="str">
            <v>PLAN 2006</v>
          </cell>
        </row>
        <row r="980">
          <cell r="A980" t="str">
            <v>PLAN 2006</v>
          </cell>
        </row>
        <row r="981">
          <cell r="A981" t="str">
            <v>PLAN 2006</v>
          </cell>
        </row>
        <row r="982">
          <cell r="A982" t="str">
            <v>PLAN 2006</v>
          </cell>
        </row>
        <row r="983">
          <cell r="A983" t="str">
            <v>PLAN 2006</v>
          </cell>
        </row>
        <row r="984">
          <cell r="A984" t="str">
            <v>PLAN 2006</v>
          </cell>
        </row>
        <row r="985">
          <cell r="A985" t="str">
            <v>PLAN 2006</v>
          </cell>
        </row>
        <row r="986">
          <cell r="A986" t="str">
            <v>PLAN 2006</v>
          </cell>
        </row>
        <row r="987">
          <cell r="A987" t="str">
            <v>PLAN 2006</v>
          </cell>
        </row>
        <row r="988">
          <cell r="A988" t="str">
            <v>PLAN 2006</v>
          </cell>
        </row>
        <row r="989">
          <cell r="A989" t="str">
            <v>PLAN 2007</v>
          </cell>
        </row>
        <row r="990">
          <cell r="A990" t="str">
            <v>PLAN 2007</v>
          </cell>
        </row>
        <row r="991">
          <cell r="A991" t="str">
            <v>PLAN 2007</v>
          </cell>
        </row>
        <row r="992">
          <cell r="A992" t="str">
            <v>PLAN 2007</v>
          </cell>
        </row>
        <row r="993">
          <cell r="A993" t="str">
            <v>PLAN 2007</v>
          </cell>
        </row>
        <row r="994">
          <cell r="A994" t="str">
            <v>PLAN 2007</v>
          </cell>
        </row>
        <row r="995">
          <cell r="A995" t="str">
            <v>PLAN 2007</v>
          </cell>
        </row>
        <row r="996">
          <cell r="A996" t="str">
            <v>PLAN 2007</v>
          </cell>
        </row>
        <row r="997">
          <cell r="A997" t="str">
            <v>PLAN 2007</v>
          </cell>
        </row>
        <row r="998">
          <cell r="A998" t="str">
            <v>PLAN 2007</v>
          </cell>
        </row>
        <row r="999">
          <cell r="A999" t="str">
            <v>PLAN 2007</v>
          </cell>
        </row>
        <row r="1000">
          <cell r="A1000" t="str">
            <v>PLAN 2007</v>
          </cell>
        </row>
        <row r="1001">
          <cell r="A1001" t="str">
            <v>PLAN 2007</v>
          </cell>
        </row>
        <row r="1002">
          <cell r="A1002" t="str">
            <v>PLAN 2007</v>
          </cell>
        </row>
        <row r="1003">
          <cell r="A1003" t="str">
            <v>PLAN 2007</v>
          </cell>
        </row>
        <row r="1004">
          <cell r="A1004" t="str">
            <v>PLAN 2007</v>
          </cell>
        </row>
        <row r="1005">
          <cell r="A1005" t="str">
            <v>PLAN 2007</v>
          </cell>
        </row>
        <row r="1006">
          <cell r="A1006" t="str">
            <v>PLAN 2007</v>
          </cell>
        </row>
        <row r="1007">
          <cell r="A1007" t="str">
            <v>PLAN 2007</v>
          </cell>
        </row>
        <row r="1008">
          <cell r="A1008" t="str">
            <v>PLAN 2007</v>
          </cell>
        </row>
        <row r="1009">
          <cell r="A1009" t="str">
            <v>PLAN 2007</v>
          </cell>
        </row>
        <row r="1010">
          <cell r="A1010" t="str">
            <v>PLAN 2007</v>
          </cell>
        </row>
        <row r="1011">
          <cell r="A1011" t="str">
            <v>PLAN 2007</v>
          </cell>
        </row>
        <row r="1012">
          <cell r="A1012" t="str">
            <v>PLAN 2007</v>
          </cell>
        </row>
        <row r="1013">
          <cell r="A1013" t="str">
            <v>PLAN 2007</v>
          </cell>
        </row>
        <row r="1014">
          <cell r="A1014" t="str">
            <v>PLAN 2007</v>
          </cell>
        </row>
        <row r="1015">
          <cell r="A1015" t="str">
            <v>PLAN 2007</v>
          </cell>
        </row>
        <row r="1016">
          <cell r="A1016" t="str">
            <v>PLAN 2007</v>
          </cell>
        </row>
        <row r="1017">
          <cell r="A1017" t="str">
            <v>PLAN 2007</v>
          </cell>
        </row>
        <row r="1018">
          <cell r="A1018" t="str">
            <v>PLAN 2007</v>
          </cell>
        </row>
        <row r="1019">
          <cell r="A1019" t="str">
            <v>PLAN 2007</v>
          </cell>
        </row>
        <row r="1020">
          <cell r="A1020" t="str">
            <v>PLAN 2007</v>
          </cell>
        </row>
        <row r="1021">
          <cell r="A1021" t="str">
            <v>PLAN 2007</v>
          </cell>
        </row>
        <row r="1022">
          <cell r="A1022" t="str">
            <v>PLAN 2007</v>
          </cell>
        </row>
        <row r="1023">
          <cell r="A1023" t="str">
            <v>PLAN 2007</v>
          </cell>
        </row>
        <row r="1024">
          <cell r="A1024" t="str">
            <v>PLAN 2007</v>
          </cell>
        </row>
        <row r="1025">
          <cell r="A1025" t="str">
            <v>PLAN 2007</v>
          </cell>
        </row>
        <row r="1026">
          <cell r="A1026" t="str">
            <v>PLAN 2007</v>
          </cell>
        </row>
        <row r="1027">
          <cell r="A1027" t="str">
            <v>PLAN 2007</v>
          </cell>
        </row>
        <row r="1028">
          <cell r="A1028" t="str">
            <v>PLAN 2007</v>
          </cell>
        </row>
        <row r="1029">
          <cell r="A1029" t="str">
            <v>PLAN 2007</v>
          </cell>
        </row>
        <row r="1030">
          <cell r="A1030" t="str">
            <v>PLAN 2007</v>
          </cell>
        </row>
        <row r="1031">
          <cell r="A1031" t="str">
            <v>PLAN 2007</v>
          </cell>
        </row>
        <row r="1032">
          <cell r="A1032" t="str">
            <v>PLAN 2007</v>
          </cell>
        </row>
        <row r="1033">
          <cell r="A1033" t="str">
            <v>PLAN 2007</v>
          </cell>
        </row>
        <row r="1034">
          <cell r="A1034" t="str">
            <v>PLAN 2007</v>
          </cell>
        </row>
        <row r="1035">
          <cell r="A1035" t="str">
            <v>PLAN 2007</v>
          </cell>
        </row>
        <row r="1036">
          <cell r="A1036" t="str">
            <v>PLAN 2007</v>
          </cell>
        </row>
        <row r="1037">
          <cell r="A1037" t="str">
            <v>PLAN 2007</v>
          </cell>
        </row>
        <row r="1038">
          <cell r="A1038" t="str">
            <v>PLAN 2007</v>
          </cell>
        </row>
        <row r="1039">
          <cell r="A1039" t="str">
            <v>PLAN 2007</v>
          </cell>
        </row>
        <row r="1040">
          <cell r="A1040" t="str">
            <v>PLAN 2007</v>
          </cell>
        </row>
        <row r="1041">
          <cell r="A1041" t="str">
            <v>PLAN 2007</v>
          </cell>
        </row>
        <row r="1042">
          <cell r="A1042" t="str">
            <v>PLAN 2007</v>
          </cell>
        </row>
        <row r="1043">
          <cell r="A1043" t="str">
            <v>PLAN 2007</v>
          </cell>
        </row>
        <row r="1044">
          <cell r="A1044" t="str">
            <v>PLAN 2007</v>
          </cell>
        </row>
        <row r="1045">
          <cell r="A1045" t="str">
            <v>PLAN 2005</v>
          </cell>
        </row>
        <row r="1046">
          <cell r="A1046" t="str">
            <v>PLAN 2005</v>
          </cell>
        </row>
        <row r="1047">
          <cell r="A1047" t="str">
            <v>PLAN 2005</v>
          </cell>
        </row>
        <row r="1048">
          <cell r="A1048" t="str">
            <v>PLAN 2005</v>
          </cell>
        </row>
        <row r="1049">
          <cell r="A1049" t="str">
            <v>PLAN 2005</v>
          </cell>
        </row>
        <row r="1050">
          <cell r="A1050" t="str">
            <v>PLAN 2005</v>
          </cell>
        </row>
        <row r="1051">
          <cell r="A1051" t="str">
            <v>PLAN 2005</v>
          </cell>
        </row>
        <row r="1052">
          <cell r="A1052" t="str">
            <v>PLAN 2005</v>
          </cell>
        </row>
        <row r="1053">
          <cell r="A1053" t="str">
            <v>PLAN 2005</v>
          </cell>
        </row>
        <row r="1054">
          <cell r="A1054" t="str">
            <v>PLAN 2005</v>
          </cell>
        </row>
        <row r="1055">
          <cell r="A1055" t="str">
            <v>PLAN 2005</v>
          </cell>
        </row>
        <row r="1056">
          <cell r="A1056" t="str">
            <v>ACT 2005</v>
          </cell>
        </row>
        <row r="1057">
          <cell r="A1057" t="str">
            <v>ACT 2005</v>
          </cell>
        </row>
        <row r="1058">
          <cell r="A1058" t="str">
            <v>ACT 2005</v>
          </cell>
        </row>
        <row r="1059">
          <cell r="A1059" t="str">
            <v>ACT 2005</v>
          </cell>
        </row>
        <row r="1060">
          <cell r="A1060" t="str">
            <v>ACT 2005</v>
          </cell>
        </row>
        <row r="1061">
          <cell r="A1061" t="str">
            <v>ACT 2005</v>
          </cell>
        </row>
        <row r="1062">
          <cell r="A1062" t="str">
            <v>ACT 2005</v>
          </cell>
        </row>
        <row r="1063">
          <cell r="A1063" t="str">
            <v>ACT 2005</v>
          </cell>
        </row>
        <row r="1064">
          <cell r="A1064" t="str">
            <v>ACT 2005</v>
          </cell>
        </row>
        <row r="1065">
          <cell r="A1065" t="str">
            <v>ACT 2005</v>
          </cell>
        </row>
        <row r="1066">
          <cell r="A1066" t="str">
            <v>PLAN 2006</v>
          </cell>
        </row>
        <row r="1067">
          <cell r="A1067" t="str">
            <v>PLAN 2006</v>
          </cell>
        </row>
        <row r="1068">
          <cell r="A1068" t="str">
            <v>PLAN 2006</v>
          </cell>
        </row>
        <row r="1069">
          <cell r="A1069" t="str">
            <v>PLAN 2006</v>
          </cell>
        </row>
        <row r="1070">
          <cell r="A1070" t="str">
            <v>PLAN 2006</v>
          </cell>
        </row>
        <row r="1071">
          <cell r="A1071" t="str">
            <v>PLAN 2006</v>
          </cell>
        </row>
        <row r="1072">
          <cell r="A1072" t="str">
            <v>PLAN 2006</v>
          </cell>
        </row>
        <row r="1073">
          <cell r="A1073" t="str">
            <v>PLAN 2006</v>
          </cell>
        </row>
        <row r="1074">
          <cell r="A1074" t="str">
            <v>PLAN 2006</v>
          </cell>
        </row>
        <row r="1075">
          <cell r="A1075" t="str">
            <v>PLAN 2006</v>
          </cell>
        </row>
        <row r="1076">
          <cell r="A1076" t="str">
            <v>PLAN 2006</v>
          </cell>
        </row>
        <row r="1077">
          <cell r="A1077" t="str">
            <v>PLAN 2007</v>
          </cell>
        </row>
        <row r="1078">
          <cell r="A1078" t="str">
            <v>PLAN 2007</v>
          </cell>
        </row>
        <row r="1079">
          <cell r="A1079" t="str">
            <v>PLAN 2007</v>
          </cell>
        </row>
        <row r="1080">
          <cell r="A1080" t="str">
            <v>PLAN 2007</v>
          </cell>
        </row>
        <row r="1081">
          <cell r="A1081" t="str">
            <v>PLAN 2007</v>
          </cell>
        </row>
        <row r="1082">
          <cell r="A1082" t="str">
            <v>PLAN 2007</v>
          </cell>
        </row>
        <row r="1083">
          <cell r="A1083" t="str">
            <v>PLAN 2007</v>
          </cell>
        </row>
        <row r="1084">
          <cell r="A1084" t="str">
            <v>PLAN 2007</v>
          </cell>
        </row>
        <row r="1085">
          <cell r="A1085" t="str">
            <v>PLAN 2007</v>
          </cell>
        </row>
        <row r="1086">
          <cell r="A1086" t="str">
            <v>PLAN 2007</v>
          </cell>
        </row>
        <row r="1087">
          <cell r="A1087" t="str">
            <v>PLAN 2007</v>
          </cell>
        </row>
        <row r="1088">
          <cell r="A1088" t="str">
            <v>PLAN 2005</v>
          </cell>
        </row>
        <row r="1089">
          <cell r="A1089" t="str">
            <v>ACT 2005</v>
          </cell>
        </row>
        <row r="1090">
          <cell r="A1090" t="str">
            <v>PLAN 2006</v>
          </cell>
        </row>
        <row r="1091">
          <cell r="A1091" t="str">
            <v>PLAN 2007</v>
          </cell>
        </row>
        <row r="1092">
          <cell r="A1092" t="str">
            <v>PLAN 2005</v>
          </cell>
        </row>
        <row r="1093">
          <cell r="A1093" t="str">
            <v>PLAN 2005</v>
          </cell>
        </row>
        <row r="1094">
          <cell r="A1094" t="str">
            <v>ACT 2005</v>
          </cell>
        </row>
        <row r="1095">
          <cell r="A1095" t="str">
            <v>ACT 2005</v>
          </cell>
        </row>
        <row r="1096">
          <cell r="A1096" t="str">
            <v>ACT 2005</v>
          </cell>
        </row>
        <row r="1097">
          <cell r="A1097" t="str">
            <v>ACT 2005</v>
          </cell>
        </row>
        <row r="1098">
          <cell r="A1098" t="str">
            <v>ACT 2005</v>
          </cell>
        </row>
        <row r="1099">
          <cell r="A1099" t="str">
            <v>ACT 2005</v>
          </cell>
        </row>
        <row r="1100">
          <cell r="A1100" t="str">
            <v>ACT 2005</v>
          </cell>
        </row>
        <row r="1101">
          <cell r="A1101" t="str">
            <v>PLAN 2006</v>
          </cell>
        </row>
        <row r="1102">
          <cell r="A1102" t="str">
            <v>PLAN 2006</v>
          </cell>
        </row>
        <row r="1103">
          <cell r="A1103" t="str">
            <v>PLAN 2006</v>
          </cell>
        </row>
        <row r="1104">
          <cell r="A1104" t="str">
            <v>PLAN 2006</v>
          </cell>
        </row>
        <row r="1105">
          <cell r="A1105" t="str">
            <v>PLAN 2007</v>
          </cell>
        </row>
        <row r="1106">
          <cell r="A1106" t="str">
            <v>PLAN 2007</v>
          </cell>
        </row>
        <row r="1107">
          <cell r="A1107" t="str">
            <v>PLAN 2007</v>
          </cell>
        </row>
        <row r="1108">
          <cell r="A1108" t="str">
            <v>PLAN 2007</v>
          </cell>
        </row>
        <row r="1109">
          <cell r="A1109" t="str">
            <v>PLAN 2007</v>
          </cell>
        </row>
        <row r="1110">
          <cell r="A1110" t="str">
            <v>PLAN 2005</v>
          </cell>
        </row>
        <row r="1111">
          <cell r="A1111" t="str">
            <v>PLAN 2005</v>
          </cell>
        </row>
        <row r="1112">
          <cell r="A1112" t="str">
            <v>PLAN 2005</v>
          </cell>
        </row>
        <row r="1113">
          <cell r="A1113" t="str">
            <v>PLAN 2005</v>
          </cell>
        </row>
        <row r="1114">
          <cell r="A1114" t="str">
            <v>PLAN 2005</v>
          </cell>
        </row>
        <row r="1115">
          <cell r="A1115" t="str">
            <v>PLAN 2005</v>
          </cell>
        </row>
        <row r="1116">
          <cell r="A1116" t="str">
            <v>PLAN 2005</v>
          </cell>
        </row>
        <row r="1117">
          <cell r="A1117" t="str">
            <v>PLAN 2005</v>
          </cell>
        </row>
        <row r="1118">
          <cell r="A1118" t="str">
            <v>PLAN 2005</v>
          </cell>
        </row>
        <row r="1119">
          <cell r="A1119" t="str">
            <v>PLAN 2005</v>
          </cell>
        </row>
        <row r="1120">
          <cell r="A1120" t="str">
            <v>PLAN 2005</v>
          </cell>
        </row>
        <row r="1121">
          <cell r="A1121" t="str">
            <v>PLAN 2005</v>
          </cell>
        </row>
        <row r="1122">
          <cell r="A1122" t="str">
            <v>PLAN 2005</v>
          </cell>
        </row>
        <row r="1123">
          <cell r="A1123" t="str">
            <v>PLAN 2005</v>
          </cell>
        </row>
        <row r="1124">
          <cell r="A1124" t="str">
            <v>PLAN 2005</v>
          </cell>
        </row>
        <row r="1125">
          <cell r="A1125" t="str">
            <v>PLAN 2005</v>
          </cell>
        </row>
        <row r="1126">
          <cell r="A1126" t="str">
            <v>PLAN 2005</v>
          </cell>
        </row>
        <row r="1127">
          <cell r="A1127" t="str">
            <v>PLAN 2005</v>
          </cell>
        </row>
        <row r="1128">
          <cell r="A1128" t="str">
            <v>PLAN 2005</v>
          </cell>
        </row>
        <row r="1129">
          <cell r="A1129" t="str">
            <v>ACT 2005</v>
          </cell>
        </row>
        <row r="1130">
          <cell r="A1130" t="str">
            <v>ACT 2005</v>
          </cell>
        </row>
        <row r="1131">
          <cell r="A1131" t="str">
            <v>ACT 2005</v>
          </cell>
        </row>
        <row r="1132">
          <cell r="A1132" t="str">
            <v>ACT 2005</v>
          </cell>
        </row>
        <row r="1133">
          <cell r="A1133" t="str">
            <v>ACT 2005</v>
          </cell>
        </row>
        <row r="1134">
          <cell r="A1134" t="str">
            <v>ACT 2005</v>
          </cell>
        </row>
        <row r="1135">
          <cell r="A1135" t="str">
            <v>ACT 2005</v>
          </cell>
        </row>
        <row r="1136">
          <cell r="A1136" t="str">
            <v>ACT 2005</v>
          </cell>
        </row>
        <row r="1137">
          <cell r="A1137" t="str">
            <v>ACT 2005</v>
          </cell>
        </row>
        <row r="1138">
          <cell r="A1138" t="str">
            <v>ACT 2005</v>
          </cell>
        </row>
        <row r="1139">
          <cell r="A1139" t="str">
            <v>ACT 2005</v>
          </cell>
        </row>
        <row r="1140">
          <cell r="A1140" t="str">
            <v>ACT 2005</v>
          </cell>
        </row>
        <row r="1141">
          <cell r="A1141" t="str">
            <v>ACT 2005</v>
          </cell>
        </row>
        <row r="1142">
          <cell r="A1142" t="str">
            <v>ACT 2005</v>
          </cell>
        </row>
        <row r="1143">
          <cell r="A1143" t="str">
            <v>ACT 2005</v>
          </cell>
        </row>
        <row r="1144">
          <cell r="A1144" t="str">
            <v>ACT 2005</v>
          </cell>
        </row>
        <row r="1145">
          <cell r="A1145" t="str">
            <v>ACT 2005</v>
          </cell>
        </row>
        <row r="1146">
          <cell r="A1146" t="str">
            <v>ACT 2005</v>
          </cell>
        </row>
        <row r="1147">
          <cell r="A1147" t="str">
            <v>ACT 2005</v>
          </cell>
        </row>
        <row r="1148">
          <cell r="A1148" t="str">
            <v>PLAN 2006</v>
          </cell>
        </row>
        <row r="1149">
          <cell r="A1149" t="str">
            <v>PLAN 2006</v>
          </cell>
        </row>
        <row r="1150">
          <cell r="A1150" t="str">
            <v>PLAN 2006</v>
          </cell>
        </row>
        <row r="1151">
          <cell r="A1151" t="str">
            <v>PLAN 2006</v>
          </cell>
        </row>
        <row r="1152">
          <cell r="A1152" t="str">
            <v>PLAN 2006</v>
          </cell>
        </row>
        <row r="1153">
          <cell r="A1153" t="str">
            <v>PLAN 2006</v>
          </cell>
        </row>
        <row r="1154">
          <cell r="A1154" t="str">
            <v>PLAN 2006</v>
          </cell>
        </row>
        <row r="1155">
          <cell r="A1155" t="str">
            <v>PLAN 2006</v>
          </cell>
        </row>
        <row r="1156">
          <cell r="A1156" t="str">
            <v>PLAN 2006</v>
          </cell>
        </row>
        <row r="1157">
          <cell r="A1157" t="str">
            <v>PLAN 2006</v>
          </cell>
        </row>
        <row r="1158">
          <cell r="A1158" t="str">
            <v>PLAN 2006</v>
          </cell>
        </row>
        <row r="1159">
          <cell r="A1159" t="str">
            <v>PLAN 2006</v>
          </cell>
        </row>
        <row r="1160">
          <cell r="A1160" t="str">
            <v>PLAN 2006</v>
          </cell>
        </row>
        <row r="1161">
          <cell r="A1161" t="str">
            <v>PLAN 2006</v>
          </cell>
        </row>
        <row r="1162">
          <cell r="A1162" t="str">
            <v>PLAN 2006</v>
          </cell>
        </row>
        <row r="1163">
          <cell r="A1163" t="str">
            <v>PLAN 2006</v>
          </cell>
        </row>
        <row r="1164">
          <cell r="A1164" t="str">
            <v>PLAN 2006</v>
          </cell>
        </row>
        <row r="1165">
          <cell r="A1165" t="str">
            <v>PLAN 2006</v>
          </cell>
        </row>
        <row r="1166">
          <cell r="A1166" t="str">
            <v>PLAN 2006</v>
          </cell>
        </row>
        <row r="1167">
          <cell r="A1167" t="str">
            <v>PLAN 2007</v>
          </cell>
        </row>
        <row r="1168">
          <cell r="A1168" t="str">
            <v>PLAN 2007</v>
          </cell>
        </row>
        <row r="1169">
          <cell r="A1169" t="str">
            <v>PLAN 2007</v>
          </cell>
        </row>
        <row r="1170">
          <cell r="A1170" t="str">
            <v>PLAN 2007</v>
          </cell>
        </row>
        <row r="1171">
          <cell r="A1171" t="str">
            <v>PLAN 2007</v>
          </cell>
        </row>
        <row r="1172">
          <cell r="A1172" t="str">
            <v>PLAN 2007</v>
          </cell>
        </row>
        <row r="1173">
          <cell r="A1173" t="str">
            <v>PLAN 2007</v>
          </cell>
        </row>
        <row r="1174">
          <cell r="A1174" t="str">
            <v>PLAN 2007</v>
          </cell>
        </row>
        <row r="1175">
          <cell r="A1175" t="str">
            <v>PLAN 2007</v>
          </cell>
        </row>
        <row r="1176">
          <cell r="A1176" t="str">
            <v>PLAN 2007</v>
          </cell>
        </row>
        <row r="1177">
          <cell r="A1177" t="str">
            <v>PLAN 2007</v>
          </cell>
        </row>
        <row r="1178">
          <cell r="A1178" t="str">
            <v>PLAN 2007</v>
          </cell>
        </row>
        <row r="1179">
          <cell r="A1179" t="str">
            <v>PLAN 2007</v>
          </cell>
        </row>
        <row r="1180">
          <cell r="A1180" t="str">
            <v>PLAN 2007</v>
          </cell>
        </row>
        <row r="1181">
          <cell r="A1181" t="str">
            <v>PLAN 2007</v>
          </cell>
        </row>
        <row r="1182">
          <cell r="A1182" t="str">
            <v>PLAN 2007</v>
          </cell>
        </row>
        <row r="1183">
          <cell r="A1183" t="str">
            <v>PLAN 2007</v>
          </cell>
        </row>
        <row r="1184">
          <cell r="A1184" t="str">
            <v>PLAN 2007</v>
          </cell>
        </row>
        <row r="1185">
          <cell r="A1185" t="str">
            <v>PLAN 2007</v>
          </cell>
        </row>
        <row r="1186">
          <cell r="A1186" t="str">
            <v>PLAN 2005</v>
          </cell>
        </row>
        <row r="1187">
          <cell r="A1187" t="str">
            <v>PLAN 2005</v>
          </cell>
        </row>
        <row r="1188">
          <cell r="A1188" t="str">
            <v>PLAN 2005</v>
          </cell>
        </row>
        <row r="1189">
          <cell r="A1189" t="str">
            <v>PLAN 2005</v>
          </cell>
        </row>
        <row r="1190">
          <cell r="A1190" t="str">
            <v>PLAN 2005</v>
          </cell>
        </row>
        <row r="1191">
          <cell r="A1191" t="str">
            <v>PLAN 2005</v>
          </cell>
        </row>
        <row r="1192">
          <cell r="A1192" t="str">
            <v>PLAN 2005</v>
          </cell>
        </row>
        <row r="1193">
          <cell r="A1193" t="str">
            <v>ACT 2005</v>
          </cell>
        </row>
        <row r="1194">
          <cell r="A1194" t="str">
            <v>ACT 2005</v>
          </cell>
        </row>
        <row r="1195">
          <cell r="A1195" t="str">
            <v>ACT 2005</v>
          </cell>
        </row>
        <row r="1196">
          <cell r="A1196" t="str">
            <v>ACT 2005</v>
          </cell>
        </row>
        <row r="1197">
          <cell r="A1197" t="str">
            <v>ACT 2005</v>
          </cell>
        </row>
        <row r="1198">
          <cell r="A1198" t="str">
            <v>ACT 2005</v>
          </cell>
        </row>
        <row r="1199">
          <cell r="A1199" t="str">
            <v>ACT 2005</v>
          </cell>
        </row>
        <row r="1200">
          <cell r="A1200" t="str">
            <v>PLAN 2006</v>
          </cell>
        </row>
        <row r="1201">
          <cell r="A1201" t="str">
            <v>PLAN 2006</v>
          </cell>
        </row>
        <row r="1202">
          <cell r="A1202" t="str">
            <v>PLAN 2006</v>
          </cell>
        </row>
        <row r="1203">
          <cell r="A1203" t="str">
            <v>PLAN 2006</v>
          </cell>
        </row>
        <row r="1204">
          <cell r="A1204" t="str">
            <v>PLAN 2006</v>
          </cell>
        </row>
        <row r="1205">
          <cell r="A1205" t="str">
            <v>PLAN 2006</v>
          </cell>
        </row>
        <row r="1206">
          <cell r="A1206" t="str">
            <v>PLAN 2006</v>
          </cell>
        </row>
        <row r="1207">
          <cell r="A1207" t="str">
            <v>PLAN 2007</v>
          </cell>
        </row>
        <row r="1208">
          <cell r="A1208" t="str">
            <v>PLAN 2007</v>
          </cell>
        </row>
        <row r="1209">
          <cell r="A1209" t="str">
            <v>PLAN 2007</v>
          </cell>
        </row>
        <row r="1210">
          <cell r="A1210" t="str">
            <v>PLAN 2007</v>
          </cell>
        </row>
        <row r="1211">
          <cell r="A1211" t="str">
            <v>PLAN 2007</v>
          </cell>
        </row>
        <row r="1212">
          <cell r="A1212" t="str">
            <v>PLAN 2007</v>
          </cell>
        </row>
        <row r="1213">
          <cell r="A1213" t="str">
            <v>PLAN 2007</v>
          </cell>
        </row>
        <row r="1214">
          <cell r="A1214" t="str">
            <v>PLAN 2005</v>
          </cell>
        </row>
        <row r="1215">
          <cell r="A1215" t="str">
            <v>PLAN 2005</v>
          </cell>
        </row>
        <row r="1216">
          <cell r="A1216" t="str">
            <v>PLAN 2005</v>
          </cell>
        </row>
        <row r="1217">
          <cell r="A1217" t="str">
            <v>PLAN 2005</v>
          </cell>
        </row>
        <row r="1218">
          <cell r="A1218" t="str">
            <v>PLAN 2005</v>
          </cell>
        </row>
        <row r="1219">
          <cell r="A1219" t="str">
            <v>PLAN 2005</v>
          </cell>
        </row>
        <row r="1220">
          <cell r="A1220" t="str">
            <v>PLAN 2005</v>
          </cell>
        </row>
        <row r="1221">
          <cell r="A1221" t="str">
            <v>PLAN 2005</v>
          </cell>
        </row>
        <row r="1222">
          <cell r="A1222" t="str">
            <v>ACT 2005</v>
          </cell>
        </row>
        <row r="1223">
          <cell r="A1223" t="str">
            <v>ACT 2005</v>
          </cell>
        </row>
        <row r="1224">
          <cell r="A1224" t="str">
            <v>ACT 2005</v>
          </cell>
        </row>
        <row r="1225">
          <cell r="A1225" t="str">
            <v>ACT 2005</v>
          </cell>
        </row>
        <row r="1226">
          <cell r="A1226" t="str">
            <v>ACT 2005</v>
          </cell>
        </row>
        <row r="1227">
          <cell r="A1227" t="str">
            <v>ACT 2005</v>
          </cell>
        </row>
        <row r="1228">
          <cell r="A1228" t="str">
            <v>ACT 2005</v>
          </cell>
        </row>
        <row r="1229">
          <cell r="A1229" t="str">
            <v>ACT 2005</v>
          </cell>
        </row>
        <row r="1230">
          <cell r="A1230" t="str">
            <v>PLAN 2006</v>
          </cell>
        </row>
        <row r="1231">
          <cell r="A1231" t="str">
            <v>PLAN 2006</v>
          </cell>
        </row>
        <row r="1232">
          <cell r="A1232" t="str">
            <v>PLAN 2006</v>
          </cell>
        </row>
        <row r="1233">
          <cell r="A1233" t="str">
            <v>PLAN 2006</v>
          </cell>
        </row>
        <row r="1234">
          <cell r="A1234" t="str">
            <v>PLAN 2006</v>
          </cell>
        </row>
        <row r="1235">
          <cell r="A1235" t="str">
            <v>PLAN 2006</v>
          </cell>
        </row>
        <row r="1236">
          <cell r="A1236" t="str">
            <v>PLAN 2006</v>
          </cell>
        </row>
        <row r="1237">
          <cell r="A1237" t="str">
            <v>PLAN 2006</v>
          </cell>
        </row>
        <row r="1238">
          <cell r="A1238" t="str">
            <v>PLAN 2006</v>
          </cell>
        </row>
        <row r="1239">
          <cell r="A1239" t="str">
            <v>PLAN 2006</v>
          </cell>
        </row>
        <row r="1240">
          <cell r="A1240" t="str">
            <v>PLAN 2007</v>
          </cell>
        </row>
        <row r="1241">
          <cell r="A1241" t="str">
            <v>PLAN 2007</v>
          </cell>
        </row>
        <row r="1242">
          <cell r="A1242" t="str">
            <v>PLAN 2007</v>
          </cell>
        </row>
        <row r="1243">
          <cell r="A1243" t="str">
            <v>PLAN 2007</v>
          </cell>
        </row>
        <row r="1244">
          <cell r="A1244" t="str">
            <v>PLAN 2007</v>
          </cell>
        </row>
        <row r="1245">
          <cell r="A1245" t="str">
            <v>PLAN 2007</v>
          </cell>
        </row>
        <row r="1246">
          <cell r="A1246" t="str">
            <v>PLAN 2007</v>
          </cell>
        </row>
        <row r="1247">
          <cell r="A1247" t="str">
            <v>PLAN 2007</v>
          </cell>
        </row>
        <row r="1248">
          <cell r="A1248" t="str">
            <v>PLAN 2007</v>
          </cell>
        </row>
        <row r="1249">
          <cell r="A1249" t="str">
            <v>PLAN 2007</v>
          </cell>
        </row>
        <row r="1250">
          <cell r="A1250" t="str">
            <v>PLAN 2005</v>
          </cell>
        </row>
        <row r="1251">
          <cell r="A1251" t="str">
            <v>ACT 2005</v>
          </cell>
        </row>
        <row r="1252">
          <cell r="A1252" t="str">
            <v>PLAN 2006</v>
          </cell>
        </row>
        <row r="1253">
          <cell r="A1253" t="str">
            <v>PLAN 2007</v>
          </cell>
        </row>
        <row r="1254">
          <cell r="A1254" t="str">
            <v>PLAN 2005</v>
          </cell>
        </row>
        <row r="1255">
          <cell r="A1255" t="str">
            <v>PLAN 2005</v>
          </cell>
        </row>
        <row r="1256">
          <cell r="A1256" t="str">
            <v>PLAN 2005</v>
          </cell>
        </row>
        <row r="1257">
          <cell r="A1257" t="str">
            <v>PLAN 2005</v>
          </cell>
        </row>
        <row r="1258">
          <cell r="A1258" t="str">
            <v>ACT 2005</v>
          </cell>
        </row>
        <row r="1259">
          <cell r="A1259" t="str">
            <v>ACT 2005</v>
          </cell>
        </row>
        <row r="1260">
          <cell r="A1260" t="str">
            <v>ACT 2005</v>
          </cell>
        </row>
        <row r="1261">
          <cell r="A1261" t="str">
            <v>ACT 2005</v>
          </cell>
        </row>
        <row r="1262">
          <cell r="A1262" t="str">
            <v>PLAN 2006</v>
          </cell>
        </row>
        <row r="1263">
          <cell r="A1263" t="str">
            <v>PLAN 2006</v>
          </cell>
        </row>
        <row r="1264">
          <cell r="A1264" t="str">
            <v>PLAN 2006</v>
          </cell>
        </row>
        <row r="1265">
          <cell r="A1265" t="str">
            <v>PLAN 2006</v>
          </cell>
        </row>
        <row r="1266">
          <cell r="A1266" t="str">
            <v>PLAN 2007</v>
          </cell>
        </row>
        <row r="1267">
          <cell r="A1267" t="str">
            <v>PLAN 2007</v>
          </cell>
        </row>
        <row r="1268">
          <cell r="A1268" t="str">
            <v>PLAN 2007</v>
          </cell>
        </row>
        <row r="1269">
          <cell r="A1269" t="str">
            <v>PLAN 2007</v>
          </cell>
        </row>
        <row r="1270">
          <cell r="A1270" t="str">
            <v>ACT 2005</v>
          </cell>
        </row>
        <row r="1271">
          <cell r="A1271" t="str">
            <v>PLAN 2005</v>
          </cell>
        </row>
        <row r="1272">
          <cell r="A1272" t="str">
            <v>PLAN 2005</v>
          </cell>
        </row>
        <row r="1273">
          <cell r="A1273" t="str">
            <v>PLAN 2005</v>
          </cell>
        </row>
        <row r="1274">
          <cell r="A1274" t="str">
            <v>PLAN 2005</v>
          </cell>
        </row>
        <row r="1275">
          <cell r="A1275" t="str">
            <v>PLAN 2005</v>
          </cell>
        </row>
        <row r="1276">
          <cell r="A1276" t="str">
            <v>PLAN 2005</v>
          </cell>
        </row>
        <row r="1277">
          <cell r="A1277" t="str">
            <v>PLAN 2005</v>
          </cell>
        </row>
        <row r="1278">
          <cell r="A1278" t="str">
            <v>PLAN 2005</v>
          </cell>
        </row>
        <row r="1279">
          <cell r="A1279" t="str">
            <v>PLAN 2005</v>
          </cell>
        </row>
        <row r="1280">
          <cell r="A1280" t="str">
            <v>PLAN 2005</v>
          </cell>
        </row>
        <row r="1281">
          <cell r="A1281" t="str">
            <v>PLAN 2005</v>
          </cell>
        </row>
        <row r="1282">
          <cell r="A1282" t="str">
            <v>PLAN 2005</v>
          </cell>
        </row>
        <row r="1283">
          <cell r="A1283" t="str">
            <v>PLAN 2005</v>
          </cell>
        </row>
        <row r="1284">
          <cell r="A1284" t="str">
            <v>PLAN 2005</v>
          </cell>
        </row>
        <row r="1285">
          <cell r="A1285" t="str">
            <v>PLAN 2005</v>
          </cell>
        </row>
        <row r="1286">
          <cell r="A1286" t="str">
            <v>PLAN 2005</v>
          </cell>
        </row>
        <row r="1287">
          <cell r="A1287" t="str">
            <v>PLAN 2005</v>
          </cell>
        </row>
        <row r="1288">
          <cell r="A1288" t="str">
            <v>ACT 2005</v>
          </cell>
        </row>
        <row r="1289">
          <cell r="A1289" t="str">
            <v>ACT 2005</v>
          </cell>
        </row>
        <row r="1290">
          <cell r="A1290" t="str">
            <v>ACT 2005</v>
          </cell>
        </row>
        <row r="1291">
          <cell r="A1291" t="str">
            <v>ACT 2005</v>
          </cell>
        </row>
        <row r="1292">
          <cell r="A1292" t="str">
            <v>ACT 2005</v>
          </cell>
        </row>
        <row r="1293">
          <cell r="A1293" t="str">
            <v>ACT 2005</v>
          </cell>
        </row>
        <row r="1294">
          <cell r="A1294" t="str">
            <v>ACT 2005</v>
          </cell>
        </row>
        <row r="1295">
          <cell r="A1295" t="str">
            <v>ACT 2005</v>
          </cell>
        </row>
        <row r="1296">
          <cell r="A1296" t="str">
            <v>ACT 2005</v>
          </cell>
        </row>
        <row r="1297">
          <cell r="A1297" t="str">
            <v>ACT 2005</v>
          </cell>
        </row>
        <row r="1298">
          <cell r="A1298" t="str">
            <v>ACT 2005</v>
          </cell>
        </row>
        <row r="1299">
          <cell r="A1299" t="str">
            <v>ACT 2005</v>
          </cell>
        </row>
        <row r="1300">
          <cell r="A1300" t="str">
            <v>ACT 2005</v>
          </cell>
        </row>
        <row r="1301">
          <cell r="A1301" t="str">
            <v>ACT 2005</v>
          </cell>
        </row>
        <row r="1302">
          <cell r="A1302" t="str">
            <v>ACT 2005</v>
          </cell>
        </row>
        <row r="1303">
          <cell r="A1303" t="str">
            <v>ACT 2005</v>
          </cell>
        </row>
        <row r="1304">
          <cell r="A1304" t="str">
            <v>ACT 2005</v>
          </cell>
        </row>
        <row r="1305">
          <cell r="A1305" t="str">
            <v>PLAN 2006</v>
          </cell>
        </row>
        <row r="1306">
          <cell r="A1306" t="str">
            <v>PLAN 2006</v>
          </cell>
        </row>
        <row r="1307">
          <cell r="A1307" t="str">
            <v>PLAN 2006</v>
          </cell>
        </row>
        <row r="1308">
          <cell r="A1308" t="str">
            <v>PLAN 2006</v>
          </cell>
        </row>
        <row r="1309">
          <cell r="A1309" t="str">
            <v>PLAN 2006</v>
          </cell>
        </row>
        <row r="1310">
          <cell r="A1310" t="str">
            <v>PLAN 2006</v>
          </cell>
        </row>
        <row r="1311">
          <cell r="A1311" t="str">
            <v>PLAN 2006</v>
          </cell>
        </row>
        <row r="1312">
          <cell r="A1312" t="str">
            <v>PLAN 2006</v>
          </cell>
        </row>
        <row r="1313">
          <cell r="A1313" t="str">
            <v>PLAN 2006</v>
          </cell>
        </row>
        <row r="1314">
          <cell r="A1314" t="str">
            <v>PLAN 2006</v>
          </cell>
        </row>
        <row r="1315">
          <cell r="A1315" t="str">
            <v>PLAN 2006</v>
          </cell>
        </row>
        <row r="1316">
          <cell r="A1316" t="str">
            <v>PLAN 2006</v>
          </cell>
        </row>
        <row r="1317">
          <cell r="A1317" t="str">
            <v>PLAN 2006</v>
          </cell>
        </row>
        <row r="1318">
          <cell r="A1318" t="str">
            <v>PLAN 2006</v>
          </cell>
        </row>
        <row r="1319">
          <cell r="A1319" t="str">
            <v>PLAN 2006</v>
          </cell>
        </row>
        <row r="1320">
          <cell r="A1320" t="str">
            <v>PLAN 2006</v>
          </cell>
        </row>
        <row r="1321">
          <cell r="A1321" t="str">
            <v>PLAN 2006</v>
          </cell>
        </row>
        <row r="1322">
          <cell r="A1322" t="str">
            <v>PLAN 2006</v>
          </cell>
        </row>
        <row r="1323">
          <cell r="A1323" t="str">
            <v>PLAN 2006</v>
          </cell>
        </row>
        <row r="1324">
          <cell r="A1324" t="str">
            <v>PLAN 2007</v>
          </cell>
        </row>
        <row r="1325">
          <cell r="A1325" t="str">
            <v>PLAN 2007</v>
          </cell>
        </row>
        <row r="1326">
          <cell r="A1326" t="str">
            <v>PLAN 2007</v>
          </cell>
        </row>
        <row r="1327">
          <cell r="A1327" t="str">
            <v>PLAN 2007</v>
          </cell>
        </row>
        <row r="1328">
          <cell r="A1328" t="str">
            <v>PLAN 2007</v>
          </cell>
        </row>
        <row r="1329">
          <cell r="A1329" t="str">
            <v>PLAN 2007</v>
          </cell>
        </row>
        <row r="1330">
          <cell r="A1330" t="str">
            <v>PLAN 2007</v>
          </cell>
        </row>
        <row r="1331">
          <cell r="A1331" t="str">
            <v>PLAN 2007</v>
          </cell>
        </row>
        <row r="1332">
          <cell r="A1332" t="str">
            <v>PLAN 2007</v>
          </cell>
        </row>
        <row r="1333">
          <cell r="A1333" t="str">
            <v>PLAN 2007</v>
          </cell>
        </row>
        <row r="1334">
          <cell r="A1334" t="str">
            <v>PLAN 2007</v>
          </cell>
        </row>
        <row r="1335">
          <cell r="A1335" t="str">
            <v>PLAN 2007</v>
          </cell>
        </row>
        <row r="1336">
          <cell r="A1336" t="str">
            <v>PLAN 2007</v>
          </cell>
        </row>
        <row r="1337">
          <cell r="A1337" t="str">
            <v>PLAN 2007</v>
          </cell>
        </row>
        <row r="1338">
          <cell r="A1338" t="str">
            <v>PLAN 2007</v>
          </cell>
        </row>
        <row r="1339">
          <cell r="A1339" t="str">
            <v>PLAN 2007</v>
          </cell>
        </row>
        <row r="1340">
          <cell r="A1340" t="str">
            <v>PLAN 2007</v>
          </cell>
        </row>
        <row r="1341">
          <cell r="A1341" t="str">
            <v>PLAN 2007</v>
          </cell>
        </row>
        <row r="1342">
          <cell r="A1342" t="str">
            <v>PLAN 2007</v>
          </cell>
        </row>
        <row r="1343">
          <cell r="A1343" t="str">
            <v>PLAN 2005</v>
          </cell>
        </row>
        <row r="1344">
          <cell r="A1344" t="str">
            <v>PLAN 2005</v>
          </cell>
        </row>
        <row r="1345">
          <cell r="A1345" t="str">
            <v>PLAN 2005</v>
          </cell>
        </row>
        <row r="1346">
          <cell r="A1346" t="str">
            <v>PLAN 2005</v>
          </cell>
        </row>
        <row r="1347">
          <cell r="A1347" t="str">
            <v>PLAN 2005</v>
          </cell>
        </row>
        <row r="1348">
          <cell r="A1348" t="str">
            <v>PLAN 2005</v>
          </cell>
        </row>
        <row r="1349">
          <cell r="A1349" t="str">
            <v>PLAN 2005</v>
          </cell>
        </row>
        <row r="1350">
          <cell r="A1350" t="str">
            <v>PLAN 2005</v>
          </cell>
        </row>
        <row r="1351">
          <cell r="A1351" t="str">
            <v>PLAN 2005</v>
          </cell>
        </row>
        <row r="1352">
          <cell r="A1352" t="str">
            <v>PLAN 2005</v>
          </cell>
        </row>
        <row r="1353">
          <cell r="A1353" t="str">
            <v>PLAN 2005</v>
          </cell>
        </row>
        <row r="1354">
          <cell r="A1354" t="str">
            <v>PLAN 2005</v>
          </cell>
        </row>
        <row r="1355">
          <cell r="A1355" t="str">
            <v>PLAN 2005</v>
          </cell>
        </row>
        <row r="1356">
          <cell r="A1356" t="str">
            <v>PLAN 2005</v>
          </cell>
        </row>
        <row r="1357">
          <cell r="A1357" t="str">
            <v>ACT 2005</v>
          </cell>
        </row>
        <row r="1358">
          <cell r="A1358" t="str">
            <v>ACT 2005</v>
          </cell>
        </row>
        <row r="1359">
          <cell r="A1359" t="str">
            <v>ACT 2005</v>
          </cell>
        </row>
        <row r="1360">
          <cell r="A1360" t="str">
            <v>ACT 2005</v>
          </cell>
        </row>
        <row r="1361">
          <cell r="A1361" t="str">
            <v>ACT 2005</v>
          </cell>
        </row>
        <row r="1362">
          <cell r="A1362" t="str">
            <v>ACT 2005</v>
          </cell>
        </row>
        <row r="1363">
          <cell r="A1363" t="str">
            <v>ACT 2005</v>
          </cell>
        </row>
        <row r="1364">
          <cell r="A1364" t="str">
            <v>ACT 2005</v>
          </cell>
        </row>
        <row r="1365">
          <cell r="A1365" t="str">
            <v>ACT 2005</v>
          </cell>
        </row>
        <row r="1366">
          <cell r="A1366" t="str">
            <v>ACT 2005</v>
          </cell>
        </row>
        <row r="1367">
          <cell r="A1367" t="str">
            <v>ACT 2005</v>
          </cell>
        </row>
        <row r="1368">
          <cell r="A1368" t="str">
            <v>ACT 2005</v>
          </cell>
        </row>
        <row r="1369">
          <cell r="A1369" t="str">
            <v>ACT 2005</v>
          </cell>
        </row>
        <row r="1370">
          <cell r="A1370" t="str">
            <v>PLAN 2006</v>
          </cell>
        </row>
        <row r="1371">
          <cell r="A1371" t="str">
            <v>PLAN 2006</v>
          </cell>
        </row>
        <row r="1372">
          <cell r="A1372" t="str">
            <v>PLAN 2006</v>
          </cell>
        </row>
        <row r="1373">
          <cell r="A1373" t="str">
            <v>PLAN 2006</v>
          </cell>
        </row>
        <row r="1374">
          <cell r="A1374" t="str">
            <v>PLAN 2006</v>
          </cell>
        </row>
        <row r="1375">
          <cell r="A1375" t="str">
            <v>PLAN 2006</v>
          </cell>
        </row>
        <row r="1376">
          <cell r="A1376" t="str">
            <v>PLAN 2006</v>
          </cell>
        </row>
        <row r="1377">
          <cell r="A1377" t="str">
            <v>PLAN 2006</v>
          </cell>
        </row>
        <row r="1378">
          <cell r="A1378" t="str">
            <v>PLAN 2006</v>
          </cell>
        </row>
        <row r="1379">
          <cell r="A1379" t="str">
            <v>PLAN 2006</v>
          </cell>
        </row>
        <row r="1380">
          <cell r="A1380" t="str">
            <v>PLAN 2006</v>
          </cell>
        </row>
        <row r="1381">
          <cell r="A1381" t="str">
            <v>PLAN 2006</v>
          </cell>
        </row>
        <row r="1382">
          <cell r="A1382" t="str">
            <v>PLAN 2006</v>
          </cell>
        </row>
        <row r="1383">
          <cell r="A1383" t="str">
            <v>PLAN 2006</v>
          </cell>
        </row>
        <row r="1384">
          <cell r="A1384" t="str">
            <v>PLAN 2007</v>
          </cell>
        </row>
        <row r="1385">
          <cell r="A1385" t="str">
            <v>PLAN 2007</v>
          </cell>
        </row>
        <row r="1386">
          <cell r="A1386" t="str">
            <v>PLAN 2007</v>
          </cell>
        </row>
        <row r="1387">
          <cell r="A1387" t="str">
            <v>PLAN 2007</v>
          </cell>
        </row>
        <row r="1388">
          <cell r="A1388" t="str">
            <v>PLAN 2007</v>
          </cell>
        </row>
        <row r="1389">
          <cell r="A1389" t="str">
            <v>PLAN 2007</v>
          </cell>
        </row>
        <row r="1390">
          <cell r="A1390" t="str">
            <v>PLAN 2007</v>
          </cell>
        </row>
        <row r="1391">
          <cell r="A1391" t="str">
            <v>PLAN 2007</v>
          </cell>
        </row>
        <row r="1392">
          <cell r="A1392" t="str">
            <v>PLAN 2007</v>
          </cell>
        </row>
        <row r="1393">
          <cell r="A1393" t="str">
            <v>PLAN 2007</v>
          </cell>
        </row>
        <row r="1394">
          <cell r="A1394" t="str">
            <v>PLAN 2007</v>
          </cell>
        </row>
        <row r="1395">
          <cell r="A1395" t="str">
            <v>PLAN 2007</v>
          </cell>
        </row>
        <row r="1396">
          <cell r="A1396" t="str">
            <v>PLAN 2007</v>
          </cell>
        </row>
        <row r="1397">
          <cell r="A1397" t="str">
            <v>PLAN 2007</v>
          </cell>
        </row>
        <row r="1398">
          <cell r="A1398" t="str">
            <v>PLAN 2005</v>
          </cell>
        </row>
        <row r="1399">
          <cell r="A1399" t="str">
            <v>PLAN 2005</v>
          </cell>
        </row>
        <row r="1400">
          <cell r="A1400" t="str">
            <v>ACT 2005</v>
          </cell>
        </row>
        <row r="1401">
          <cell r="A1401" t="str">
            <v>ACT 2005</v>
          </cell>
        </row>
        <row r="1402">
          <cell r="A1402" t="str">
            <v>PLAN 2006</v>
          </cell>
        </row>
        <row r="1403">
          <cell r="A1403" t="str">
            <v>PLAN 2006</v>
          </cell>
        </row>
        <row r="1404">
          <cell r="A1404" t="str">
            <v>PLAN 2007</v>
          </cell>
        </row>
        <row r="1405">
          <cell r="A1405" t="str">
            <v>PLAN 2007</v>
          </cell>
        </row>
        <row r="1406">
          <cell r="A1406" t="str">
            <v>PLAN 2006</v>
          </cell>
        </row>
        <row r="1407">
          <cell r="A1407" t="str">
            <v>PLAN 2006</v>
          </cell>
        </row>
        <row r="1408">
          <cell r="A1408" t="str">
            <v>PLAN 2007</v>
          </cell>
        </row>
        <row r="1409">
          <cell r="A1409" t="str">
            <v>PLAN 2007</v>
          </cell>
        </row>
      </sheetData>
      <sheetData sheetId="2"/>
      <sheetData sheetId="3"/>
      <sheetData sheetId="4"/>
      <sheetData sheetId="5">
        <row r="1">
          <cell r="A1" t="str">
            <v>PacifiCorp Energy - Corporate Adjustments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Summary"/>
      <sheetName val="Data"/>
      <sheetName val="Exports"/>
      <sheetName val="Imports"/>
      <sheetName val="Hourly Summary"/>
      <sheetName val="Transfers by Resource Pivot"/>
      <sheetName val="REX Data"/>
      <sheetName val="Plant Data"/>
      <sheetName val="20141101_20141201_ENE_EIM_TRANS"/>
      <sheetName val="Transfer Limit Pi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FuelAllocation"/>
      <sheetName val="Ramp Loss Adjustment"/>
      <sheetName val="lookup"/>
    </sheetNames>
    <sheetDataSet>
      <sheetData sheetId="0">
        <row r="1">
          <cell r="A1" t="str">
            <v>PacifiCorp</v>
          </cell>
        </row>
      </sheetData>
      <sheetData sheetId="1">
        <row r="3">
          <cell r="Q3">
            <v>40878</v>
          </cell>
        </row>
      </sheetData>
      <sheetData sheetId="2"/>
      <sheetData sheetId="3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NVE s811499</v>
          </cell>
          <cell r="D9" t="str">
            <v>Post Merger</v>
          </cell>
        </row>
        <row r="10">
          <cell r="C10" t="str">
            <v>Pacific Gas &amp; Electric s524491</v>
          </cell>
          <cell r="D10" t="str">
            <v>Post Merger</v>
          </cell>
        </row>
        <row r="11">
          <cell r="C11" t="str">
            <v>PSCO s100035</v>
          </cell>
          <cell r="D11" t="str">
            <v>Post Merger</v>
          </cell>
        </row>
        <row r="12">
          <cell r="C12" t="str">
            <v>Salt River Project s322940</v>
          </cell>
          <cell r="D12" t="str">
            <v>Post Merger</v>
          </cell>
        </row>
        <row r="13">
          <cell r="C13" t="str">
            <v>Sierra Pac 2 s25270</v>
          </cell>
          <cell r="D13" t="str">
            <v>Post Merger</v>
          </cell>
        </row>
        <row r="14">
          <cell r="C14" t="str">
            <v>SCE s513948</v>
          </cell>
          <cell r="D14" t="str">
            <v>Post Merger</v>
          </cell>
        </row>
        <row r="15">
          <cell r="C15" t="str">
            <v>SDG&amp;E s513949</v>
          </cell>
          <cell r="D15" t="str">
            <v>Post Merger</v>
          </cell>
        </row>
        <row r="16">
          <cell r="C16" t="str">
            <v>SMUD s24296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UAMPS s404236</v>
          </cell>
          <cell r="D18" t="str">
            <v>Post Merger</v>
          </cell>
        </row>
        <row r="19">
          <cell r="C19" t="str">
            <v>UMPA II s45631</v>
          </cell>
          <cell r="D19" t="str">
            <v>Post Merger</v>
          </cell>
        </row>
        <row r="21">
          <cell r="C21" t="str">
            <v>APS Supplemental p27875</v>
          </cell>
          <cell r="D21" t="str">
            <v>Post Merger</v>
          </cell>
        </row>
        <row r="22">
          <cell r="C22" t="str">
            <v>Avoided Cost Resource</v>
          </cell>
          <cell r="D22" t="str">
            <v>Post Merger</v>
          </cell>
        </row>
        <row r="23">
          <cell r="C23" t="str">
            <v>Blanding Purchase p379174</v>
          </cell>
          <cell r="D23" t="str">
            <v>Post Merger</v>
          </cell>
        </row>
        <row r="24">
          <cell r="C24" t="str">
            <v>BPA Reserve Purchase</v>
          </cell>
          <cell r="D24" t="str">
            <v>Post Merger</v>
          </cell>
        </row>
        <row r="25">
          <cell r="C25" t="str">
            <v>Chehalis Station Service</v>
          </cell>
          <cell r="D25" t="str">
            <v>Post Merger</v>
          </cell>
        </row>
        <row r="26">
          <cell r="C26" t="str">
            <v xml:space="preserve">Combine Hills Wind p160595 </v>
          </cell>
          <cell r="D26" t="str">
            <v>Post Merger</v>
          </cell>
        </row>
        <row r="27">
          <cell r="C27" t="str">
            <v>Constellation p257677</v>
          </cell>
          <cell r="D27" t="str">
            <v>Post Merger</v>
          </cell>
        </row>
        <row r="28">
          <cell r="C28" t="str">
            <v>Constellation p257678</v>
          </cell>
          <cell r="D28" t="str">
            <v>Post Merger</v>
          </cell>
        </row>
        <row r="29">
          <cell r="C29" t="str">
            <v>Constellation p268849</v>
          </cell>
          <cell r="D29" t="str">
            <v>Post Merger</v>
          </cell>
        </row>
        <row r="30">
          <cell r="C30" t="str">
            <v>Deseret Purchase p194277</v>
          </cell>
          <cell r="D30" t="str">
            <v>Post Merger</v>
          </cell>
        </row>
        <row r="31">
          <cell r="C31" t="str">
            <v>Douglas PUD Settlement p38185</v>
          </cell>
          <cell r="D31" t="str">
            <v>Mid Columbia</v>
          </cell>
        </row>
        <row r="32">
          <cell r="C32" t="str">
            <v>Gemstate p99489</v>
          </cell>
          <cell r="D32" t="str">
            <v>Gemstate</v>
          </cell>
        </row>
        <row r="33">
          <cell r="C33" t="str">
            <v>Georgia-Pacific Camas</v>
          </cell>
          <cell r="D33" t="str">
            <v>Post Merger</v>
          </cell>
        </row>
        <row r="34">
          <cell r="C34" t="str">
            <v>Grant County 10 aMW p66274</v>
          </cell>
          <cell r="D34" t="str">
            <v>Misc/Pacific</v>
          </cell>
        </row>
        <row r="35">
          <cell r="C35" t="str">
            <v>Hermiston Purchase p99563</v>
          </cell>
          <cell r="D35" t="str">
            <v>Post Merger</v>
          </cell>
        </row>
        <row r="36">
          <cell r="C36" t="str">
            <v>Hurricane Purchase p393045</v>
          </cell>
          <cell r="D36" t="str">
            <v>Post Merger</v>
          </cell>
        </row>
        <row r="37">
          <cell r="C37" t="str">
            <v>Idaho Power p278538</v>
          </cell>
          <cell r="D37" t="str">
            <v>Post Merger</v>
          </cell>
        </row>
        <row r="38">
          <cell r="C38" t="str">
            <v>IPP Purchase</v>
          </cell>
          <cell r="D38" t="str">
            <v>IPP Layoff</v>
          </cell>
        </row>
        <row r="39">
          <cell r="C39" t="str">
            <v>Kennecott Generation Incentive</v>
          </cell>
          <cell r="D39" t="str">
            <v>Post Merger</v>
          </cell>
        </row>
        <row r="40">
          <cell r="C40" t="str">
            <v>LADWP p491303-4</v>
          </cell>
          <cell r="D40" t="str">
            <v>Post Merger</v>
          </cell>
        </row>
        <row r="41">
          <cell r="C41" t="str">
            <v>MagCorp p229846</v>
          </cell>
          <cell r="D41" t="str">
            <v>Post Merger</v>
          </cell>
        </row>
        <row r="42">
          <cell r="C42" t="str">
            <v>MagCorp Reserves p510378</v>
          </cell>
          <cell r="D42" t="str">
            <v>Post Merger</v>
          </cell>
        </row>
        <row r="43">
          <cell r="C43" t="str">
            <v>Morgan Stanley p189046</v>
          </cell>
          <cell r="D43" t="str">
            <v>Post Merger</v>
          </cell>
        </row>
        <row r="44">
          <cell r="C44" t="str">
            <v>Morgan Stanley p244840</v>
          </cell>
          <cell r="D44" t="str">
            <v>Post Merger</v>
          </cell>
        </row>
        <row r="45">
          <cell r="C45" t="str">
            <v>Morgan Stanley p244841</v>
          </cell>
          <cell r="D45" t="str">
            <v>Post Merger</v>
          </cell>
        </row>
        <row r="46">
          <cell r="C46" t="str">
            <v>Morgan Stanley p272153-6-8</v>
          </cell>
          <cell r="D46" t="str">
            <v>Post Merger</v>
          </cell>
        </row>
        <row r="47">
          <cell r="C47" t="str">
            <v>Morgan Stanley p272154-7</v>
          </cell>
          <cell r="D47" t="str">
            <v>Post Merger</v>
          </cell>
        </row>
        <row r="48">
          <cell r="C48" t="str">
            <v>Nebo Heat Rate Option p360539</v>
          </cell>
          <cell r="D48" t="str">
            <v>Post Merger</v>
          </cell>
        </row>
        <row r="49">
          <cell r="C49" t="str">
            <v>Nucor p346856</v>
          </cell>
          <cell r="D49" t="str">
            <v>Post Merger</v>
          </cell>
        </row>
        <row r="50">
          <cell r="C50" t="str">
            <v>P4 Production p137215/p145258</v>
          </cell>
          <cell r="D50" t="str">
            <v>Post Merger</v>
          </cell>
        </row>
        <row r="51">
          <cell r="C51" t="str">
            <v>PGE Cove p83984</v>
          </cell>
          <cell r="D51" t="str">
            <v>Misc/Pacific</v>
          </cell>
        </row>
        <row r="52">
          <cell r="C52" t="str">
            <v>Rock River Wind p100371</v>
          </cell>
          <cell r="D52" t="str">
            <v>Post Merger</v>
          </cell>
        </row>
        <row r="53">
          <cell r="C53" t="str">
            <v>Roseburg Forest Products p312292</v>
          </cell>
          <cell r="D53" t="str">
            <v>Post Merger</v>
          </cell>
        </row>
        <row r="54">
          <cell r="C54" t="str">
            <v>Small Purchases east</v>
          </cell>
          <cell r="D54" t="str">
            <v>Pre Merger</v>
          </cell>
        </row>
        <row r="55">
          <cell r="C55" t="str">
            <v>Small Purchases west</v>
          </cell>
          <cell r="D55" t="str">
            <v>Pre Merger</v>
          </cell>
        </row>
        <row r="56">
          <cell r="C56" t="str">
            <v>Three Buttes Wind p460457</v>
          </cell>
          <cell r="D56" t="str">
            <v>Post Merger</v>
          </cell>
        </row>
        <row r="57">
          <cell r="C57" t="str">
            <v>Top of the World Wind p522807</v>
          </cell>
          <cell r="D57" t="str">
            <v>Post Merger</v>
          </cell>
        </row>
        <row r="58">
          <cell r="C58" t="str">
            <v>Tri-State Purchase p27057</v>
          </cell>
          <cell r="D58" t="str">
            <v>Post Merger</v>
          </cell>
        </row>
        <row r="59">
          <cell r="C59" t="str">
            <v>UBS p268848</v>
          </cell>
          <cell r="D59" t="str">
            <v>Post Merger</v>
          </cell>
        </row>
        <row r="60">
          <cell r="C60" t="str">
            <v>UBS p268850</v>
          </cell>
          <cell r="D60" t="str">
            <v>Post Merger</v>
          </cell>
        </row>
        <row r="61">
          <cell r="C61" t="str">
            <v>Weyerhaeuser Reserve p356685</v>
          </cell>
          <cell r="D61" t="str">
            <v>Post Merger</v>
          </cell>
        </row>
        <row r="62">
          <cell r="C62" t="str">
            <v>Wolverine Creek Wind p244520</v>
          </cell>
          <cell r="D62" t="str">
            <v>Post Merger</v>
          </cell>
        </row>
        <row r="63">
          <cell r="C63" t="str">
            <v>Place Holder</v>
          </cell>
          <cell r="D63" t="str">
            <v>Post Merger</v>
          </cell>
        </row>
        <row r="64">
          <cell r="C64" t="str">
            <v>DSM (Irrigation)</v>
          </cell>
          <cell r="D64" t="str">
            <v>Post Merger</v>
          </cell>
        </row>
        <row r="66">
          <cell r="C66" t="str">
            <v>QF California</v>
          </cell>
          <cell r="D66" t="str">
            <v>QF by State PPL</v>
          </cell>
        </row>
        <row r="67">
          <cell r="C67" t="str">
            <v>QF Idaho</v>
          </cell>
          <cell r="D67" t="str">
            <v>QF by State UPL</v>
          </cell>
        </row>
        <row r="68">
          <cell r="C68" t="str">
            <v>QF Oregon</v>
          </cell>
          <cell r="D68" t="str">
            <v>QF by State PPL</v>
          </cell>
        </row>
        <row r="69">
          <cell r="C69" t="str">
            <v>QF Utah</v>
          </cell>
          <cell r="D69" t="str">
            <v>QF by State UPL</v>
          </cell>
        </row>
        <row r="70">
          <cell r="C70" t="str">
            <v>QF Washington</v>
          </cell>
          <cell r="D70" t="str">
            <v>QF by State PPL</v>
          </cell>
        </row>
        <row r="71">
          <cell r="C71" t="str">
            <v>QF Wyoming</v>
          </cell>
          <cell r="D71" t="str">
            <v>QF by State UPL</v>
          </cell>
        </row>
        <row r="72">
          <cell r="C72" t="str">
            <v>Biomass p234159 QF</v>
          </cell>
          <cell r="D72" t="str">
            <v>QF PPL Pre Merger</v>
          </cell>
        </row>
        <row r="73">
          <cell r="C73" t="str">
            <v>Chevron Wind p499335 QF</v>
          </cell>
          <cell r="D73" t="str">
            <v>QF UPL Post Merger</v>
          </cell>
        </row>
        <row r="74">
          <cell r="C74" t="str">
            <v>Co-Gen II p349170 QF</v>
          </cell>
          <cell r="D74" t="str">
            <v>QF PPL Post Merger</v>
          </cell>
        </row>
        <row r="75">
          <cell r="C75" t="str">
            <v>DCFP p316701 QF</v>
          </cell>
          <cell r="D75" t="str">
            <v>QF PPL Post Merger</v>
          </cell>
        </row>
        <row r="76">
          <cell r="C76" t="str">
            <v>D.R. Johnson</v>
          </cell>
          <cell r="D76" t="str">
            <v>QF PPL Post Merger</v>
          </cell>
        </row>
        <row r="77">
          <cell r="C77" t="str">
            <v>ExxonMobil p255042 QF</v>
          </cell>
          <cell r="D77" t="str">
            <v>QF UPL Post Merger</v>
          </cell>
        </row>
        <row r="78">
          <cell r="C78" t="str">
            <v>Kennecott Refinery QF</v>
          </cell>
          <cell r="D78" t="str">
            <v>QF UPL Post Merger</v>
          </cell>
        </row>
        <row r="79">
          <cell r="C79" t="str">
            <v>Kennecott Smelter QF</v>
          </cell>
          <cell r="D79" t="str">
            <v>QF UPL Post Merger</v>
          </cell>
        </row>
        <row r="80">
          <cell r="C80" t="str">
            <v>Kennecott QF</v>
          </cell>
          <cell r="D80" t="str">
            <v>QF UPL Post Merger</v>
          </cell>
        </row>
        <row r="81">
          <cell r="C81" t="str">
            <v>Oregon Wind Farm QF</v>
          </cell>
          <cell r="D81" t="str">
            <v>QF PPL Post Merger</v>
          </cell>
        </row>
        <row r="82">
          <cell r="C82" t="str">
            <v>Pioneer Wind Park I QF</v>
          </cell>
          <cell r="D82" t="str">
            <v>QF UPL Post Merger</v>
          </cell>
        </row>
        <row r="83">
          <cell r="C83" t="str">
            <v>Pioneer Wind Park II QF</v>
          </cell>
          <cell r="D83" t="str">
            <v>QF UPL Post Merger</v>
          </cell>
        </row>
        <row r="84">
          <cell r="C84" t="str">
            <v>Power County North Wind QF p575612</v>
          </cell>
          <cell r="D84" t="str">
            <v>QF UPL Post Merger</v>
          </cell>
        </row>
        <row r="85">
          <cell r="C85" t="str">
            <v>Power County South Wind QF p575614</v>
          </cell>
          <cell r="D85" t="str">
            <v>QF UPL Post Merger</v>
          </cell>
        </row>
        <row r="86">
          <cell r="C86" t="str">
            <v>Schwendiman QF</v>
          </cell>
          <cell r="D86" t="str">
            <v>QF UPL Post Merger</v>
          </cell>
        </row>
        <row r="87">
          <cell r="C87" t="str">
            <v>SF Phosphates</v>
          </cell>
          <cell r="D87" t="str">
            <v>QF UPL Post Merger</v>
          </cell>
        </row>
        <row r="88">
          <cell r="C88" t="str">
            <v>Spanish Fork Wind 2 p311681 QF</v>
          </cell>
          <cell r="D88" t="str">
            <v>QF UPL Post Merger</v>
          </cell>
        </row>
        <row r="89">
          <cell r="C89" t="str">
            <v>Sunnyside p83997/p59965 QF</v>
          </cell>
          <cell r="D89" t="str">
            <v>QF UPL Pre Merger</v>
          </cell>
        </row>
        <row r="90">
          <cell r="C90" t="str">
            <v>Tesoro QF</v>
          </cell>
          <cell r="D90" t="str">
            <v>QF UPL Post Merger</v>
          </cell>
        </row>
        <row r="91">
          <cell r="C91" t="str">
            <v>Threemile Canyon Wind QF p500139</v>
          </cell>
          <cell r="D91" t="str">
            <v>QF PPL Post Merger</v>
          </cell>
        </row>
        <row r="92">
          <cell r="C92" t="str">
            <v>Evergreen BioPower p351030 QF</v>
          </cell>
          <cell r="D92" t="str">
            <v>QF PPL Post Merger</v>
          </cell>
        </row>
        <row r="93">
          <cell r="C93" t="str">
            <v>Mountain Wind 1 p367721 QF</v>
          </cell>
          <cell r="D93" t="str">
            <v>QF UPL Post Merger</v>
          </cell>
        </row>
        <row r="94">
          <cell r="C94" t="str">
            <v>Mountain Wind 2 p398449 QF</v>
          </cell>
          <cell r="D94" t="str">
            <v>QF UPL Post Merger</v>
          </cell>
        </row>
        <row r="95">
          <cell r="C95" t="str">
            <v>Weyerhaeuser QF</v>
          </cell>
          <cell r="D95" t="str">
            <v>QF PPL Post Merger</v>
          </cell>
        </row>
        <row r="96">
          <cell r="C96" t="str">
            <v>US Magnesium QF</v>
          </cell>
          <cell r="D96" t="str">
            <v>QF UPL Post Merger</v>
          </cell>
        </row>
        <row r="98">
          <cell r="C98" t="str">
            <v>Canadian Entitlement p60828</v>
          </cell>
          <cell r="D98" t="str">
            <v>Post Merger</v>
          </cell>
        </row>
        <row r="99">
          <cell r="C99" t="str">
            <v>Chelan - Rocky Reach p60827</v>
          </cell>
          <cell r="D99" t="str">
            <v>Mid Columbia</v>
          </cell>
        </row>
        <row r="100">
          <cell r="C100" t="str">
            <v>Douglas - Wells p60828</v>
          </cell>
          <cell r="D100" t="str">
            <v>Mid Columbia</v>
          </cell>
        </row>
        <row r="101">
          <cell r="C101" t="str">
            <v>Grant Displacement p270294</v>
          </cell>
          <cell r="D101" t="str">
            <v>Mid Columbia</v>
          </cell>
        </row>
        <row r="102">
          <cell r="C102" t="str">
            <v>Grant Reasonable</v>
          </cell>
          <cell r="D102" t="str">
            <v>Mid Columbia</v>
          </cell>
        </row>
        <row r="103">
          <cell r="C103" t="str">
            <v>Grant Meaningful Priority p390668</v>
          </cell>
          <cell r="D103" t="str">
            <v>Mid Columbia</v>
          </cell>
        </row>
        <row r="104">
          <cell r="C104" t="str">
            <v>Grant Surplus p258951</v>
          </cell>
          <cell r="D104" t="str">
            <v>Mid Columbia</v>
          </cell>
        </row>
        <row r="105">
          <cell r="C105" t="str">
            <v>Grant Power Auction</v>
          </cell>
          <cell r="D105" t="str">
            <v>Mid Columbia</v>
          </cell>
        </row>
        <row r="106">
          <cell r="C106" t="str">
            <v>Grant - Priest Rapids</v>
          </cell>
          <cell r="D106" t="str">
            <v>Mid Columbia</v>
          </cell>
        </row>
        <row r="107">
          <cell r="C107" t="str">
            <v>Grant - Wanapum p60825</v>
          </cell>
          <cell r="D107" t="str">
            <v>Mid Columbia</v>
          </cell>
        </row>
        <row r="109">
          <cell r="C109" t="str">
            <v>APGI/Colockum s191690</v>
          </cell>
          <cell r="D109" t="str">
            <v>Post Merger</v>
          </cell>
        </row>
        <row r="110">
          <cell r="C110" t="str">
            <v>APS Exchange p58118/s58119</v>
          </cell>
          <cell r="D110" t="str">
            <v>Post Merger</v>
          </cell>
        </row>
        <row r="111">
          <cell r="C111" t="str">
            <v>Black Hills CTs p64676</v>
          </cell>
          <cell r="D111" t="str">
            <v>Pacific Capacity</v>
          </cell>
        </row>
        <row r="112">
          <cell r="C112" t="str">
            <v>BPA Exchange p64706/p64888</v>
          </cell>
          <cell r="D112" t="str">
            <v>Pacific Pre Merger</v>
          </cell>
        </row>
        <row r="113">
          <cell r="C113" t="str">
            <v xml:space="preserve">BPA FC II Wind p63507 </v>
          </cell>
          <cell r="D113" t="str">
            <v>Post Merger</v>
          </cell>
        </row>
        <row r="114">
          <cell r="C114" t="str">
            <v xml:space="preserve">BPA FC IV Wind p79207 </v>
          </cell>
          <cell r="D114" t="str">
            <v>Post Merger</v>
          </cell>
        </row>
        <row r="115">
          <cell r="C115" t="str">
            <v>BPA Peaking p59820</v>
          </cell>
          <cell r="D115" t="str">
            <v>BPA Peak Purchase</v>
          </cell>
        </row>
        <row r="116">
          <cell r="C116" t="str">
            <v>BPA So. Idaho p64885/p83975/p64705</v>
          </cell>
          <cell r="D116" t="str">
            <v>Post Merger</v>
          </cell>
        </row>
        <row r="117">
          <cell r="C117" t="str">
            <v>Cargill p483225/s6 p485390/s89</v>
          </cell>
          <cell r="D117" t="str">
            <v>Post Merger</v>
          </cell>
        </row>
        <row r="118">
          <cell r="C118" t="str">
            <v>Cowlitz Swift p65787</v>
          </cell>
          <cell r="D118" t="str">
            <v>Pacific Pre Merger</v>
          </cell>
        </row>
        <row r="119">
          <cell r="C119" t="str">
            <v>EWEB FC I p63508/p63510</v>
          </cell>
          <cell r="D119" t="str">
            <v>Post Merger</v>
          </cell>
        </row>
        <row r="120">
          <cell r="C120" t="str">
            <v>PSCo Exchange p340325</v>
          </cell>
          <cell r="D120" t="str">
            <v>Post Merger</v>
          </cell>
        </row>
        <row r="121">
          <cell r="C121" t="str">
            <v>PSCO FC III p63362/s63361</v>
          </cell>
          <cell r="D121" t="str">
            <v>Post Merger</v>
          </cell>
        </row>
        <row r="122">
          <cell r="C122" t="str">
            <v>Redding Exchange p66276</v>
          </cell>
          <cell r="D122" t="str">
            <v>Post Merger</v>
          </cell>
        </row>
        <row r="123">
          <cell r="C123" t="str">
            <v>SCL State Line p105228</v>
          </cell>
          <cell r="D123" t="str">
            <v>Post Merger</v>
          </cell>
        </row>
        <row r="124">
          <cell r="C124" t="str">
            <v>Shell p489963/s489962</v>
          </cell>
          <cell r="D124" t="str">
            <v>Post Merger</v>
          </cell>
        </row>
        <row r="125">
          <cell r="C125" t="str">
            <v>TransAlta p371343/s371344</v>
          </cell>
          <cell r="D125" t="str">
            <v>Post Merger</v>
          </cell>
        </row>
        <row r="126">
          <cell r="C126" t="str">
            <v>Tri-State Exchange</v>
          </cell>
          <cell r="D126" t="str">
            <v>Post Merger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  <sheetName val="GNw_Market Price Index (1206) ("/>
    </sheetNames>
    <sheetDataSet>
      <sheetData sheetId="0">
        <row r="1">
          <cell r="N1" t="str">
            <v>GNw_Market Price Index (1206) (Confidential)</v>
          </cell>
        </row>
        <row r="4">
          <cell r="O4">
            <v>41089</v>
          </cell>
        </row>
      </sheetData>
      <sheetData sheetId="1">
        <row r="2">
          <cell r="F2" t="str">
            <v>OFPC Dated</v>
          </cell>
        </row>
      </sheetData>
      <sheetData sheetId="2">
        <row r="4">
          <cell r="O4">
            <v>0.97560000000000002</v>
          </cell>
        </row>
      </sheetData>
      <sheetData sheetId="3"/>
      <sheetData sheetId="4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>
        <row r="32">
          <cell r="A32">
            <v>37196</v>
          </cell>
          <cell r="B32">
            <v>0.44227329059218473</v>
          </cell>
          <cell r="C32">
            <v>0.61387460599846122</v>
          </cell>
          <cell r="D32">
            <v>0</v>
          </cell>
          <cell r="E32">
            <v>0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  <cell r="D33">
            <v>0</v>
          </cell>
          <cell r="E33">
            <v>0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  <cell r="D34">
            <v>0</v>
          </cell>
          <cell r="E34">
            <v>0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  <cell r="D35">
            <v>0</v>
          </cell>
          <cell r="E35">
            <v>0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  <cell r="D36">
            <v>0</v>
          </cell>
          <cell r="E36">
            <v>0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  <cell r="D37">
            <v>0</v>
          </cell>
          <cell r="E37">
            <v>0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  <cell r="D38">
            <v>0</v>
          </cell>
          <cell r="E38">
            <v>0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  <cell r="D39">
            <v>0</v>
          </cell>
          <cell r="E39">
            <v>0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  <cell r="D40">
            <v>0</v>
          </cell>
          <cell r="E40">
            <v>0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  <cell r="D41">
            <v>0</v>
          </cell>
          <cell r="E41">
            <v>0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  <cell r="D42">
            <v>0</v>
          </cell>
          <cell r="E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  <cell r="D43">
            <v>0</v>
          </cell>
          <cell r="E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  <cell r="D44">
            <v>0</v>
          </cell>
          <cell r="E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  <cell r="D45">
            <v>0</v>
          </cell>
          <cell r="E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  <cell r="D46">
            <v>0</v>
          </cell>
          <cell r="E46">
            <v>0</v>
          </cell>
        </row>
        <row r="47">
          <cell r="A47">
            <v>42675</v>
          </cell>
          <cell r="B47">
            <v>0.85592373433120617</v>
          </cell>
          <cell r="C47">
            <v>0</v>
          </cell>
          <cell r="D47">
            <v>0</v>
          </cell>
          <cell r="E47">
            <v>0</v>
          </cell>
        </row>
        <row r="48">
          <cell r="A48">
            <v>43040</v>
          </cell>
          <cell r="B48">
            <v>0.89444030237611027</v>
          </cell>
        </row>
        <row r="49">
          <cell r="A49">
            <v>43405</v>
          </cell>
          <cell r="B49">
            <v>0.9346901159830352</v>
          </cell>
        </row>
        <row r="50">
          <cell r="A50">
            <v>43770</v>
          </cell>
          <cell r="B50">
            <v>0.9767511712022714</v>
          </cell>
        </row>
        <row r="51">
          <cell r="A51">
            <v>44136</v>
          </cell>
          <cell r="B51">
            <v>1.0207049739063736</v>
          </cell>
        </row>
        <row r="52">
          <cell r="A52">
            <v>44501</v>
          </cell>
          <cell r="B52">
            <v>1.0666366977321602</v>
          </cell>
        </row>
        <row r="53">
          <cell r="A53">
            <v>44866</v>
          </cell>
          <cell r="B53">
            <v>1.1146353491301078</v>
          </cell>
        </row>
        <row r="54">
          <cell r="A54">
            <v>45231</v>
          </cell>
          <cell r="B54">
            <v>1.1647939398409621</v>
          </cell>
        </row>
        <row r="55">
          <cell r="A55">
            <v>45597</v>
          </cell>
          <cell r="B55">
            <v>1.2172096671338055</v>
          </cell>
        </row>
        <row r="56">
          <cell r="A56">
            <v>45962</v>
          </cell>
          <cell r="B56">
            <v>1.2719841021548262</v>
          </cell>
        </row>
        <row r="57">
          <cell r="A57">
            <v>46327</v>
          </cell>
          <cell r="B5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Actual"/>
      <sheetName val="Workforce"/>
      <sheetName val="org"/>
      <sheetName val="cost center"/>
    </sheetNames>
    <sheetDataSet>
      <sheetData sheetId="0"/>
      <sheetData sheetId="1"/>
      <sheetData sheetId="2" refreshError="1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2.1"/>
      <sheetName val="Exhibit 2.2"/>
      <sheetName val="Exhibit 2.3"/>
      <sheetName val="Exhibit 2.4"/>
      <sheetName val="Exhibit 2.5"/>
      <sheetName val="Exhibit 2.6"/>
      <sheetName val="Exhibit 2.7"/>
      <sheetName val="Exhibit 2.8"/>
      <sheetName val="Internal Backup"/>
      <sheetName val="Variables"/>
      <sheetName val="Exhibit 5 - ECD Inputs"/>
      <sheetName val="Adjusted Actual NPC"/>
      <sheetName val="2012 Actual NPC"/>
      <sheetName val="20000-384-ER-10 Factors"/>
      <sheetName val="20000-ER-405-11 Factors"/>
      <sheetName val="December 2012 Actual Factors"/>
      <sheetName val="O&amp;M Summary Dec 2011"/>
      <sheetName val="O&amp;M Summary Mar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C2">
            <v>0.80601092896174864</v>
          </cell>
        </row>
        <row r="3">
          <cell r="C3">
            <v>0.19398907103825136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G22">
            <v>1931963666</v>
          </cell>
          <cell r="J22">
            <v>1056426642</v>
          </cell>
        </row>
        <row r="23"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5">
          <cell r="L255" t="str">
            <v>930S</v>
          </cell>
        </row>
      </sheetData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"/>
      <sheetName val="Function1149"/>
      <sheetName val="Non-NPC Results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GRID Inputs Filed"/>
      <sheetName val="GRID Inputs Revised"/>
      <sheetName val="GRID Inputs Settlement"/>
      <sheetName val="CWC"/>
      <sheetName val="WelcomeDialog"/>
      <sheetName val="Macro"/>
    </sheetNames>
    <sheetDataSet>
      <sheetData sheetId="0"/>
      <sheetData sheetId="1">
        <row r="6">
          <cell r="E6" t="str">
            <v>ACCMDIT</v>
          </cell>
          <cell r="F6" t="str">
            <v>Deferred Income Tax - Balance</v>
          </cell>
          <cell r="I6">
            <v>0.74580356321004038</v>
          </cell>
          <cell r="J6">
            <v>9.7538648356548699E-2</v>
          </cell>
          <cell r="K6">
            <v>0.15097833051256063</v>
          </cell>
          <cell r="L6">
            <v>0</v>
          </cell>
          <cell r="M6">
            <v>1.1955194909399019E-3</v>
          </cell>
          <cell r="N6">
            <v>4.4839384299102262E-3</v>
          </cell>
          <cell r="O6">
            <v>0</v>
          </cell>
          <cell r="P6">
            <v>0</v>
          </cell>
        </row>
        <row r="7">
          <cell r="E7" t="str">
            <v>CWC</v>
          </cell>
          <cell r="F7" t="str">
            <v>Cash Working Capital</v>
          </cell>
          <cell r="I7">
            <v>0.75235791178484923</v>
          </cell>
          <cell r="J7">
            <v>6.9929285512037059E-2</v>
          </cell>
          <cell r="K7">
            <v>0.13421890727714675</v>
          </cell>
          <cell r="L7">
            <v>-2.8211840550851244E-3</v>
          </cell>
          <cell r="M7">
            <v>1.7429736205182178E-2</v>
          </cell>
          <cell r="N7">
            <v>2.1925773064071993E-2</v>
          </cell>
          <cell r="O7">
            <v>6.9595702117980791E-3</v>
          </cell>
          <cell r="P7">
            <v>3.1420861989194396E-308</v>
          </cell>
        </row>
        <row r="8">
          <cell r="E8" t="str">
            <v>D_SPLIT</v>
          </cell>
          <cell r="F8" t="str">
            <v>Distribution Slit between Functions</v>
          </cell>
          <cell r="I8">
            <v>0</v>
          </cell>
          <cell r="J8">
            <v>0</v>
          </cell>
          <cell r="K8">
            <v>0.9728688736304314</v>
          </cell>
          <cell r="L8">
            <v>0</v>
          </cell>
          <cell r="M8">
            <v>0</v>
          </cell>
          <cell r="N8">
            <v>2.7131126369568562E-2</v>
          </cell>
          <cell r="O8">
            <v>0</v>
          </cell>
          <cell r="P8">
            <v>0</v>
          </cell>
        </row>
        <row r="9">
          <cell r="E9" t="str">
            <v>DITEXP</v>
          </cell>
          <cell r="F9" t="str">
            <v>Deferred Income Tax - Expense</v>
          </cell>
          <cell r="I9">
            <v>0.79703312277001503</v>
          </cell>
          <cell r="J9">
            <v>8.2470576855411371E-2</v>
          </cell>
          <cell r="K9">
            <v>0.10339662645376765</v>
          </cell>
          <cell r="L9">
            <v>0</v>
          </cell>
          <cell r="M9">
            <v>1.1569488973224882E-2</v>
          </cell>
          <cell r="N9">
            <v>5.5301849475810003E-3</v>
          </cell>
          <cell r="O9">
            <v>0</v>
          </cell>
          <cell r="P9">
            <v>0</v>
          </cell>
        </row>
        <row r="10">
          <cell r="E10" t="str">
            <v>FIT</v>
          </cell>
          <cell r="F10" t="str">
            <v>Federal Income Taxes</v>
          </cell>
          <cell r="I10">
            <v>-4.1227614981033751</v>
          </cell>
          <cell r="J10">
            <v>-0.18942991830515027</v>
          </cell>
          <cell r="K10">
            <v>-1.9487542045422608</v>
          </cell>
          <cell r="L10">
            <v>6.6802041016404717E-2</v>
          </cell>
          <cell r="M10">
            <v>-0.26976106789518717</v>
          </cell>
          <cell r="N10">
            <v>-0.28640435039567846</v>
          </cell>
          <cell r="O10">
            <v>-4.8636352472964543E-2</v>
          </cell>
          <cell r="P10">
            <v>-7.4400594586857703E-307</v>
          </cell>
        </row>
        <row r="11">
          <cell r="E11" t="str">
            <v>GP</v>
          </cell>
          <cell r="F11" t="str">
            <v>Gross Plant</v>
          </cell>
          <cell r="I11">
            <v>0.57308172754107634</v>
          </cell>
          <cell r="J11">
            <v>0.19095120284040373</v>
          </cell>
          <cell r="K11">
            <v>0.21990229730366567</v>
          </cell>
          <cell r="L11">
            <v>0</v>
          </cell>
          <cell r="M11">
            <v>3.7942842228822541E-3</v>
          </cell>
          <cell r="N11">
            <v>9.3321133726057947E-3</v>
          </cell>
          <cell r="O11">
            <v>2.9383747193661731E-3</v>
          </cell>
          <cell r="P11">
            <v>0</v>
          </cell>
        </row>
        <row r="12">
          <cell r="E12" t="str">
            <v>IBT</v>
          </cell>
          <cell r="F12" t="str">
            <v>Income Before Taxes</v>
          </cell>
          <cell r="I12">
            <v>23.068235751795537</v>
          </cell>
          <cell r="J12">
            <v>0.9489829057071546</v>
          </cell>
          <cell r="K12">
            <v>9.7626311835096722</v>
          </cell>
          <cell r="L12">
            <v>-0.33465671926646606</v>
          </cell>
          <cell r="M12">
            <v>1.3514161033710355</v>
          </cell>
          <cell r="N12">
            <v>1.4347935905659495</v>
          </cell>
          <cell r="O12">
            <v>0.24365246791924722</v>
          </cell>
          <cell r="P12">
            <v>3.7272302637875664E-306</v>
          </cell>
        </row>
        <row r="13">
          <cell r="E13" t="str">
            <v>NP</v>
          </cell>
          <cell r="F13" t="str">
            <v>Net Plant</v>
          </cell>
          <cell r="I13">
            <v>0.59193193741369809</v>
          </cell>
          <cell r="J13">
            <v>0.19590765018955478</v>
          </cell>
          <cell r="K13">
            <v>0.20251188120090735</v>
          </cell>
          <cell r="L13">
            <v>0</v>
          </cell>
          <cell r="M13">
            <v>1.8460930546141266E-3</v>
          </cell>
          <cell r="N13">
            <v>6.0421621703759202E-3</v>
          </cell>
          <cell r="O13">
            <v>1.7602759708497543E-3</v>
          </cell>
          <cell r="P13">
            <v>0</v>
          </cell>
        </row>
        <row r="14">
          <cell r="E14" t="str">
            <v>PT</v>
          </cell>
          <cell r="F14" t="str">
            <v>Production / Transmission</v>
          </cell>
          <cell r="I14">
            <v>0.73279296705227215</v>
          </cell>
          <cell r="J14">
            <v>0.26720703294772791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PTD</v>
          </cell>
          <cell r="F15" t="str">
            <v>Prod, Trans, Dist Plant</v>
          </cell>
          <cell r="I15">
            <v>0.57549861116012679</v>
          </cell>
          <cell r="J15">
            <v>0.20985091733647368</v>
          </cell>
          <cell r="K15">
            <v>0.20882676243575329</v>
          </cell>
          <cell r="L15">
            <v>0</v>
          </cell>
          <cell r="M15">
            <v>0</v>
          </cell>
          <cell r="N15">
            <v>5.823709067646207E-3</v>
          </cell>
          <cell r="O15">
            <v>0</v>
          </cell>
          <cell r="P15">
            <v>0</v>
          </cell>
        </row>
        <row r="16">
          <cell r="E16" t="str">
            <v>REVREQ</v>
          </cell>
          <cell r="F16" t="str">
            <v>Revenue Requirement</v>
          </cell>
          <cell r="I16">
            <v>1.1712444446620798</v>
          </cell>
          <cell r="J16">
            <v>0.13594965166534492</v>
          </cell>
          <cell r="K16">
            <v>0.29561254890773841</v>
          </cell>
          <cell r="L16">
            <v>-6.3865856558449376E-3</v>
          </cell>
          <cell r="M16">
            <v>3.2346332200017251E-2</v>
          </cell>
          <cell r="N16">
            <v>3.7913947332626756E-2</v>
          </cell>
          <cell r="O16">
            <v>1.032527939516365E-2</v>
          </cell>
          <cell r="P16">
            <v>7.1130426996694975E-308</v>
          </cell>
        </row>
        <row r="17">
          <cell r="E17" t="str">
            <v>T_SPLIT</v>
          </cell>
          <cell r="F17" t="str">
            <v>Transmission Split</v>
          </cell>
          <cell r="I17">
            <v>2.7464186231302697E-2</v>
          </cell>
          <cell r="J17">
            <v>0.97253581376869735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TD</v>
          </cell>
          <cell r="F18" t="str">
            <v>Transmission / Distribution</v>
          </cell>
          <cell r="I18">
            <v>0</v>
          </cell>
          <cell r="J18">
            <v>0.49434683337545426</v>
          </cell>
          <cell r="K18">
            <v>0.49193422666168279</v>
          </cell>
          <cell r="L18">
            <v>0</v>
          </cell>
          <cell r="M18">
            <v>0</v>
          </cell>
          <cell r="N18">
            <v>1.3718939962863061E-2</v>
          </cell>
          <cell r="O18">
            <v>0</v>
          </cell>
          <cell r="P18">
            <v>0</v>
          </cell>
        </row>
        <row r="20">
          <cell r="F20" t="str">
            <v>External Factors</v>
          </cell>
        </row>
        <row r="21">
          <cell r="E21" t="str">
            <v>ANC</v>
          </cell>
          <cell r="F21" t="str">
            <v>Ancillary Function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B_CENTER</v>
          </cell>
          <cell r="F22" t="str">
            <v>Business Centers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0.7453435853450836</v>
          </cell>
          <cell r="N22">
            <v>0</v>
          </cell>
          <cell r="O22">
            <v>0.25465641465491645</v>
          </cell>
          <cell r="P22">
            <v>0</v>
          </cell>
        </row>
        <row r="23">
          <cell r="E23" t="str">
            <v>BOOKDEPR</v>
          </cell>
          <cell r="F23" t="str">
            <v>Book Depreciation</v>
          </cell>
          <cell r="I23">
            <v>0.48456504373627141</v>
          </cell>
          <cell r="J23">
            <v>0.15581548638384826</v>
          </cell>
          <cell r="K23">
            <v>0.34206650073928169</v>
          </cell>
          <cell r="L23">
            <v>0</v>
          </cell>
          <cell r="M23">
            <v>3.6289634797339351E-3</v>
          </cell>
          <cell r="N23">
            <v>1.3924005660864634E-2</v>
          </cell>
          <cell r="O23">
            <v>0</v>
          </cell>
          <cell r="P23">
            <v>0</v>
          </cell>
        </row>
        <row r="24">
          <cell r="E24" t="str">
            <v>C_METER</v>
          </cell>
          <cell r="F24" t="str">
            <v>Customer Metering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</row>
        <row r="25">
          <cell r="E25" t="str">
            <v>C_SERVICE</v>
          </cell>
          <cell r="F25" t="str">
            <v>Customer Other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0</v>
          </cell>
        </row>
        <row r="26">
          <cell r="E26" t="str">
            <v>COM_EQ</v>
          </cell>
          <cell r="F26" t="str">
            <v>Communication Equipment Acct 397</v>
          </cell>
          <cell r="I26">
            <v>0.15943399999999999</v>
          </cell>
          <cell r="J26">
            <v>0.393847</v>
          </cell>
          <cell r="K26">
            <v>0.43275400000000003</v>
          </cell>
          <cell r="L26">
            <v>0</v>
          </cell>
          <cell r="M26">
            <v>0</v>
          </cell>
          <cell r="N26">
            <v>0</v>
          </cell>
          <cell r="O26">
            <v>1.3965E-2</v>
          </cell>
          <cell r="P26">
            <v>0</v>
          </cell>
        </row>
        <row r="27">
          <cell r="E27" t="str">
            <v>CSS_SYS</v>
          </cell>
          <cell r="F27" t="str">
            <v>CSS System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0.55000000000000004</v>
          </cell>
          <cell r="N27">
            <v>0.18</v>
          </cell>
          <cell r="O27">
            <v>0.27</v>
          </cell>
          <cell r="P27">
            <v>0</v>
          </cell>
        </row>
        <row r="28">
          <cell r="E28" t="str">
            <v>CUST</v>
          </cell>
          <cell r="F28" t="str">
            <v>Customer Billing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CUST901</v>
          </cell>
          <cell r="F29" t="str">
            <v>Supervision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0.63457532731382549</v>
          </cell>
          <cell r="N29">
            <v>-6.989238368249602E-2</v>
          </cell>
          <cell r="O29">
            <v>0.43531705636867046</v>
          </cell>
          <cell r="P29">
            <v>0</v>
          </cell>
        </row>
        <row r="30">
          <cell r="E30" t="str">
            <v>CUST903</v>
          </cell>
          <cell r="F30" t="str">
            <v>Cust. Records &amp; Coll. Exp.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0.59614166233523391</v>
          </cell>
          <cell r="N30">
            <v>0</v>
          </cell>
          <cell r="O30">
            <v>0.40385833766476609</v>
          </cell>
          <cell r="P30">
            <v>0</v>
          </cell>
        </row>
        <row r="31">
          <cell r="E31" t="str">
            <v>CUST905</v>
          </cell>
          <cell r="F31" t="str">
            <v>Misc. Customer Acct. Exp.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8.8714292491796826E-2</v>
          </cell>
          <cell r="N31">
            <v>7.6964375857621309E-2</v>
          </cell>
          <cell r="O31">
            <v>0.83432133165058198</v>
          </cell>
          <cell r="P31">
            <v>0</v>
          </cell>
        </row>
        <row r="32">
          <cell r="E32" t="str">
            <v>D</v>
          </cell>
          <cell r="F32" t="str">
            <v>Distribution Only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DDS2</v>
          </cell>
          <cell r="F33" t="str">
            <v>Deferred Debits - Situs</v>
          </cell>
          <cell r="I33">
            <v>0.50722195075064247</v>
          </cell>
          <cell r="J33">
            <v>0.18458550207200139</v>
          </cell>
          <cell r="K33">
            <v>0.28340513090576641</v>
          </cell>
          <cell r="L33">
            <v>0</v>
          </cell>
          <cell r="M33">
            <v>1.2569059689077311E-2</v>
          </cell>
          <cell r="N33">
            <v>1.2218356582512298E-2</v>
          </cell>
          <cell r="O33">
            <v>0</v>
          </cell>
          <cell r="P33">
            <v>0</v>
          </cell>
        </row>
        <row r="34">
          <cell r="E34" t="str">
            <v>DDS6</v>
          </cell>
          <cell r="F34" t="str">
            <v>Deferred Debits - Situs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 t="str">
            <v>DDSO2</v>
          </cell>
          <cell r="F35" t="str">
            <v>Deferred Debits - System Overhead</v>
          </cell>
          <cell r="I35">
            <v>0.41718426881069887</v>
          </cell>
          <cell r="J35">
            <v>6.6707486890951365E-2</v>
          </cell>
          <cell r="K35">
            <v>0.51273101600679438</v>
          </cell>
          <cell r="L35">
            <v>0</v>
          </cell>
          <cell r="M35">
            <v>0</v>
          </cell>
          <cell r="N35">
            <v>3.3772282915553015E-3</v>
          </cell>
          <cell r="O35">
            <v>0</v>
          </cell>
          <cell r="P35">
            <v>0</v>
          </cell>
        </row>
        <row r="36">
          <cell r="E36" t="str">
            <v>DDSO6</v>
          </cell>
          <cell r="F36" t="str">
            <v>Deferred Debits - System Overhead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DEFSG</v>
          </cell>
          <cell r="F37" t="str">
            <v>Deferred Debit - System Generation</v>
          </cell>
          <cell r="I37">
            <v>0.24245910151487546</v>
          </cell>
          <cell r="J37">
            <v>0.75754089848512451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DSM</v>
          </cell>
          <cell r="F38" t="str">
            <v>Demand Side Management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DPW</v>
          </cell>
          <cell r="F39" t="str">
            <v>Distribution Poles &amp; Wires</v>
          </cell>
          <cell r="I39">
            <v>0</v>
          </cell>
          <cell r="J39">
            <v>0</v>
          </cell>
          <cell r="K39">
            <v>0.96088658149435713</v>
          </cell>
          <cell r="L39">
            <v>0</v>
          </cell>
          <cell r="M39">
            <v>0</v>
          </cell>
          <cell r="N39">
            <v>3.9113418505642789E-2</v>
          </cell>
          <cell r="O39">
            <v>0</v>
          </cell>
          <cell r="P39">
            <v>0</v>
          </cell>
        </row>
        <row r="40">
          <cell r="E40" t="str">
            <v>ESD</v>
          </cell>
          <cell r="F40" t="str">
            <v>Environmental Services Department</v>
          </cell>
          <cell r="I40">
            <v>0.3</v>
          </cell>
          <cell r="J40">
            <v>0.1</v>
          </cell>
          <cell r="K40">
            <v>0.6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FERC</v>
          </cell>
          <cell r="F41" t="str">
            <v>FERC Fees</v>
          </cell>
          <cell r="I41">
            <v>0.51471773600110038</v>
          </cell>
          <cell r="J41">
            <v>0.48528226399889968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G</v>
          </cell>
          <cell r="F42" t="str">
            <v>General Plant</v>
          </cell>
          <cell r="I42">
            <v>0.25691887668004632</v>
          </cell>
          <cell r="J42">
            <v>0.21936395927382321</v>
          </cell>
          <cell r="K42">
            <v>0.47752338647005438</v>
          </cell>
          <cell r="L42">
            <v>0</v>
          </cell>
          <cell r="M42">
            <v>2.6755924638023756E-2</v>
          </cell>
          <cell r="N42">
            <v>1.9437852938052218E-2</v>
          </cell>
          <cell r="O42">
            <v>0</v>
          </cell>
          <cell r="P42">
            <v>0</v>
          </cell>
        </row>
        <row r="43">
          <cell r="E43" t="str">
            <v>G-DGP</v>
          </cell>
          <cell r="F43" t="str">
            <v>General Plant - DGP Factor</v>
          </cell>
          <cell r="I43">
            <v>0.6855986064245424</v>
          </cell>
          <cell r="J43">
            <v>0.31440139357545754</v>
          </cell>
          <cell r="K43">
            <v>0</v>
          </cell>
          <cell r="O43">
            <v>0</v>
          </cell>
          <cell r="P43">
            <v>0</v>
          </cell>
        </row>
        <row r="44">
          <cell r="E44" t="str">
            <v>G-DGU</v>
          </cell>
          <cell r="F44" t="str">
            <v>General Plant - DGU Factor</v>
          </cell>
          <cell r="I44">
            <v>0.6855986064245424</v>
          </cell>
          <cell r="J44">
            <v>0.31440139357545754</v>
          </cell>
          <cell r="K44">
            <v>0</v>
          </cell>
          <cell r="O44">
            <v>0</v>
          </cell>
          <cell r="P44">
            <v>0</v>
          </cell>
        </row>
        <row r="45">
          <cell r="E45" t="str">
            <v>G-SG</v>
          </cell>
          <cell r="F45" t="str">
            <v>General Plant - SG Factor</v>
          </cell>
          <cell r="I45">
            <v>0.6863049828759672</v>
          </cell>
          <cell r="J45">
            <v>0.30707059561087746</v>
          </cell>
          <cell r="K45">
            <v>6.3653177421535414E-3</v>
          </cell>
          <cell r="L45">
            <v>0</v>
          </cell>
          <cell r="M45">
            <v>0</v>
          </cell>
          <cell r="N45">
            <v>2.5910377100182955E-4</v>
          </cell>
          <cell r="O45">
            <v>0</v>
          </cell>
          <cell r="P45">
            <v>0</v>
          </cell>
        </row>
        <row r="46">
          <cell r="E46" t="str">
            <v>G-SITUS</v>
          </cell>
          <cell r="F46" t="str">
            <v>General Plant - SITUS Factor</v>
          </cell>
          <cell r="I46">
            <v>1.4675750330782366E-4</v>
          </cell>
          <cell r="J46">
            <v>0.20967984895873579</v>
          </cell>
          <cell r="K46">
            <v>0.75926701090448223</v>
          </cell>
          <cell r="L46">
            <v>0</v>
          </cell>
          <cell r="M46">
            <v>0</v>
          </cell>
          <cell r="N46">
            <v>3.0906382633474064E-2</v>
          </cell>
          <cell r="O46">
            <v>0</v>
          </cell>
          <cell r="P46">
            <v>0</v>
          </cell>
        </row>
        <row r="47">
          <cell r="E47" t="str">
            <v>I</v>
          </cell>
          <cell r="F47" t="str">
            <v>Intangible Plant</v>
          </cell>
          <cell r="I47">
            <v>0.47022306816781634</v>
          </cell>
          <cell r="J47">
            <v>0.14651895511421309</v>
          </cell>
          <cell r="K47">
            <v>0.1997512069205141</v>
          </cell>
          <cell r="L47">
            <v>0</v>
          </cell>
          <cell r="M47">
            <v>9.6415243894330177E-2</v>
          </cell>
          <cell r="N47">
            <v>3.9737688799320263E-2</v>
          </cell>
          <cell r="O47">
            <v>4.7353837103805856E-2</v>
          </cell>
          <cell r="P47">
            <v>0</v>
          </cell>
        </row>
        <row r="48">
          <cell r="E48" t="str">
            <v>I-DGP</v>
          </cell>
          <cell r="F48" t="str">
            <v>Intangible Plant - DGP Factor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I-DGU</v>
          </cell>
          <cell r="F49" t="str">
            <v>Intangible Plant - DGU Factor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I-SG</v>
          </cell>
          <cell r="F50" t="str">
            <v>Intangible Plant - SG Factor</v>
          </cell>
          <cell r="I50">
            <v>0.89524664331436477</v>
          </cell>
          <cell r="J50">
            <v>0.10442954457889324</v>
          </cell>
          <cell r="K50">
            <v>3.1114670829378278E-4</v>
          </cell>
          <cell r="L50">
            <v>0</v>
          </cell>
          <cell r="M50">
            <v>0</v>
          </cell>
          <cell r="N50">
            <v>1.2665398448192765E-5</v>
          </cell>
          <cell r="O50">
            <v>0</v>
          </cell>
          <cell r="P50">
            <v>0</v>
          </cell>
        </row>
        <row r="51">
          <cell r="E51" t="str">
            <v>I-SITUS</v>
          </cell>
          <cell r="F51" t="str">
            <v>Intangible Plant - SITUS Factor</v>
          </cell>
          <cell r="I51">
            <v>0</v>
          </cell>
          <cell r="J51">
            <v>0.37142313919563458</v>
          </cell>
          <cell r="K51">
            <v>0.60399107098476101</v>
          </cell>
          <cell r="L51">
            <v>0</v>
          </cell>
          <cell r="M51">
            <v>0</v>
          </cell>
          <cell r="N51">
            <v>2.4585789819604319E-2</v>
          </cell>
          <cell r="O51">
            <v>0</v>
          </cell>
          <cell r="P51">
            <v>0</v>
          </cell>
        </row>
        <row r="52">
          <cell r="E52" t="str">
            <v>LABOR</v>
          </cell>
          <cell r="F52" t="str">
            <v>Direct Labor Expense</v>
          </cell>
          <cell r="I52">
            <v>0.4042442542064229</v>
          </cell>
          <cell r="J52">
            <v>4.8127017059966117E-2</v>
          </cell>
          <cell r="K52">
            <v>0.34000637212690071</v>
          </cell>
          <cell r="L52">
            <v>0</v>
          </cell>
          <cell r="M52">
            <v>5.4414292618985179E-2</v>
          </cell>
          <cell r="N52">
            <v>9.7897442429404999E-2</v>
          </cell>
          <cell r="O52">
            <v>5.5310621558320061E-2</v>
          </cell>
          <cell r="P52">
            <v>0</v>
          </cell>
        </row>
        <row r="53">
          <cell r="E53" t="str">
            <v>MSS</v>
          </cell>
          <cell r="F53" t="str">
            <v>Materials &amp; Supplies</v>
          </cell>
          <cell r="I53">
            <v>0.80331195375421927</v>
          </cell>
          <cell r="J53">
            <v>6.7552664676073099E-2</v>
          </cell>
          <cell r="K53">
            <v>0.12475723774318874</v>
          </cell>
          <cell r="L53">
            <v>0</v>
          </cell>
          <cell r="M53">
            <v>0</v>
          </cell>
          <cell r="N53">
            <v>4.3781438265189446E-3</v>
          </cell>
          <cell r="O53">
            <v>0</v>
          </cell>
          <cell r="P53">
            <v>0</v>
          </cell>
        </row>
        <row r="54">
          <cell r="E54" t="str">
            <v>NONE</v>
          </cell>
          <cell r="F54" t="str">
            <v>Not Functionalized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NUTIL</v>
          </cell>
          <cell r="F55" t="str">
            <v>Non-Utility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OTHDGP</v>
          </cell>
          <cell r="F56" t="str">
            <v>Other Revenues - DGP Factor</v>
          </cell>
          <cell r="I56">
            <v>0.46258706452498788</v>
          </cell>
          <cell r="J56">
            <v>0.53741293547501212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OTHDGU</v>
          </cell>
          <cell r="F57" t="str">
            <v>Other Revenues - DGU Factor</v>
          </cell>
          <cell r="I57">
            <v>0.46258706452498788</v>
          </cell>
          <cell r="J57">
            <v>0.53741293547501212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OTHSE</v>
          </cell>
          <cell r="F58" t="str">
            <v>Other Revenues - SE Factor</v>
          </cell>
          <cell r="I58">
            <v>1.727378941677291E-4</v>
          </cell>
          <cell r="J58">
            <v>0.99982726210583228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OTHSG</v>
          </cell>
          <cell r="F59" t="str">
            <v>Other Revenues - SG Factor</v>
          </cell>
          <cell r="I59">
            <v>0.46258706452498788</v>
          </cell>
          <cell r="J59">
            <v>0.53741293547501212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OTHSGR</v>
          </cell>
          <cell r="F60" t="str">
            <v>Other Revenues - Rolled-In SG Factor</v>
          </cell>
          <cell r="I60">
            <v>0.46258706452498788</v>
          </cell>
          <cell r="J60">
            <v>0.53741293547501212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OTHSITUS</v>
          </cell>
          <cell r="F61" t="str">
            <v>Other Revenues - SITUS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 t="str">
            <v>OTHSO</v>
          </cell>
          <cell r="F62" t="str">
            <v>Other Revenues - SO Factor</v>
          </cell>
          <cell r="I62">
            <v>4.6792937277370403E-5</v>
          </cell>
          <cell r="J62">
            <v>2.069046280386103E-5</v>
          </cell>
          <cell r="K62">
            <v>0.99993114702620056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 t="str">
            <v>P</v>
          </cell>
          <cell r="F63" t="str">
            <v>Production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RETAIL</v>
          </cell>
          <cell r="F64" t="str">
            <v>Retail Function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SCHMA</v>
          </cell>
          <cell r="F65" t="str">
            <v>Schedule M Additions</v>
          </cell>
          <cell r="I65">
            <v>0.41908651413550013</v>
          </cell>
          <cell r="J65">
            <v>0.16412322911745039</v>
          </cell>
          <cell r="K65">
            <v>0.37614919184269013</v>
          </cell>
          <cell r="L65">
            <v>0</v>
          </cell>
          <cell r="M65">
            <v>5.4779405663904933E-3</v>
          </cell>
          <cell r="N65">
            <v>1.9511719733319884E-2</v>
          </cell>
          <cell r="O65">
            <v>1.5651404604649158E-2</v>
          </cell>
          <cell r="P65">
            <v>0</v>
          </cell>
        </row>
        <row r="66">
          <cell r="E66" t="str">
            <v>SCHMAF</v>
          </cell>
          <cell r="F66" t="str">
            <v>Schedule M Additions - Flow Through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 t="str">
            <v>SCHMAP</v>
          </cell>
          <cell r="F67" t="str">
            <v>Schedule M Additions - Permanent</v>
          </cell>
          <cell r="I67">
            <v>0.41609704580838047</v>
          </cell>
          <cell r="J67">
            <v>6.2534527479731636E-2</v>
          </cell>
          <cell r="K67">
            <v>0.33500102371793961</v>
          </cell>
          <cell r="L67">
            <v>0</v>
          </cell>
          <cell r="M67">
            <v>4.8503086413916825E-2</v>
          </cell>
          <cell r="N67">
            <v>8.8562272430795577E-2</v>
          </cell>
          <cell r="O67">
            <v>4.9302044149235905E-2</v>
          </cell>
          <cell r="P67">
            <v>0</v>
          </cell>
        </row>
        <row r="68">
          <cell r="E68" t="str">
            <v>SCHMAP-SO</v>
          </cell>
          <cell r="F68" t="str">
            <v>Schedule M Additions - Permanent-SO</v>
          </cell>
          <cell r="I68">
            <v>0.40593096434747516</v>
          </cell>
          <cell r="J68">
            <v>5.3087171226486679E-2</v>
          </cell>
          <cell r="K68">
            <v>0.33962725365241181</v>
          </cell>
          <cell r="L68">
            <v>0</v>
          </cell>
          <cell r="M68">
            <v>5.2658634951572587E-2</v>
          </cell>
          <cell r="N68">
            <v>9.5169931663428534E-2</v>
          </cell>
          <cell r="O68">
            <v>5.3526044158625247E-2</v>
          </cell>
          <cell r="P68">
            <v>0</v>
          </cell>
        </row>
        <row r="69">
          <cell r="E69" t="str">
            <v>SCHMAT</v>
          </cell>
          <cell r="F69" t="str">
            <v>Schedule M Additions - Temporary</v>
          </cell>
          <cell r="I69">
            <v>0.41914355356164584</v>
          </cell>
          <cell r="J69">
            <v>0.16606155413388918</v>
          </cell>
          <cell r="K69">
            <v>0.37693430398972066</v>
          </cell>
          <cell r="L69">
            <v>0</v>
          </cell>
          <cell r="M69">
            <v>4.6570154518084115E-3</v>
          </cell>
          <cell r="N69">
            <v>1.819422663089057E-2</v>
          </cell>
          <cell r="O69">
            <v>1.5009346232045445E-2</v>
          </cell>
          <cell r="P69">
            <v>0</v>
          </cell>
        </row>
        <row r="70">
          <cell r="E70" t="str">
            <v>SCHMAT-GPS</v>
          </cell>
          <cell r="F70" t="str">
            <v>Schedule M Additions - Temporary-GPS</v>
          </cell>
          <cell r="I70">
            <v>0.45650795548457057</v>
          </cell>
          <cell r="J70">
            <v>0.20098233955170283</v>
          </cell>
          <cell r="K70">
            <v>0.32774880961575192</v>
          </cell>
          <cell r="L70">
            <v>0</v>
          </cell>
          <cell r="M70">
            <v>8.3140806510551663E-4</v>
          </cell>
          <cell r="N70">
            <v>1.3550146695968235E-2</v>
          </cell>
          <cell r="O70">
            <v>3.7934058690083358E-4</v>
          </cell>
          <cell r="P70">
            <v>0</v>
          </cell>
        </row>
        <row r="71">
          <cell r="E71" t="str">
            <v>SCHMAT-SE</v>
          </cell>
          <cell r="F71" t="str">
            <v>Schedule M Additions - Temporary-SE</v>
          </cell>
          <cell r="I71">
            <v>0.98425087287494661</v>
          </cell>
          <cell r="J71">
            <v>1.2722638685043323E-3</v>
          </cell>
          <cell r="K71">
            <v>8.9882533500736939E-3</v>
          </cell>
          <cell r="L71">
            <v>0</v>
          </cell>
          <cell r="M71">
            <v>1.4384714170649156E-3</v>
          </cell>
          <cell r="N71">
            <v>2.5879721293909476E-3</v>
          </cell>
          <cell r="O71">
            <v>1.4621663600195077E-3</v>
          </cell>
          <cell r="P71">
            <v>0</v>
          </cell>
        </row>
        <row r="72">
          <cell r="E72" t="str">
            <v>SCHMAT-SITUS</v>
          </cell>
          <cell r="F72" t="str">
            <v>Schedule M Additions - Temporary-SITUS</v>
          </cell>
          <cell r="I72">
            <v>0.5055376977221463</v>
          </cell>
          <cell r="J72">
            <v>5.4636901332490738E-2</v>
          </cell>
          <cell r="K72">
            <v>0.29593019894259753</v>
          </cell>
          <cell r="L72">
            <v>0</v>
          </cell>
          <cell r="M72">
            <v>3.7062337597011615E-2</v>
          </cell>
          <cell r="N72">
            <v>6.9160024601533282E-2</v>
          </cell>
          <cell r="O72">
            <v>3.7672839804220502E-2</v>
          </cell>
          <cell r="P72">
            <v>0</v>
          </cell>
        </row>
        <row r="73">
          <cell r="E73" t="str">
            <v>SCHMAT-SNP</v>
          </cell>
          <cell r="F73" t="str">
            <v>Schedule M Additions - Temporary-SNP</v>
          </cell>
          <cell r="I73">
            <v>0.45651628979921377</v>
          </cell>
          <cell r="J73">
            <v>0.20151834257391324</v>
          </cell>
          <cell r="K73">
            <v>0.32805845934631506</v>
          </cell>
          <cell r="L73">
            <v>0</v>
          </cell>
          <cell r="M73">
            <v>3.2391240312871562E-4</v>
          </cell>
          <cell r="N73">
            <v>1.3435206691511516E-2</v>
          </cell>
          <cell r="O73">
            <v>1.4778918591764223E-4</v>
          </cell>
          <cell r="P73">
            <v>0</v>
          </cell>
        </row>
        <row r="74">
          <cell r="E74" t="str">
            <v>SCHMAT-SO</v>
          </cell>
          <cell r="F74" t="str">
            <v>Schedule M Additions - Temporary-SO</v>
          </cell>
          <cell r="I74">
            <v>0.41869555074752601</v>
          </cell>
          <cell r="J74">
            <v>0.15415641204346192</v>
          </cell>
          <cell r="K74">
            <v>0.35745307333400766</v>
          </cell>
          <cell r="L74">
            <v>0</v>
          </cell>
          <cell r="M74">
            <v>1.1294949036830737E-2</v>
          </cell>
          <cell r="N74">
            <v>2.910680568088846E-2</v>
          </cell>
          <cell r="O74">
            <v>2.9293209157285217E-2</v>
          </cell>
          <cell r="P74">
            <v>0</v>
          </cell>
        </row>
        <row r="75">
          <cell r="E75" t="str">
            <v>SCHMD</v>
          </cell>
          <cell r="F75" t="str">
            <v>Schedule M Deductions</v>
          </cell>
          <cell r="I75">
            <v>0.52278846213393537</v>
          </cell>
          <cell r="J75">
            <v>0.15528761262817339</v>
          </cell>
          <cell r="K75">
            <v>0.30192146636866918</v>
          </cell>
          <cell r="L75">
            <v>0</v>
          </cell>
          <cell r="M75">
            <v>3.1915481081643562E-3</v>
          </cell>
          <cell r="N75">
            <v>8.7957864257759873E-3</v>
          </cell>
          <cell r="O75">
            <v>8.0151243352815475E-3</v>
          </cell>
          <cell r="P75">
            <v>0</v>
          </cell>
        </row>
        <row r="76">
          <cell r="E76" t="str">
            <v>SCHMDF</v>
          </cell>
          <cell r="F76" t="str">
            <v>Schedule M Deductions - Flow Through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SCHMDP</v>
          </cell>
          <cell r="F77" t="str">
            <v>Schedule M Deductions - Permanent</v>
          </cell>
          <cell r="I77">
            <v>0.49904257528280699</v>
          </cell>
          <cell r="J77">
            <v>4.2238171463031042E-2</v>
          </cell>
          <cell r="K77">
            <v>0.28610617750861872</v>
          </cell>
          <cell r="L77">
            <v>0</v>
          </cell>
          <cell r="M77">
            <v>4.5199730165321167E-2</v>
          </cell>
          <cell r="N77">
            <v>8.146907157821115E-2</v>
          </cell>
          <cell r="O77">
            <v>4.5944274002011058E-2</v>
          </cell>
          <cell r="P77">
            <v>0</v>
          </cell>
        </row>
        <row r="78">
          <cell r="E78" t="str">
            <v>SCHMDP-SO</v>
          </cell>
          <cell r="F78" t="str">
            <v>Schedule M Deductions - Permanent- SO</v>
          </cell>
          <cell r="I78">
            <v>0.40424420122948829</v>
          </cell>
          <cell r="J78">
            <v>4.8126861269260447E-2</v>
          </cell>
          <cell r="K78">
            <v>0.34000638403442068</v>
          </cell>
          <cell r="L78">
            <v>0</v>
          </cell>
          <cell r="M78">
            <v>5.4414347761454089E-2</v>
          </cell>
          <cell r="N78">
            <v>9.7897528096263869E-2</v>
          </cell>
          <cell r="O78">
            <v>5.5310677609112659E-2</v>
          </cell>
          <cell r="P78">
            <v>0</v>
          </cell>
        </row>
        <row r="79">
          <cell r="E79" t="str">
            <v>SCHMDT</v>
          </cell>
          <cell r="F79" t="str">
            <v>Schedule M Deductions - Temporary</v>
          </cell>
          <cell r="I79">
            <v>0.52344410709308842</v>
          </cell>
          <cell r="J79">
            <v>0.15840900778598235</v>
          </cell>
          <cell r="K79">
            <v>0.30235814049600962</v>
          </cell>
          <cell r="L79">
            <v>0</v>
          </cell>
          <cell r="M79">
            <v>2.0316650100248375E-3</v>
          </cell>
          <cell r="N79">
            <v>6.7892126821206735E-3</v>
          </cell>
          <cell r="O79">
            <v>6.9678669327739627E-3</v>
          </cell>
          <cell r="P79">
            <v>0</v>
          </cell>
        </row>
        <row r="80">
          <cell r="E80" t="str">
            <v>SCHMDT-GPS</v>
          </cell>
          <cell r="F80" t="str">
            <v>Schedule M Deductions - Temporary-GPS</v>
          </cell>
          <cell r="I80">
            <v>0.45652160922967755</v>
          </cell>
          <cell r="J80">
            <v>0.20186044998490496</v>
          </cell>
          <cell r="K80">
            <v>0.32825609529844152</v>
          </cell>
          <cell r="L80">
            <v>0</v>
          </cell>
          <cell r="M80">
            <v>0</v>
          </cell>
          <cell r="N80">
            <v>1.3361845486975931E-2</v>
          </cell>
          <cell r="O80">
            <v>0</v>
          </cell>
          <cell r="P80">
            <v>0</v>
          </cell>
        </row>
        <row r="81">
          <cell r="E81" t="str">
            <v>SCHMDT-SG</v>
          </cell>
          <cell r="F81" t="str">
            <v>Schedule M Deductions - Temporary-SG</v>
          </cell>
          <cell r="I81">
            <v>0.4608190970835252</v>
          </cell>
          <cell r="J81">
            <v>0.19484053894795</v>
          </cell>
          <cell r="K81">
            <v>0.32249450482728975</v>
          </cell>
          <cell r="L81">
            <v>0</v>
          </cell>
          <cell r="M81">
            <v>5.1057762247968775E-3</v>
          </cell>
          <cell r="N81">
            <v>1.4410507066758765E-2</v>
          </cell>
          <cell r="O81">
            <v>2.3295758496797371E-3</v>
          </cell>
          <cell r="P81">
            <v>0</v>
          </cell>
        </row>
        <row r="82">
          <cell r="E82" t="str">
            <v>SCHMDT-SITUS</v>
          </cell>
          <cell r="F82" t="str">
            <v>Schedule M Deductions - Temporary-SITUS</v>
          </cell>
          <cell r="I82">
            <v>0.34105593115636806</v>
          </cell>
          <cell r="J82">
            <v>0.14276120880864823</v>
          </cell>
          <cell r="K82">
            <v>0.41411915458214604</v>
          </cell>
          <cell r="L82">
            <v>0</v>
          </cell>
          <cell r="M82">
            <v>6.1288215260026533E-3</v>
          </cell>
          <cell r="N82">
            <v>2.2004406809993951E-2</v>
          </cell>
          <cell r="O82">
            <v>7.3930477116841364E-2</v>
          </cell>
          <cell r="P82">
            <v>0</v>
          </cell>
        </row>
        <row r="83">
          <cell r="E83" t="str">
            <v>SCHMDT-SNP</v>
          </cell>
          <cell r="F83" t="str">
            <v>Schedule M Deductions - Temporary-SNP</v>
          </cell>
          <cell r="I83">
            <v>0.45652160922967744</v>
          </cell>
          <cell r="J83">
            <v>0.20186044998490496</v>
          </cell>
          <cell r="K83">
            <v>0.32825609529844152</v>
          </cell>
          <cell r="L83">
            <v>0</v>
          </cell>
          <cell r="M83">
            <v>0</v>
          </cell>
          <cell r="N83">
            <v>1.3361845486975931E-2</v>
          </cell>
          <cell r="O83">
            <v>0</v>
          </cell>
          <cell r="P83">
            <v>0</v>
          </cell>
        </row>
        <row r="84">
          <cell r="E84" t="str">
            <v>SCHMDT-SO</v>
          </cell>
          <cell r="F84" t="str">
            <v>Schedule M Deductions - Temporary-SO</v>
          </cell>
          <cell r="I84">
            <v>0.39913077283553511</v>
          </cell>
          <cell r="J84">
            <v>0.14064066494679292</v>
          </cell>
          <cell r="K84">
            <v>0.35973959071197786</v>
          </cell>
          <cell r="L84">
            <v>0</v>
          </cell>
          <cell r="M84">
            <v>1.3862085796823138E-2</v>
          </cell>
          <cell r="N84">
            <v>2.9343181260825982E-2</v>
          </cell>
          <cell r="O84">
            <v>5.7283704448045078E-2</v>
          </cell>
          <cell r="P84">
            <v>0</v>
          </cell>
        </row>
        <row r="85">
          <cell r="E85" t="str">
            <v>STEP_UP</v>
          </cell>
          <cell r="F85" t="str">
            <v>Step-up Transformers</v>
          </cell>
          <cell r="I85">
            <v>8.4890553061644475E-2</v>
          </cell>
          <cell r="J85">
            <v>0.91510944693835561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 t="str">
            <v>T</v>
          </cell>
          <cell r="F86" t="str">
            <v>Transmission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TAXDEPR</v>
          </cell>
          <cell r="F87" t="str">
            <v>Tax Depreciation</v>
          </cell>
          <cell r="I87">
            <v>0.53809385096135443</v>
          </cell>
          <cell r="J87">
            <v>0.15996731962243196</v>
          </cell>
          <cell r="K87">
            <v>0.29564233542272728</v>
          </cell>
          <cell r="L87">
            <v>0</v>
          </cell>
          <cell r="M87">
            <v>1.5734569256973408E-3</v>
          </cell>
          <cell r="N87">
            <v>3.5402751437461568E-3</v>
          </cell>
          <cell r="O87">
            <v>1.1827619240428577E-3</v>
          </cell>
          <cell r="P87">
            <v>0</v>
          </cell>
        </row>
        <row r="88">
          <cell r="E88" t="str">
            <v>WSF</v>
          </cell>
          <cell r="F88" t="str">
            <v>Wholesale Sales Firm</v>
          </cell>
          <cell r="I88">
            <v>0.79537047298689467</v>
          </cell>
          <cell r="J88">
            <v>0.20462952701310524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</sheetData>
      <sheetData sheetId="2"/>
      <sheetData sheetId="3"/>
      <sheetData sheetId="4"/>
      <sheetData sheetId="5"/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1.7735947932710956E-2</v>
          </cell>
          <cell r="L24">
            <v>0.26592235045374968</v>
          </cell>
          <cell r="M24">
            <v>8.4989701759535352E-2</v>
          </cell>
          <cell r="N24">
            <v>0</v>
          </cell>
          <cell r="O24">
            <v>0.1293456878806151</v>
          </cell>
          <cell r="P24">
            <v>0.42178875181632575</v>
          </cell>
          <cell r="Q24">
            <v>4.7677206808370634E-2</v>
          </cell>
          <cell r="R24">
            <v>2.8600102831646358E-2</v>
          </cell>
          <cell r="S24">
            <v>3.9402505170461014E-3</v>
          </cell>
          <cell r="AC24" t="str">
            <v>SG</v>
          </cell>
          <cell r="AF24">
            <v>0.99999999999999989</v>
          </cell>
          <cell r="AG24">
            <v>1.7735947932710956E-2</v>
          </cell>
          <cell r="AH24">
            <v>0.26592235045374968</v>
          </cell>
          <cell r="AI24">
            <v>8.4989701759535352E-2</v>
          </cell>
          <cell r="AJ24">
            <v>0</v>
          </cell>
          <cell r="AK24">
            <v>0.1293456878806151</v>
          </cell>
          <cell r="AL24">
            <v>0.42178875181632575</v>
          </cell>
          <cell r="AM24">
            <v>4.7677206808370634E-2</v>
          </cell>
          <cell r="AN24">
            <v>2.8600102831646358E-2</v>
          </cell>
          <cell r="AO24">
            <v>3.9402505170461014E-3</v>
          </cell>
        </row>
        <row r="25">
          <cell r="G25" t="str">
            <v>SG-P</v>
          </cell>
          <cell r="J25">
            <v>0.99999999999999989</v>
          </cell>
          <cell r="K25">
            <v>1.7735947932710956E-2</v>
          </cell>
          <cell r="L25">
            <v>0.26592235045374968</v>
          </cell>
          <cell r="M25">
            <v>8.4989701759535352E-2</v>
          </cell>
          <cell r="N25">
            <v>0</v>
          </cell>
          <cell r="O25">
            <v>0.1293456878806151</v>
          </cell>
          <cell r="P25">
            <v>0.42178875181632575</v>
          </cell>
          <cell r="Q25">
            <v>4.7677206808370634E-2</v>
          </cell>
          <cell r="R25">
            <v>2.8600102831646358E-2</v>
          </cell>
          <cell r="S25">
            <v>3.9402505170461014E-3</v>
          </cell>
          <cell r="AC25" t="str">
            <v>SG-P</v>
          </cell>
          <cell r="AF25">
            <v>0.99999999999999989</v>
          </cell>
          <cell r="AG25">
            <v>1.7735947932710956E-2</v>
          </cell>
          <cell r="AH25">
            <v>0.26592235045374968</v>
          </cell>
          <cell r="AI25">
            <v>8.4989701759535352E-2</v>
          </cell>
          <cell r="AJ25">
            <v>0</v>
          </cell>
          <cell r="AK25">
            <v>0.1293456878806151</v>
          </cell>
          <cell r="AL25">
            <v>0.42178875181632575</v>
          </cell>
          <cell r="AM25">
            <v>4.7677206808370634E-2</v>
          </cell>
          <cell r="AN25">
            <v>2.8600102831646358E-2</v>
          </cell>
          <cell r="AO25">
            <v>3.9402505170461014E-3</v>
          </cell>
        </row>
        <row r="26">
          <cell r="G26" t="str">
            <v>SG-U</v>
          </cell>
          <cell r="J26">
            <v>0.99999999999999989</v>
          </cell>
          <cell r="K26">
            <v>1.7735947932710956E-2</v>
          </cell>
          <cell r="L26">
            <v>0.26592235045374968</v>
          </cell>
          <cell r="M26">
            <v>8.4989701759535352E-2</v>
          </cell>
          <cell r="N26">
            <v>0</v>
          </cell>
          <cell r="O26">
            <v>0.1293456878806151</v>
          </cell>
          <cell r="P26">
            <v>0.42178875181632575</v>
          </cell>
          <cell r="Q26">
            <v>4.7677206808370634E-2</v>
          </cell>
          <cell r="R26">
            <v>2.8600102831646358E-2</v>
          </cell>
          <cell r="S26">
            <v>3.9402505170461014E-3</v>
          </cell>
          <cell r="AC26" t="str">
            <v>SG-U</v>
          </cell>
          <cell r="AF26">
            <v>0.99999999999999989</v>
          </cell>
          <cell r="AG26">
            <v>1.7735947932710956E-2</v>
          </cell>
          <cell r="AH26">
            <v>0.26592235045374968</v>
          </cell>
          <cell r="AI26">
            <v>8.4989701759535352E-2</v>
          </cell>
          <cell r="AJ26">
            <v>0</v>
          </cell>
          <cell r="AK26">
            <v>0.1293456878806151</v>
          </cell>
          <cell r="AL26">
            <v>0.42178875181632575</v>
          </cell>
          <cell r="AM26">
            <v>4.7677206808370634E-2</v>
          </cell>
          <cell r="AN26">
            <v>2.8600102831646358E-2</v>
          </cell>
          <cell r="AO26">
            <v>3.9402505170461014E-3</v>
          </cell>
        </row>
        <row r="27">
          <cell r="G27" t="str">
            <v>DGP</v>
          </cell>
          <cell r="J27">
            <v>1</v>
          </cell>
          <cell r="K27">
            <v>3.5614804683554963E-2</v>
          </cell>
          <cell r="L27">
            <v>0.53398739150191743</v>
          </cell>
          <cell r="M27">
            <v>0.17066421483437316</v>
          </cell>
          <cell r="N27">
            <v>0</v>
          </cell>
          <cell r="O27">
            <v>0.25973358898015453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1</v>
          </cell>
          <cell r="AG27">
            <v>3.5614804683554963E-2</v>
          </cell>
          <cell r="AH27">
            <v>0.53398739150191743</v>
          </cell>
          <cell r="AI27">
            <v>0.17066421483437316</v>
          </cell>
          <cell r="AJ27">
            <v>0</v>
          </cell>
          <cell r="AK27">
            <v>0.25973358898015453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0.99999999999999989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0.8402060726254067</v>
          </cell>
          <cell r="Q28">
            <v>9.4973321393014648E-2</v>
          </cell>
          <cell r="R28">
            <v>5.6971600056619283E-2</v>
          </cell>
          <cell r="S28">
            <v>7.8490059249593114E-3</v>
          </cell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0.8402060726254067</v>
          </cell>
          <cell r="AM28">
            <v>9.4973321393014648E-2</v>
          </cell>
          <cell r="AN28">
            <v>5.6971600056619283E-2</v>
          </cell>
          <cell r="AO28">
            <v>7.8490059249593114E-3</v>
          </cell>
        </row>
        <row r="29">
          <cell r="G29" t="str">
            <v>SC</v>
          </cell>
          <cell r="J29">
            <v>1</v>
          </cell>
          <cell r="K29">
            <v>1.8145360044758575E-2</v>
          </cell>
          <cell r="L29">
            <v>0.27252927677760497</v>
          </cell>
          <cell r="M29">
            <v>8.7108213198950873E-2</v>
          </cell>
          <cell r="N29">
            <v>0</v>
          </cell>
          <cell r="O29">
            <v>0.12471083419857862</v>
          </cell>
          <cell r="P29">
            <v>0.42235287409567118</v>
          </cell>
          <cell r="Q29">
            <v>4.4051147203762755E-2</v>
          </cell>
          <cell r="R29">
            <v>2.7192845768221882E-2</v>
          </cell>
          <cell r="S29">
            <v>3.9094487124510567E-3</v>
          </cell>
          <cell r="AC29" t="str">
            <v>SC</v>
          </cell>
          <cell r="AF29">
            <v>1</v>
          </cell>
          <cell r="AG29">
            <v>1.8145360044758575E-2</v>
          </cell>
          <cell r="AH29">
            <v>0.27252927677760497</v>
          </cell>
          <cell r="AI29">
            <v>8.7108213198950873E-2</v>
          </cell>
          <cell r="AJ29">
            <v>0</v>
          </cell>
          <cell r="AK29">
            <v>0.12471083419857862</v>
          </cell>
          <cell r="AL29">
            <v>0.42235287409567118</v>
          </cell>
          <cell r="AM29">
            <v>4.4051147203762755E-2</v>
          </cell>
          <cell r="AN29">
            <v>2.7192845768221882E-2</v>
          </cell>
          <cell r="AO29">
            <v>3.9094487124510567E-3</v>
          </cell>
        </row>
        <row r="30">
          <cell r="G30" t="str">
            <v>SE</v>
          </cell>
          <cell r="J30">
            <v>1</v>
          </cell>
          <cell r="K30">
            <v>1.6507711596568091E-2</v>
          </cell>
          <cell r="L30">
            <v>0.24610157148218376</v>
          </cell>
          <cell r="M30">
            <v>7.8634167441288802E-2</v>
          </cell>
          <cell r="N30">
            <v>0</v>
          </cell>
          <cell r="O30">
            <v>0.14325024892672458</v>
          </cell>
          <cell r="P30">
            <v>0.42009638497828944</v>
          </cell>
          <cell r="Q30">
            <v>5.855538562219427E-2</v>
          </cell>
          <cell r="R30">
            <v>3.2821874021919786E-2</v>
          </cell>
          <cell r="S30">
            <v>4.0326559308312363E-3</v>
          </cell>
          <cell r="AC30" t="str">
            <v>SE</v>
          </cell>
          <cell r="AF30">
            <v>1</v>
          </cell>
          <cell r="AG30">
            <v>1.6507711596568091E-2</v>
          </cell>
          <cell r="AH30">
            <v>0.24610157148218376</v>
          </cell>
          <cell r="AI30">
            <v>7.8634167441288802E-2</v>
          </cell>
          <cell r="AJ30">
            <v>0</v>
          </cell>
          <cell r="AK30">
            <v>0.14325024892672458</v>
          </cell>
          <cell r="AL30">
            <v>0.42009638497828944</v>
          </cell>
          <cell r="AM30">
            <v>5.855538562219427E-2</v>
          </cell>
          <cell r="AN30">
            <v>3.2821874021919786E-2</v>
          </cell>
          <cell r="AO30">
            <v>4.0326559308312363E-3</v>
          </cell>
        </row>
        <row r="31">
          <cell r="G31" t="str">
            <v>SE-P</v>
          </cell>
          <cell r="J31">
            <v>1</v>
          </cell>
          <cell r="K31">
            <v>1.6507711596568091E-2</v>
          </cell>
          <cell r="L31">
            <v>0.24610157148218376</v>
          </cell>
          <cell r="M31">
            <v>7.8634167441288802E-2</v>
          </cell>
          <cell r="N31">
            <v>0</v>
          </cell>
          <cell r="O31">
            <v>0.14325024892672458</v>
          </cell>
          <cell r="P31">
            <v>0.42009638497828944</v>
          </cell>
          <cell r="Q31">
            <v>5.855538562219427E-2</v>
          </cell>
          <cell r="R31">
            <v>3.2821874021919786E-2</v>
          </cell>
          <cell r="S31">
            <v>4.0326559308312363E-3</v>
          </cell>
          <cell r="AC31" t="str">
            <v>SE-P</v>
          </cell>
          <cell r="AF31">
            <v>1</v>
          </cell>
          <cell r="AG31">
            <v>1.6507711596568091E-2</v>
          </cell>
          <cell r="AH31">
            <v>0.24610157148218376</v>
          </cell>
          <cell r="AI31">
            <v>7.8634167441288802E-2</v>
          </cell>
          <cell r="AJ31">
            <v>0</v>
          </cell>
          <cell r="AK31">
            <v>0.14325024892672458</v>
          </cell>
          <cell r="AL31">
            <v>0.42009638497828944</v>
          </cell>
          <cell r="AM31">
            <v>5.855538562219427E-2</v>
          </cell>
          <cell r="AN31">
            <v>3.2821874021919786E-2</v>
          </cell>
          <cell r="AO31">
            <v>4.0326559308312363E-3</v>
          </cell>
        </row>
        <row r="32">
          <cell r="G32" t="str">
            <v>SE-U</v>
          </cell>
          <cell r="J32">
            <v>1</v>
          </cell>
          <cell r="K32">
            <v>1.6507711596568091E-2</v>
          </cell>
          <cell r="L32">
            <v>0.24610157148218376</v>
          </cell>
          <cell r="M32">
            <v>7.8634167441288802E-2</v>
          </cell>
          <cell r="N32">
            <v>0</v>
          </cell>
          <cell r="O32">
            <v>0.14325024892672458</v>
          </cell>
          <cell r="P32">
            <v>0.42009638497828944</v>
          </cell>
          <cell r="Q32">
            <v>5.855538562219427E-2</v>
          </cell>
          <cell r="R32">
            <v>3.2821874021919786E-2</v>
          </cell>
          <cell r="S32">
            <v>4.0326559308312363E-3</v>
          </cell>
          <cell r="AC32" t="str">
            <v>SE-U</v>
          </cell>
          <cell r="AF32">
            <v>1</v>
          </cell>
          <cell r="AG32">
            <v>1.6507711596568091E-2</v>
          </cell>
          <cell r="AH32">
            <v>0.24610157148218376</v>
          </cell>
          <cell r="AI32">
            <v>7.8634167441288802E-2</v>
          </cell>
          <cell r="AJ32">
            <v>0</v>
          </cell>
          <cell r="AK32">
            <v>0.14325024892672458</v>
          </cell>
          <cell r="AL32">
            <v>0.42009638497828944</v>
          </cell>
          <cell r="AM32">
            <v>5.855538562219427E-2</v>
          </cell>
          <cell r="AN32">
            <v>3.2821874021919786E-2</v>
          </cell>
          <cell r="AO32">
            <v>4.0326559308312363E-3</v>
          </cell>
        </row>
        <row r="33">
          <cell r="G33" t="str">
            <v>DEP</v>
          </cell>
          <cell r="J33">
            <v>1</v>
          </cell>
          <cell r="K33">
            <v>3.4072087243689556E-2</v>
          </cell>
          <cell r="L33">
            <v>0.50795618552563793</v>
          </cell>
          <cell r="M33">
            <v>0.16230173381218324</v>
          </cell>
          <cell r="N33">
            <v>0</v>
          </cell>
          <cell r="O33">
            <v>0.29566999341848926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3.4072087243689556E-2</v>
          </cell>
          <cell r="AH33">
            <v>0.50795618552563793</v>
          </cell>
          <cell r="AI33">
            <v>0.16230173381218324</v>
          </cell>
          <cell r="AJ33">
            <v>0</v>
          </cell>
          <cell r="AK33">
            <v>0.29566999341848926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0.99999999999999989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0.81491998163251811</v>
          </cell>
          <cell r="Q34">
            <v>0.11358810854368488</v>
          </cell>
          <cell r="R34">
            <v>6.3669200525184211E-2</v>
          </cell>
          <cell r="S34">
            <v>7.8227092986127254E-3</v>
          </cell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0.81491998163251811</v>
          </cell>
          <cell r="AM34">
            <v>0.11358810854368488</v>
          </cell>
          <cell r="AN34">
            <v>6.3669200525184211E-2</v>
          </cell>
          <cell r="AO34">
            <v>7.8227092986127254E-3</v>
          </cell>
        </row>
        <row r="35">
          <cell r="G35" t="str">
            <v>SO</v>
          </cell>
          <cell r="J35">
            <v>0.99999999999999989</v>
          </cell>
          <cell r="K35">
            <v>2.413003354638003E-2</v>
          </cell>
          <cell r="L35">
            <v>0.27950085138542602</v>
          </cell>
          <cell r="M35">
            <v>8.1634676005188977E-2</v>
          </cell>
          <cell r="N35">
            <v>0</v>
          </cell>
          <cell r="O35">
            <v>0.11850678618992204</v>
          </cell>
          <cell r="P35">
            <v>0.41981187973084916</v>
          </cell>
          <cell r="Q35">
            <v>4.9140508406916618E-2</v>
          </cell>
          <cell r="R35">
            <v>2.4524245468173934E-2</v>
          </cell>
          <cell r="S35">
            <v>2.7510192671430411E-3</v>
          </cell>
          <cell r="AC35" t="str">
            <v>SO</v>
          </cell>
          <cell r="AF35">
            <v>0.99999999999999989</v>
          </cell>
          <cell r="AG35">
            <v>2.413003354638003E-2</v>
          </cell>
          <cell r="AH35">
            <v>0.27950085138542602</v>
          </cell>
          <cell r="AI35">
            <v>8.1634676005188977E-2</v>
          </cell>
          <cell r="AJ35">
            <v>0</v>
          </cell>
          <cell r="AK35">
            <v>0.11850678618992204</v>
          </cell>
          <cell r="AL35">
            <v>0.41981187973084916</v>
          </cell>
          <cell r="AM35">
            <v>4.9140508406916618E-2</v>
          </cell>
          <cell r="AN35">
            <v>2.4524245468173934E-2</v>
          </cell>
          <cell r="AO35">
            <v>2.7510192671430411E-3</v>
          </cell>
        </row>
        <row r="36">
          <cell r="G36" t="str">
            <v>SO-P</v>
          </cell>
          <cell r="J36">
            <v>0.99999999999999989</v>
          </cell>
          <cell r="K36">
            <v>2.413003354638003E-2</v>
          </cell>
          <cell r="L36">
            <v>0.27950085138542602</v>
          </cell>
          <cell r="M36">
            <v>8.1634676005188977E-2</v>
          </cell>
          <cell r="N36">
            <v>0</v>
          </cell>
          <cell r="O36">
            <v>0.11850678618992204</v>
          </cell>
          <cell r="P36">
            <v>0.41981187973084916</v>
          </cell>
          <cell r="Q36">
            <v>4.9140508406916618E-2</v>
          </cell>
          <cell r="R36">
            <v>2.4524245468173934E-2</v>
          </cell>
          <cell r="S36">
            <v>2.7510192671430411E-3</v>
          </cell>
          <cell r="AC36" t="str">
            <v>SO-P</v>
          </cell>
          <cell r="AF36">
            <v>0.99999999999999989</v>
          </cell>
          <cell r="AG36">
            <v>2.413003354638003E-2</v>
          </cell>
          <cell r="AH36">
            <v>0.27950085138542602</v>
          </cell>
          <cell r="AI36">
            <v>8.1634676005188977E-2</v>
          </cell>
          <cell r="AJ36">
            <v>0</v>
          </cell>
          <cell r="AK36">
            <v>0.11850678618992204</v>
          </cell>
          <cell r="AL36">
            <v>0.41981187973084916</v>
          </cell>
          <cell r="AM36">
            <v>4.9140508406916618E-2</v>
          </cell>
          <cell r="AN36">
            <v>2.4524245468173934E-2</v>
          </cell>
          <cell r="AO36">
            <v>2.7510192671430411E-3</v>
          </cell>
        </row>
        <row r="37">
          <cell r="G37" t="str">
            <v>SO-U</v>
          </cell>
          <cell r="J37">
            <v>0.99999999999999989</v>
          </cell>
          <cell r="K37">
            <v>2.413003354638003E-2</v>
          </cell>
          <cell r="L37">
            <v>0.27950085138542602</v>
          </cell>
          <cell r="M37">
            <v>8.1634676005188977E-2</v>
          </cell>
          <cell r="N37">
            <v>0</v>
          </cell>
          <cell r="O37">
            <v>0.11850678618992204</v>
          </cell>
          <cell r="P37">
            <v>0.41981187973084916</v>
          </cell>
          <cell r="Q37">
            <v>4.9140508406916618E-2</v>
          </cell>
          <cell r="R37">
            <v>2.4524245468173934E-2</v>
          </cell>
          <cell r="S37">
            <v>2.7510192671430411E-3</v>
          </cell>
          <cell r="AC37" t="str">
            <v>SO-U</v>
          </cell>
          <cell r="AF37">
            <v>0.99999999999999989</v>
          </cell>
          <cell r="AG37">
            <v>2.413003354638003E-2</v>
          </cell>
          <cell r="AH37">
            <v>0.27950085138542602</v>
          </cell>
          <cell r="AI37">
            <v>8.1634676005188977E-2</v>
          </cell>
          <cell r="AJ37">
            <v>0</v>
          </cell>
          <cell r="AK37">
            <v>0.11850678618992204</v>
          </cell>
          <cell r="AL37">
            <v>0.41981187973084916</v>
          </cell>
          <cell r="AM37">
            <v>4.9140508406916618E-2</v>
          </cell>
          <cell r="AN37">
            <v>2.4524245468173934E-2</v>
          </cell>
          <cell r="AO37">
            <v>2.7510192671430411E-3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0.99999999999999978</v>
          </cell>
          <cell r="K40">
            <v>2.413003354638003E-2</v>
          </cell>
          <cell r="L40">
            <v>0.27950085138542591</v>
          </cell>
          <cell r="M40">
            <v>8.1634676005188964E-2</v>
          </cell>
          <cell r="N40">
            <v>0</v>
          </cell>
          <cell r="O40">
            <v>0.11850678618992205</v>
          </cell>
          <cell r="P40">
            <v>0.41981187973084921</v>
          </cell>
          <cell r="Q40">
            <v>4.9140508406916618E-2</v>
          </cell>
          <cell r="R40">
            <v>2.4524245468173934E-2</v>
          </cell>
          <cell r="S40">
            <v>2.7510192671430411E-3</v>
          </cell>
          <cell r="AC40" t="str">
            <v>GPS</v>
          </cell>
          <cell r="AF40">
            <v>0.99999999999999978</v>
          </cell>
          <cell r="AG40">
            <v>2.413003354638003E-2</v>
          </cell>
          <cell r="AH40">
            <v>0.27950085138542591</v>
          </cell>
          <cell r="AI40">
            <v>8.1634676005188964E-2</v>
          </cell>
          <cell r="AJ40">
            <v>0</v>
          </cell>
          <cell r="AK40">
            <v>0.11850678618992205</v>
          </cell>
          <cell r="AL40">
            <v>0.41981187973084921</v>
          </cell>
          <cell r="AM40">
            <v>4.9140508406916618E-2</v>
          </cell>
          <cell r="AN40">
            <v>2.4524245468173934E-2</v>
          </cell>
          <cell r="AO40">
            <v>2.7510192671430411E-3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0.99999999999999967</v>
          </cell>
          <cell r="K43">
            <v>2.2386578756464069E-2</v>
          </cell>
          <cell r="L43">
            <v>0.27129301200596184</v>
          </cell>
          <cell r="M43">
            <v>7.9729375066944497E-2</v>
          </cell>
          <cell r="N43">
            <v>0</v>
          </cell>
          <cell r="O43">
            <v>0.11940606885236635</v>
          </cell>
          <cell r="P43">
            <v>0.43173650529208407</v>
          </cell>
          <cell r="Q43">
            <v>4.8360617954450756E-2</v>
          </cell>
          <cell r="R43">
            <v>2.425919380668972E-2</v>
          </cell>
          <cell r="S43">
            <v>2.828648265038384E-3</v>
          </cell>
          <cell r="AC43" t="str">
            <v>SNP</v>
          </cell>
          <cell r="AF43">
            <v>0.99999999999999967</v>
          </cell>
          <cell r="AG43">
            <v>2.2386578756464069E-2</v>
          </cell>
          <cell r="AH43">
            <v>0.27129301200596184</v>
          </cell>
          <cell r="AI43">
            <v>7.9729375066944497E-2</v>
          </cell>
          <cell r="AJ43">
            <v>0</v>
          </cell>
          <cell r="AK43">
            <v>0.11940606885236635</v>
          </cell>
          <cell r="AL43">
            <v>0.43173650529208407</v>
          </cell>
          <cell r="AM43">
            <v>4.8360617954450756E-2</v>
          </cell>
          <cell r="AN43">
            <v>2.425919380668972E-2</v>
          </cell>
          <cell r="AO43">
            <v>2.828648265038384E-3</v>
          </cell>
        </row>
        <row r="44">
          <cell r="G44" t="str">
            <v>SSCCT</v>
          </cell>
          <cell r="J44">
            <v>1</v>
          </cell>
          <cell r="K44">
            <v>1.7059632906739043E-2</v>
          </cell>
          <cell r="L44">
            <v>0.25121399125765281</v>
          </cell>
          <cell r="M44">
            <v>8.30781280123985E-2</v>
          </cell>
          <cell r="N44">
            <v>0</v>
          </cell>
          <cell r="O44">
            <v>0.11482801474515517</v>
          </cell>
          <cell r="P44">
            <v>0.4674123008096292</v>
          </cell>
          <cell r="Q44">
            <v>3.7997910767382119E-2</v>
          </cell>
          <cell r="R44">
            <v>2.3706151550102597E-2</v>
          </cell>
          <cell r="S44">
            <v>4.7038699509405497E-3</v>
          </cell>
          <cell r="AC44" t="str">
            <v>SSCCT</v>
          </cell>
          <cell r="AF44">
            <v>1</v>
          </cell>
          <cell r="AG44">
            <v>1.7059632906739043E-2</v>
          </cell>
          <cell r="AH44">
            <v>0.25121399125765281</v>
          </cell>
          <cell r="AI44">
            <v>8.30781280123985E-2</v>
          </cell>
          <cell r="AJ44">
            <v>0</v>
          </cell>
          <cell r="AK44">
            <v>0.11482801474515517</v>
          </cell>
          <cell r="AL44">
            <v>0.4674123008096292</v>
          </cell>
          <cell r="AM44">
            <v>3.7997910767382119E-2</v>
          </cell>
          <cell r="AN44">
            <v>2.3706151550102597E-2</v>
          </cell>
          <cell r="AO44">
            <v>4.7038699509405497E-3</v>
          </cell>
        </row>
        <row r="45">
          <cell r="G45" t="str">
            <v>SSECT</v>
          </cell>
          <cell r="J45">
            <v>0.99999999999999967</v>
          </cell>
          <cell r="K45">
            <v>1.6591539979470608E-2</v>
          </cell>
          <cell r="L45">
            <v>0.22771419056716904</v>
          </cell>
          <cell r="M45">
            <v>7.3178045226805336E-2</v>
          </cell>
          <cell r="N45">
            <v>0</v>
          </cell>
          <cell r="O45">
            <v>0.13079417636251509</v>
          </cell>
          <cell r="P45">
            <v>0.44476145142438744</v>
          </cell>
          <cell r="Q45">
            <v>7.3107534999617182E-2</v>
          </cell>
          <cell r="R45">
            <v>2.9268882678896813E-2</v>
          </cell>
          <cell r="S45">
            <v>4.5841787611381902E-3</v>
          </cell>
          <cell r="AC45" t="str">
            <v>SSECT</v>
          </cell>
          <cell r="AF45">
            <v>0.99999999999999967</v>
          </cell>
          <cell r="AG45">
            <v>1.6591539979470608E-2</v>
          </cell>
          <cell r="AH45">
            <v>0.22771419056716904</v>
          </cell>
          <cell r="AI45">
            <v>7.3178045226805336E-2</v>
          </cell>
          <cell r="AJ45">
            <v>0</v>
          </cell>
          <cell r="AK45">
            <v>0.13079417636251509</v>
          </cell>
          <cell r="AL45">
            <v>0.44476145142438744</v>
          </cell>
          <cell r="AM45">
            <v>7.3107534999617182E-2</v>
          </cell>
          <cell r="AN45">
            <v>2.9268882678896813E-2</v>
          </cell>
          <cell r="AO45">
            <v>4.5841787611381902E-3</v>
          </cell>
        </row>
        <row r="46">
          <cell r="G46" t="str">
            <v>SSCCH</v>
          </cell>
          <cell r="J46">
            <v>0.99999999999999989</v>
          </cell>
          <cell r="K46">
            <v>1.8305605467372608E-2</v>
          </cell>
          <cell r="L46">
            <v>0.28128300464254719</v>
          </cell>
          <cell r="M46">
            <v>8.8826771438389851E-2</v>
          </cell>
          <cell r="N46">
            <v>0</v>
          </cell>
          <cell r="O46">
            <v>0.12605052400919556</v>
          </cell>
          <cell r="P46">
            <v>0.4083886036172899</v>
          </cell>
          <cell r="Q46">
            <v>4.5481015017230522E-2</v>
          </cell>
          <cell r="R46">
            <v>2.7871322783420985E-2</v>
          </cell>
          <cell r="S46">
            <v>3.7931530245532536E-3</v>
          </cell>
          <cell r="AC46" t="str">
            <v>SSCCH</v>
          </cell>
          <cell r="AF46">
            <v>0.99999999999999989</v>
          </cell>
          <cell r="AG46">
            <v>1.8305605467372608E-2</v>
          </cell>
          <cell r="AH46">
            <v>0.28128300464254719</v>
          </cell>
          <cell r="AI46">
            <v>8.8826771438389851E-2</v>
          </cell>
          <cell r="AJ46">
            <v>0</v>
          </cell>
          <cell r="AK46">
            <v>0.12605052400919556</v>
          </cell>
          <cell r="AL46">
            <v>0.4083886036172899</v>
          </cell>
          <cell r="AM46">
            <v>4.5481015017230522E-2</v>
          </cell>
          <cell r="AN46">
            <v>2.7871322783420985E-2</v>
          </cell>
          <cell r="AO46">
            <v>3.7931530245532536E-3</v>
          </cell>
        </row>
        <row r="47">
          <cell r="G47" t="str">
            <v>SSECH</v>
          </cell>
          <cell r="J47">
            <v>1</v>
          </cell>
          <cell r="K47">
            <v>1.6367248891010492E-2</v>
          </cell>
          <cell r="L47">
            <v>0.25140424378990783</v>
          </cell>
          <cell r="M47">
            <v>8.0451542932679448E-2</v>
          </cell>
          <cell r="N47">
            <v>0</v>
          </cell>
          <cell r="O47">
            <v>0.1448595276442127</v>
          </cell>
          <cell r="P47">
            <v>0.4142766876208081</v>
          </cell>
          <cell r="Q47">
            <v>5.5429967755181407E-2</v>
          </cell>
          <cell r="R47">
            <v>3.329568861349725E-2</v>
          </cell>
          <cell r="S47">
            <v>3.9150927527028092E-3</v>
          </cell>
          <cell r="AC47" t="str">
            <v>SSECH</v>
          </cell>
          <cell r="AF47">
            <v>1</v>
          </cell>
          <cell r="AG47">
            <v>1.6367248891010492E-2</v>
          </cell>
          <cell r="AH47">
            <v>0.25140424378990783</v>
          </cell>
          <cell r="AI47">
            <v>8.0451542932679448E-2</v>
          </cell>
          <cell r="AJ47">
            <v>0</v>
          </cell>
          <cell r="AK47">
            <v>0.1448595276442127</v>
          </cell>
          <cell r="AL47">
            <v>0.4142766876208081</v>
          </cell>
          <cell r="AM47">
            <v>5.5429967755181407E-2</v>
          </cell>
          <cell r="AN47">
            <v>3.329568861349725E-2</v>
          </cell>
          <cell r="AO47">
            <v>3.9150927527028092E-3</v>
          </cell>
        </row>
        <row r="48">
          <cell r="G48" t="str">
            <v>SSGCH</v>
          </cell>
          <cell r="J48">
            <v>1</v>
          </cell>
          <cell r="K48">
            <v>1.782101632328208E-2</v>
          </cell>
          <cell r="L48">
            <v>0.27381331442938733</v>
          </cell>
          <cell r="M48">
            <v>8.6732964311962257E-2</v>
          </cell>
          <cell r="N48">
            <v>0</v>
          </cell>
          <cell r="O48">
            <v>0.13075277491794984</v>
          </cell>
          <cell r="P48">
            <v>0.40986062461816947</v>
          </cell>
          <cell r="Q48">
            <v>4.7968253201718249E-2</v>
          </cell>
          <cell r="R48">
            <v>2.9227414240940053E-2</v>
          </cell>
          <cell r="S48">
            <v>3.8236379565906422E-3</v>
          </cell>
          <cell r="AC48" t="str">
            <v>SSGCH</v>
          </cell>
          <cell r="AF48">
            <v>1</v>
          </cell>
          <cell r="AG48">
            <v>1.782101632328208E-2</v>
          </cell>
          <cell r="AH48">
            <v>0.27381331442938733</v>
          </cell>
          <cell r="AI48">
            <v>8.6732964311962257E-2</v>
          </cell>
          <cell r="AJ48">
            <v>0</v>
          </cell>
          <cell r="AK48">
            <v>0.13075277491794984</v>
          </cell>
          <cell r="AL48">
            <v>0.40986062461816947</v>
          </cell>
          <cell r="AM48">
            <v>4.7968253201718249E-2</v>
          </cell>
          <cell r="AN48">
            <v>2.9227414240940053E-2</v>
          </cell>
          <cell r="AO48">
            <v>3.8236379565906422E-3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1</v>
          </cell>
          <cell r="K52">
            <v>1.6942609674921935E-2</v>
          </cell>
          <cell r="L52">
            <v>0.24533904108503188</v>
          </cell>
          <cell r="M52">
            <v>8.0603107316000205E-2</v>
          </cell>
          <cell r="N52">
            <v>0</v>
          </cell>
          <cell r="O52">
            <v>0.11881955514949516</v>
          </cell>
          <cell r="P52">
            <v>0.46174958846331876</v>
          </cell>
          <cell r="Q52">
            <v>4.677531682544088E-2</v>
          </cell>
          <cell r="R52">
            <v>2.509683433230115E-2</v>
          </cell>
          <cell r="S52">
            <v>4.6739471534899598E-3</v>
          </cell>
          <cell r="AC52" t="str">
            <v>SSGCT</v>
          </cell>
          <cell r="AF52">
            <v>1</v>
          </cell>
          <cell r="AG52">
            <v>1.6942609674921935E-2</v>
          </cell>
          <cell r="AH52">
            <v>0.24533904108503188</v>
          </cell>
          <cell r="AI52">
            <v>8.0603107316000205E-2</v>
          </cell>
          <cell r="AJ52">
            <v>0</v>
          </cell>
          <cell r="AK52">
            <v>0.11881955514949516</v>
          </cell>
          <cell r="AL52">
            <v>0.46174958846331876</v>
          </cell>
          <cell r="AM52">
            <v>4.677531682544088E-2</v>
          </cell>
          <cell r="AN52">
            <v>2.509683433230115E-2</v>
          </cell>
          <cell r="AO52">
            <v>4.6739471534899598E-3</v>
          </cell>
        </row>
        <row r="53">
          <cell r="G53" t="str">
            <v>MC</v>
          </cell>
          <cell r="J53">
            <v>1</v>
          </cell>
          <cell r="K53">
            <v>9.1673925870135592E-3</v>
          </cell>
          <cell r="L53">
            <v>0.60924714383153811</v>
          </cell>
          <cell r="M53">
            <v>5.5250966817220318E-2</v>
          </cell>
          <cell r="N53">
            <v>0</v>
          </cell>
          <cell r="O53">
            <v>6.6856460378527702E-2</v>
          </cell>
          <cell r="P53">
            <v>0.2180150218841817</v>
          </cell>
          <cell r="Q53">
            <v>2.4643490944087472E-2</v>
          </cell>
          <cell r="R53">
            <v>1.478287891244303E-2</v>
          </cell>
          <cell r="S53">
            <v>2.0366446449881703E-3</v>
          </cell>
          <cell r="AC53" t="str">
            <v>MC</v>
          </cell>
          <cell r="AF53">
            <v>1</v>
          </cell>
          <cell r="AG53">
            <v>9.1673925870135592E-3</v>
          </cell>
          <cell r="AH53">
            <v>0.60924714383153811</v>
          </cell>
          <cell r="AI53">
            <v>5.5250966817220318E-2</v>
          </cell>
          <cell r="AJ53">
            <v>0</v>
          </cell>
          <cell r="AK53">
            <v>6.6856460378527702E-2</v>
          </cell>
          <cell r="AL53">
            <v>0.2180150218841817</v>
          </cell>
          <cell r="AM53">
            <v>2.4643490944087472E-2</v>
          </cell>
          <cell r="AN53">
            <v>1.478287891244303E-2</v>
          </cell>
          <cell r="AO53">
            <v>2.0366446449881703E-3</v>
          </cell>
        </row>
        <row r="54">
          <cell r="G54" t="str">
            <v>SNPD</v>
          </cell>
          <cell r="J54">
            <v>1</v>
          </cell>
          <cell r="K54">
            <v>3.4262125678236735E-2</v>
          </cell>
          <cell r="L54">
            <v>0.28111914533732002</v>
          </cell>
          <cell r="M54">
            <v>6.5464483089005363E-2</v>
          </cell>
          <cell r="N54">
            <v>0</v>
          </cell>
          <cell r="O54">
            <v>9.0612164510737364E-2</v>
          </cell>
          <cell r="P54">
            <v>0.4700867948843776</v>
          </cell>
          <cell r="Q54">
            <v>4.6231079666363542E-2</v>
          </cell>
          <cell r="R54">
            <v>1.2224206833959427E-2</v>
          </cell>
          <cell r="S54">
            <v>0</v>
          </cell>
          <cell r="AC54" t="str">
            <v>SNPD</v>
          </cell>
          <cell r="AF54">
            <v>1</v>
          </cell>
          <cell r="AG54">
            <v>3.4262125678236735E-2</v>
          </cell>
          <cell r="AH54">
            <v>0.28111914533732002</v>
          </cell>
          <cell r="AI54">
            <v>6.5464483089005363E-2</v>
          </cell>
          <cell r="AJ54">
            <v>0</v>
          </cell>
          <cell r="AK54">
            <v>9.0612164510737364E-2</v>
          </cell>
          <cell r="AL54">
            <v>0.4700867948843776</v>
          </cell>
          <cell r="AM54">
            <v>4.6231079666363542E-2</v>
          </cell>
          <cell r="AN54">
            <v>1.2224206833959427E-2</v>
          </cell>
          <cell r="AO54">
            <v>0</v>
          </cell>
        </row>
        <row r="55">
          <cell r="G55" t="str">
            <v>DGUH</v>
          </cell>
          <cell r="J55">
            <v>0.99999999999999989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0.8402060726254067</v>
          </cell>
          <cell r="Q55">
            <v>9.4973321393014648E-2</v>
          </cell>
          <cell r="R55">
            <v>5.6971600056619283E-2</v>
          </cell>
          <cell r="S55">
            <v>7.8490059249593114E-3</v>
          </cell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0.8402060726254067</v>
          </cell>
          <cell r="AM55">
            <v>9.4973321393014648E-2</v>
          </cell>
          <cell r="AN55">
            <v>5.6971600056619283E-2</v>
          </cell>
          <cell r="AO55">
            <v>7.8490059249593114E-3</v>
          </cell>
        </row>
        <row r="56">
          <cell r="G56" t="str">
            <v>DEUH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0.81491998163251811</v>
          </cell>
          <cell r="Q56">
            <v>0.11358810854368488</v>
          </cell>
          <cell r="R56">
            <v>6.3669200525184211E-2</v>
          </cell>
          <cell r="S56">
            <v>7.8227092986127254E-3</v>
          </cell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0.81491998163251811</v>
          </cell>
          <cell r="AM56">
            <v>0.11358810854368488</v>
          </cell>
          <cell r="AN56">
            <v>6.3669200525184211E-2</v>
          </cell>
          <cell r="AO56">
            <v>7.8227092986127254E-3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1</v>
          </cell>
          <cell r="K58">
            <v>1.6507711596568091E-2</v>
          </cell>
          <cell r="L58">
            <v>0.24610157148218378</v>
          </cell>
          <cell r="M58">
            <v>7.8634167441288788E-2</v>
          </cell>
          <cell r="N58">
            <v>0</v>
          </cell>
          <cell r="O58">
            <v>0.14325024892672458</v>
          </cell>
          <cell r="P58">
            <v>0.42009638497828944</v>
          </cell>
          <cell r="Q58">
            <v>5.8555385622194263E-2</v>
          </cell>
          <cell r="R58">
            <v>3.2821874021919786E-2</v>
          </cell>
          <cell r="S58">
            <v>4.0326559308312363E-3</v>
          </cell>
          <cell r="AC58" t="str">
            <v>DNPGMU</v>
          </cell>
          <cell r="AF58">
            <v>1</v>
          </cell>
          <cell r="AG58">
            <v>1.6507711596568091E-2</v>
          </cell>
          <cell r="AH58">
            <v>0.24610157148218378</v>
          </cell>
          <cell r="AI58">
            <v>7.8634167441288788E-2</v>
          </cell>
          <cell r="AJ58">
            <v>0</v>
          </cell>
          <cell r="AK58">
            <v>0.14325024892672458</v>
          </cell>
          <cell r="AL58">
            <v>0.42009638497828944</v>
          </cell>
          <cell r="AM58">
            <v>5.8555385622194263E-2</v>
          </cell>
          <cell r="AN58">
            <v>3.2821874021919786E-2</v>
          </cell>
          <cell r="AO58">
            <v>4.0326559308312363E-3</v>
          </cell>
        </row>
        <row r="59">
          <cell r="G59" t="str">
            <v>DNPIP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DNPIU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DNPPSP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G62" t="str">
            <v>DNPPSU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0.99999999999999989</v>
          </cell>
          <cell r="K65">
            <v>1.7735947932710952E-2</v>
          </cell>
          <cell r="L65">
            <v>0.26592235045374951</v>
          </cell>
          <cell r="M65">
            <v>8.4989701759535297E-2</v>
          </cell>
          <cell r="N65">
            <v>0</v>
          </cell>
          <cell r="O65">
            <v>0.12934568788061512</v>
          </cell>
          <cell r="P65">
            <v>0.42178875181632602</v>
          </cell>
          <cell r="Q65">
            <v>4.7677206808370613E-2</v>
          </cell>
          <cell r="R65">
            <v>2.8600102831646365E-2</v>
          </cell>
          <cell r="S65">
            <v>3.940250517046098E-3</v>
          </cell>
          <cell r="AC65" t="str">
            <v>SNPPH-P</v>
          </cell>
          <cell r="AF65">
            <v>0.99999999999999989</v>
          </cell>
          <cell r="AG65">
            <v>1.7735947932710952E-2</v>
          </cell>
          <cell r="AH65">
            <v>0.26592235045374951</v>
          </cell>
          <cell r="AI65">
            <v>8.4989701759535297E-2</v>
          </cell>
          <cell r="AJ65">
            <v>0</v>
          </cell>
          <cell r="AK65">
            <v>0.12934568788061512</v>
          </cell>
          <cell r="AL65">
            <v>0.42178875181632602</v>
          </cell>
          <cell r="AM65">
            <v>4.7677206808370613E-2</v>
          </cell>
          <cell r="AN65">
            <v>2.8600102831646365E-2</v>
          </cell>
          <cell r="AO65">
            <v>3.940250517046098E-3</v>
          </cell>
        </row>
        <row r="66">
          <cell r="G66" t="str">
            <v>SNPPH-U</v>
          </cell>
          <cell r="J66">
            <v>0.99999999999999989</v>
          </cell>
          <cell r="K66">
            <v>1.7735947932710952E-2</v>
          </cell>
          <cell r="L66">
            <v>0.26592235045374951</v>
          </cell>
          <cell r="M66">
            <v>8.4989701759535297E-2</v>
          </cell>
          <cell r="N66">
            <v>0</v>
          </cell>
          <cell r="O66">
            <v>0.12934568788061512</v>
          </cell>
          <cell r="P66">
            <v>0.42178875181632602</v>
          </cell>
          <cell r="Q66">
            <v>4.7677206808370613E-2</v>
          </cell>
          <cell r="R66">
            <v>2.8600102831646365E-2</v>
          </cell>
          <cell r="S66">
            <v>3.940250517046098E-3</v>
          </cell>
          <cell r="AC66" t="str">
            <v>SNPPH-U</v>
          </cell>
          <cell r="AF66">
            <v>0.99999999999999989</v>
          </cell>
          <cell r="AG66">
            <v>1.7735947932710952E-2</v>
          </cell>
          <cell r="AH66">
            <v>0.26592235045374951</v>
          </cell>
          <cell r="AI66">
            <v>8.4989701759535297E-2</v>
          </cell>
          <cell r="AJ66">
            <v>0</v>
          </cell>
          <cell r="AK66">
            <v>0.12934568788061512</v>
          </cell>
          <cell r="AL66">
            <v>0.42178875181632602</v>
          </cell>
          <cell r="AM66">
            <v>4.7677206808370613E-2</v>
          </cell>
          <cell r="AN66">
            <v>2.8600102831646365E-2</v>
          </cell>
          <cell r="AO66">
            <v>3.940250517046098E-3</v>
          </cell>
        </row>
        <row r="67">
          <cell r="G67" t="str">
            <v>CN</v>
          </cell>
          <cell r="J67">
            <v>1</v>
          </cell>
          <cell r="K67">
            <v>2.5417598474442263E-2</v>
          </cell>
          <cell r="L67">
            <v>0.30916514472138124</v>
          </cell>
          <cell r="M67">
            <v>7.0202562420221326E-2</v>
          </cell>
          <cell r="N67">
            <v>0</v>
          </cell>
          <cell r="O67">
            <v>6.6745820278237042E-2</v>
          </cell>
          <cell r="P67">
            <v>0.48041668824349987</v>
          </cell>
          <cell r="Q67">
            <v>3.9329984608822248E-2</v>
          </cell>
          <cell r="R67">
            <v>8.7222012533960148E-3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1</v>
          </cell>
          <cell r="AG67">
            <v>2.5417598474442263E-2</v>
          </cell>
          <cell r="AH67">
            <v>0.30916514472138124</v>
          </cell>
          <cell r="AI67">
            <v>7.0202562420221326E-2</v>
          </cell>
          <cell r="AJ67">
            <v>0</v>
          </cell>
          <cell r="AK67">
            <v>6.6745820278237042E-2</v>
          </cell>
          <cell r="AL67">
            <v>0.48041668824349987</v>
          </cell>
          <cell r="AM67">
            <v>3.9329984608822248E-2</v>
          </cell>
          <cell r="AN67">
            <v>8.7222012533960148E-3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1</v>
          </cell>
          <cell r="K68">
            <v>5.3904391626823242E-2</v>
          </cell>
          <cell r="L68">
            <v>0.65566221982702499</v>
          </cell>
          <cell r="M68">
            <v>0.14888213855888882</v>
          </cell>
          <cell r="N68">
            <v>0</v>
          </cell>
          <cell r="O68">
            <v>0.14155124998726293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1</v>
          </cell>
          <cell r="AG68">
            <v>5.3904391626823242E-2</v>
          </cell>
          <cell r="AH68">
            <v>0.65566221982702499</v>
          </cell>
          <cell r="AI68">
            <v>0.14888213855888882</v>
          </cell>
          <cell r="AJ68">
            <v>0</v>
          </cell>
          <cell r="AK68">
            <v>0.14155124998726293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0.90907281730918821</v>
          </cell>
          <cell r="Q69">
            <v>7.4422518592749579E-2</v>
          </cell>
          <cell r="R69">
            <v>1.6504664098062231E-2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0.90907281730918821</v>
          </cell>
          <cell r="AM69">
            <v>7.4422518592749579E-2</v>
          </cell>
          <cell r="AN69">
            <v>1.6504664098062231E-2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0.99999999999999856</v>
          </cell>
          <cell r="K73">
            <v>5.3655685680972842E-2</v>
          </cell>
          <cell r="L73">
            <v>0.22165796895920062</v>
          </cell>
          <cell r="M73">
            <v>0.12308503608096517</v>
          </cell>
          <cell r="N73">
            <v>0</v>
          </cell>
          <cell r="O73">
            <v>0.10421174335902278</v>
          </cell>
          <cell r="P73">
            <v>0.44695937017649068</v>
          </cell>
          <cell r="Q73">
            <v>5.7380700499134886E-2</v>
          </cell>
          <cell r="R73">
            <v>-3.5199027250285529E-2</v>
          </cell>
          <cell r="S73">
            <v>-7.8387252333755302E-3</v>
          </cell>
          <cell r="T73">
            <v>8.0080422405645724E-2</v>
          </cell>
          <cell r="U73">
            <v>-4.3993174677773243E-2</v>
          </cell>
          <cell r="AC73" t="str">
            <v>EXCTAX</v>
          </cell>
          <cell r="AF73">
            <v>0.99999999999999845</v>
          </cell>
          <cell r="AG73">
            <v>5.3642112877065329E-2</v>
          </cell>
          <cell r="AH73">
            <v>0.22100700602384002</v>
          </cell>
          <cell r="AI73">
            <v>0.12321776403991844</v>
          </cell>
          <cell r="AJ73">
            <v>0</v>
          </cell>
          <cell r="AK73">
            <v>0.1044533039709877</v>
          </cell>
          <cell r="AL73">
            <v>0.44720660865881806</v>
          </cell>
          <cell r="AM73">
            <v>5.7361820695510345E-2</v>
          </cell>
          <cell r="AN73">
            <v>-3.5144367348265031E-2</v>
          </cell>
          <cell r="AO73">
            <v>-7.8311954209960566E-3</v>
          </cell>
          <cell r="AP73">
            <v>8.008009190690063E-2</v>
          </cell>
          <cell r="AQ73">
            <v>-4.3993145403781179E-2</v>
          </cell>
        </row>
        <row r="74">
          <cell r="G74" t="str">
            <v>INT</v>
          </cell>
          <cell r="J74">
            <v>0.99999999999999967</v>
          </cell>
          <cell r="K74">
            <v>2.2386578756464069E-2</v>
          </cell>
          <cell r="L74">
            <v>0.27129301200596184</v>
          </cell>
          <cell r="M74">
            <v>7.9729375066944497E-2</v>
          </cell>
          <cell r="N74">
            <v>0</v>
          </cell>
          <cell r="O74">
            <v>0.11940606885236635</v>
          </cell>
          <cell r="P74">
            <v>0.43173650529208407</v>
          </cell>
          <cell r="Q74">
            <v>4.8360617954450756E-2</v>
          </cell>
          <cell r="R74">
            <v>2.425919380668972E-2</v>
          </cell>
          <cell r="S74">
            <v>2.828648265038384E-3</v>
          </cell>
          <cell r="U74">
            <v>0</v>
          </cell>
          <cell r="AC74" t="str">
            <v>INT</v>
          </cell>
          <cell r="AF74">
            <v>0.99999999999999967</v>
          </cell>
          <cell r="AG74">
            <v>2.2386578756464069E-2</v>
          </cell>
          <cell r="AH74">
            <v>0.27129301200596184</v>
          </cell>
          <cell r="AI74">
            <v>7.9729375066944497E-2</v>
          </cell>
          <cell r="AJ74">
            <v>0</v>
          </cell>
          <cell r="AK74">
            <v>0.11940606885236635</v>
          </cell>
          <cell r="AL74">
            <v>0.43173650529208407</v>
          </cell>
          <cell r="AM74">
            <v>4.8360617954450756E-2</v>
          </cell>
          <cell r="AN74">
            <v>2.425919380668972E-2</v>
          </cell>
          <cell r="AO74">
            <v>2.828648265038384E-3</v>
          </cell>
          <cell r="AQ74">
            <v>0</v>
          </cell>
        </row>
        <row r="75">
          <cell r="G75" t="str">
            <v>CIAC</v>
          </cell>
          <cell r="J75">
            <v>1</v>
          </cell>
          <cell r="K75">
            <v>3.4262125678236735E-2</v>
          </cell>
          <cell r="L75">
            <v>0.28111914533732002</v>
          </cell>
          <cell r="M75">
            <v>6.5464483089005363E-2</v>
          </cell>
          <cell r="N75">
            <v>0</v>
          </cell>
          <cell r="O75">
            <v>9.0612164510737364E-2</v>
          </cell>
          <cell r="P75">
            <v>0.4700867948843776</v>
          </cell>
          <cell r="Q75">
            <v>4.6231079666363542E-2</v>
          </cell>
          <cell r="R75">
            <v>1.2224206833959427E-2</v>
          </cell>
          <cell r="S75">
            <v>0</v>
          </cell>
          <cell r="AC75" t="str">
            <v>CIAC</v>
          </cell>
          <cell r="AF75">
            <v>1</v>
          </cell>
          <cell r="AG75">
            <v>3.4262125678236735E-2</v>
          </cell>
          <cell r="AH75">
            <v>0.28111914533732002</v>
          </cell>
          <cell r="AI75">
            <v>6.5464483089005363E-2</v>
          </cell>
          <cell r="AJ75">
            <v>0</v>
          </cell>
          <cell r="AK75">
            <v>9.0612164510737364E-2</v>
          </cell>
          <cell r="AL75">
            <v>0.4700867948843776</v>
          </cell>
          <cell r="AM75">
            <v>4.6231079666363542E-2</v>
          </cell>
          <cell r="AN75">
            <v>1.2224206833959427E-2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</v>
          </cell>
          <cell r="K78">
            <v>5.8002558471171401E-3</v>
          </cell>
          <cell r="L78">
            <v>0.4302060051530609</v>
          </cell>
          <cell r="M78">
            <v>0.12876916250545772</v>
          </cell>
          <cell r="N78">
            <v>0</v>
          </cell>
          <cell r="O78">
            <v>5.9836418692970142E-2</v>
          </cell>
          <cell r="P78">
            <v>0.35454170109083055</v>
          </cell>
          <cell r="Q78">
            <v>2.0839511118404801E-2</v>
          </cell>
          <cell r="R78">
            <v>6.9455921588230413E-6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</v>
          </cell>
          <cell r="AG78">
            <v>5.8002558471171401E-3</v>
          </cell>
          <cell r="AH78">
            <v>0.4302060051530609</v>
          </cell>
          <cell r="AI78">
            <v>0.12876916250545772</v>
          </cell>
          <cell r="AJ78">
            <v>0</v>
          </cell>
          <cell r="AK78">
            <v>5.9836418692970142E-2</v>
          </cell>
          <cell r="AL78">
            <v>0.35454170109083055</v>
          </cell>
          <cell r="AM78">
            <v>2.0839511118404801E-2</v>
          </cell>
          <cell r="AN78">
            <v>6.9455921588230413E-6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0.99999999999999967</v>
          </cell>
          <cell r="K89">
            <v>1.7744993151746401E-2</v>
          </cell>
          <cell r="L89">
            <v>0.26676138710509828</v>
          </cell>
          <cell r="M89">
            <v>8.5175060757361892E-2</v>
          </cell>
          <cell r="N89">
            <v>0</v>
          </cell>
          <cell r="O89">
            <v>0.12949530174269924</v>
          </cell>
          <cell r="P89">
            <v>0.42052044848455267</v>
          </cell>
          <cell r="Q89">
            <v>4.7708153419204903E-2</v>
          </cell>
          <cell r="R89">
            <v>2.8666804094740646E-2</v>
          </cell>
          <cell r="S89">
            <v>3.9278512445957616E-3</v>
          </cell>
          <cell r="AC89" t="str">
            <v>SNPPS</v>
          </cell>
          <cell r="AF89">
            <v>0.99999999999999967</v>
          </cell>
          <cell r="AG89">
            <v>1.7744993151746401E-2</v>
          </cell>
          <cell r="AH89">
            <v>0.26676138710509828</v>
          </cell>
          <cell r="AI89">
            <v>8.5175060757361892E-2</v>
          </cell>
          <cell r="AJ89">
            <v>0</v>
          </cell>
          <cell r="AK89">
            <v>0.12949530174269924</v>
          </cell>
          <cell r="AL89">
            <v>0.42052044848455267</v>
          </cell>
          <cell r="AM89">
            <v>4.7708153419204903E-2</v>
          </cell>
          <cell r="AN89">
            <v>2.8666804094740646E-2</v>
          </cell>
          <cell r="AO89">
            <v>3.9278512445957616E-3</v>
          </cell>
        </row>
        <row r="90">
          <cell r="G90" t="str">
            <v>SNPT</v>
          </cell>
          <cell r="J90">
            <v>1.0000000000000007</v>
          </cell>
          <cell r="K90">
            <v>1.7735947932710969E-2</v>
          </cell>
          <cell r="L90">
            <v>0.26592235045374979</v>
          </cell>
          <cell r="M90">
            <v>8.4989701759535366E-2</v>
          </cell>
          <cell r="N90">
            <v>0</v>
          </cell>
          <cell r="O90">
            <v>0.12934568788061515</v>
          </cell>
          <cell r="P90">
            <v>0.42178875181632619</v>
          </cell>
          <cell r="Q90">
            <v>4.7677206808370641E-2</v>
          </cell>
          <cell r="R90">
            <v>2.8600102831646369E-2</v>
          </cell>
          <cell r="S90">
            <v>3.9402505170461032E-3</v>
          </cell>
          <cell r="AC90" t="str">
            <v>SNPT</v>
          </cell>
          <cell r="AF90">
            <v>1.0000000000000007</v>
          </cell>
          <cell r="AG90">
            <v>1.7735947932710969E-2</v>
          </cell>
          <cell r="AH90">
            <v>0.26592235045374979</v>
          </cell>
          <cell r="AI90">
            <v>8.4989701759535366E-2</v>
          </cell>
          <cell r="AJ90">
            <v>0</v>
          </cell>
          <cell r="AK90">
            <v>0.12934568788061515</v>
          </cell>
          <cell r="AL90">
            <v>0.42178875181632619</v>
          </cell>
          <cell r="AM90">
            <v>4.7677206808370641E-2</v>
          </cell>
          <cell r="AN90">
            <v>2.8600102831646369E-2</v>
          </cell>
          <cell r="AO90">
            <v>3.9402505170461032E-3</v>
          </cell>
        </row>
        <row r="91">
          <cell r="G91" t="str">
            <v>SNPP</v>
          </cell>
          <cell r="J91">
            <v>1</v>
          </cell>
          <cell r="K91">
            <v>1.7733780944046203E-2</v>
          </cell>
          <cell r="L91">
            <v>0.26618106499485777</v>
          </cell>
          <cell r="M91">
            <v>8.5048249946074572E-2</v>
          </cell>
          <cell r="N91">
            <v>0</v>
          </cell>
          <cell r="O91">
            <v>0.1293323611267739</v>
          </cell>
          <cell r="P91">
            <v>0.42147440107067302</v>
          </cell>
          <cell r="Q91">
            <v>4.7685511434090146E-2</v>
          </cell>
          <cell r="R91">
            <v>2.8604478081792166E-2</v>
          </cell>
          <cell r="S91">
            <v>3.9401524016922226E-3</v>
          </cell>
          <cell r="AC91" t="str">
            <v>SNPP</v>
          </cell>
          <cell r="AF91">
            <v>1</v>
          </cell>
          <cell r="AG91">
            <v>1.7733780944046203E-2</v>
          </cell>
          <cell r="AH91">
            <v>0.26618106499485777</v>
          </cell>
          <cell r="AI91">
            <v>8.5048249946074572E-2</v>
          </cell>
          <cell r="AJ91">
            <v>0</v>
          </cell>
          <cell r="AK91">
            <v>0.1293323611267739</v>
          </cell>
          <cell r="AL91">
            <v>0.42147440107067302</v>
          </cell>
          <cell r="AM91">
            <v>4.7685511434090146E-2</v>
          </cell>
          <cell r="AN91">
            <v>2.8604478081792166E-2</v>
          </cell>
          <cell r="AO91">
            <v>3.9401524016922226E-3</v>
          </cell>
        </row>
        <row r="92">
          <cell r="G92" t="str">
            <v>SNPPH</v>
          </cell>
          <cell r="J92">
            <v>0.99999999999999989</v>
          </cell>
          <cell r="K92">
            <v>1.7735947932710952E-2</v>
          </cell>
          <cell r="L92">
            <v>0.26592235045374951</v>
          </cell>
          <cell r="M92">
            <v>8.4989701759535297E-2</v>
          </cell>
          <cell r="N92">
            <v>0</v>
          </cell>
          <cell r="O92">
            <v>0.12934568788061512</v>
          </cell>
          <cell r="P92">
            <v>0.42178875181632602</v>
          </cell>
          <cell r="Q92">
            <v>4.7677206808370613E-2</v>
          </cell>
          <cell r="R92">
            <v>2.8600102831646365E-2</v>
          </cell>
          <cell r="S92">
            <v>3.940250517046098E-3</v>
          </cell>
          <cell r="AC92" t="str">
            <v>SNPPH</v>
          </cell>
          <cell r="AF92">
            <v>0.99999999999999989</v>
          </cell>
          <cell r="AG92">
            <v>1.7735947932710952E-2</v>
          </cell>
          <cell r="AH92">
            <v>0.26592235045374951</v>
          </cell>
          <cell r="AI92">
            <v>8.4989701759535297E-2</v>
          </cell>
          <cell r="AJ92">
            <v>0</v>
          </cell>
          <cell r="AK92">
            <v>0.12934568788061512</v>
          </cell>
          <cell r="AL92">
            <v>0.42178875181632602</v>
          </cell>
          <cell r="AM92">
            <v>4.7677206808370613E-2</v>
          </cell>
          <cell r="AN92">
            <v>2.8600102831646365E-2</v>
          </cell>
          <cell r="AO92">
            <v>3.940250517046098E-3</v>
          </cell>
        </row>
        <row r="93">
          <cell r="G93" t="str">
            <v>SNPPN</v>
          </cell>
          <cell r="J93">
            <v>0.99999999999999978</v>
          </cell>
          <cell r="K93">
            <v>1.7735947932710952E-2</v>
          </cell>
          <cell r="L93">
            <v>0.26592235045374968</v>
          </cell>
          <cell r="M93">
            <v>8.4989701759535352E-2</v>
          </cell>
          <cell r="N93">
            <v>0</v>
          </cell>
          <cell r="O93">
            <v>0.1293456878806151</v>
          </cell>
          <cell r="P93">
            <v>0.42178875181632569</v>
          </cell>
          <cell r="Q93">
            <v>4.7677206808370641E-2</v>
          </cell>
          <cell r="R93">
            <v>2.8600102831646355E-2</v>
          </cell>
          <cell r="S93">
            <v>3.9402505170461014E-3</v>
          </cell>
          <cell r="AC93" t="str">
            <v>SNPPN</v>
          </cell>
          <cell r="AF93">
            <v>0.99999999999999978</v>
          </cell>
          <cell r="AG93">
            <v>1.7735947932710952E-2</v>
          </cell>
          <cell r="AH93">
            <v>0.26592235045374968</v>
          </cell>
          <cell r="AI93">
            <v>8.4989701759535352E-2</v>
          </cell>
          <cell r="AJ93">
            <v>0</v>
          </cell>
          <cell r="AK93">
            <v>0.1293456878806151</v>
          </cell>
          <cell r="AL93">
            <v>0.42178875181632569</v>
          </cell>
          <cell r="AM93">
            <v>4.7677206808370641E-2</v>
          </cell>
          <cell r="AN93">
            <v>2.8600102831646355E-2</v>
          </cell>
          <cell r="AO93">
            <v>3.9402505170461014E-3</v>
          </cell>
        </row>
        <row r="94">
          <cell r="G94" t="str">
            <v>SNPPO</v>
          </cell>
          <cell r="J94">
            <v>0.99999999999999978</v>
          </cell>
          <cell r="K94">
            <v>1.7719409538615085E-2</v>
          </cell>
          <cell r="L94">
            <v>0.26549325872800122</v>
          </cell>
          <cell r="M94">
            <v>8.4898256241896883E-2</v>
          </cell>
          <cell r="N94">
            <v>0</v>
          </cell>
          <cell r="O94">
            <v>0.12912625395101007</v>
          </cell>
          <cell r="P94">
            <v>0.42262179882796269</v>
          </cell>
          <cell r="Q94">
            <v>4.7658405481417893E-2</v>
          </cell>
          <cell r="R94">
            <v>2.8527071644133394E-2</v>
          </cell>
          <cell r="S94">
            <v>3.9555455869626022E-3</v>
          </cell>
          <cell r="AC94" t="str">
            <v>SNPPO</v>
          </cell>
          <cell r="AF94">
            <v>0.99999999999999978</v>
          </cell>
          <cell r="AG94">
            <v>1.7719409538615085E-2</v>
          </cell>
          <cell r="AH94">
            <v>0.26549325872800122</v>
          </cell>
          <cell r="AI94">
            <v>8.4898256241896883E-2</v>
          </cell>
          <cell r="AJ94">
            <v>0</v>
          </cell>
          <cell r="AK94">
            <v>0.12912625395101007</v>
          </cell>
          <cell r="AL94">
            <v>0.42262179882796269</v>
          </cell>
          <cell r="AM94">
            <v>4.7658405481417893E-2</v>
          </cell>
          <cell r="AN94">
            <v>2.8527071644133394E-2</v>
          </cell>
          <cell r="AO94">
            <v>3.9555455869626022E-3</v>
          </cell>
        </row>
        <row r="95">
          <cell r="G95" t="str">
            <v>SNPG</v>
          </cell>
          <cell r="J95">
            <v>0.99999999999999989</v>
          </cell>
          <cell r="K95">
            <v>2.8603790009472E-2</v>
          </cell>
          <cell r="L95">
            <v>0.30503032330357899</v>
          </cell>
          <cell r="M95">
            <v>8.0951654922853375E-2</v>
          </cell>
          <cell r="N95">
            <v>0</v>
          </cell>
          <cell r="O95">
            <v>0.1209579675971314</v>
          </cell>
          <cell r="P95">
            <v>0.37877505854220994</v>
          </cell>
          <cell r="Q95">
            <v>6.1802560354282297E-2</v>
          </cell>
          <cell r="R95">
            <v>2.2409154734114471E-2</v>
          </cell>
          <cell r="S95">
            <v>1.4694905363574831E-3</v>
          </cell>
          <cell r="AC95" t="str">
            <v>SNPG</v>
          </cell>
          <cell r="AF95">
            <v>0.99999999999999989</v>
          </cell>
          <cell r="AG95">
            <v>2.8603790009472E-2</v>
          </cell>
          <cell r="AH95">
            <v>0.30503032330357899</v>
          </cell>
          <cell r="AI95">
            <v>8.0951654922853375E-2</v>
          </cell>
          <cell r="AJ95">
            <v>0</v>
          </cell>
          <cell r="AK95">
            <v>0.1209579675971314</v>
          </cell>
          <cell r="AL95">
            <v>0.37877505854220994</v>
          </cell>
          <cell r="AM95">
            <v>6.1802560354282297E-2</v>
          </cell>
          <cell r="AN95">
            <v>2.2409154734114471E-2</v>
          </cell>
          <cell r="AO95">
            <v>1.4694905363574831E-3</v>
          </cell>
        </row>
        <row r="96">
          <cell r="G96" t="str">
            <v>SNPI</v>
          </cell>
          <cell r="J96">
            <v>0.99999999999999989</v>
          </cell>
          <cell r="K96">
            <v>2.0642294683389496E-2</v>
          </cell>
          <cell r="L96">
            <v>0.27308509156357441</v>
          </cell>
          <cell r="M96">
            <v>8.141702704815984E-2</v>
          </cell>
          <cell r="N96">
            <v>0</v>
          </cell>
          <cell r="O96">
            <v>0.1192318913520055</v>
          </cell>
          <cell r="P96">
            <v>0.42364315053327639</v>
          </cell>
          <cell r="Q96">
            <v>5.3794145942488381E-2</v>
          </cell>
          <cell r="R96">
            <v>2.5078158243040764E-2</v>
          </cell>
          <cell r="S96">
            <v>3.1082406340650465E-3</v>
          </cell>
          <cell r="AC96" t="str">
            <v>SNPI</v>
          </cell>
          <cell r="AF96">
            <v>0.99999999999999989</v>
          </cell>
          <cell r="AG96">
            <v>2.0642294683389496E-2</v>
          </cell>
          <cell r="AH96">
            <v>0.27308509156357441</v>
          </cell>
          <cell r="AI96">
            <v>8.141702704815984E-2</v>
          </cell>
          <cell r="AJ96">
            <v>0</v>
          </cell>
          <cell r="AK96">
            <v>0.1192318913520055</v>
          </cell>
          <cell r="AL96">
            <v>0.42364315053327639</v>
          </cell>
          <cell r="AM96">
            <v>5.3794145942488381E-2</v>
          </cell>
          <cell r="AN96">
            <v>2.5078158243040764E-2</v>
          </cell>
          <cell r="AO96">
            <v>3.1082406340650465E-3</v>
          </cell>
        </row>
        <row r="97">
          <cell r="G97" t="str">
            <v>TROJP</v>
          </cell>
          <cell r="J97">
            <v>1</v>
          </cell>
          <cell r="K97">
            <v>1.7549369433401196E-2</v>
          </cell>
          <cell r="L97">
            <v>0.2629114224370141</v>
          </cell>
          <cell r="M97">
            <v>8.4024247456877282E-2</v>
          </cell>
          <cell r="N97">
            <v>0</v>
          </cell>
          <cell r="O97">
            <v>0.13145789711690192</v>
          </cell>
          <cell r="P97">
            <v>0.42153166834172823</v>
          </cell>
          <cell r="Q97">
            <v>4.9329685422283213E-2</v>
          </cell>
          <cell r="R97">
            <v>2.9241422185203376E-2</v>
          </cell>
          <cell r="S97">
            <v>3.9542876065905052E-3</v>
          </cell>
          <cell r="AC97" t="str">
            <v>TROJP</v>
          </cell>
          <cell r="AF97">
            <v>1</v>
          </cell>
          <cell r="AG97">
            <v>1.7549369433401196E-2</v>
          </cell>
          <cell r="AH97">
            <v>0.2629114224370141</v>
          </cell>
          <cell r="AI97">
            <v>8.4024247456877282E-2</v>
          </cell>
          <cell r="AJ97">
            <v>0</v>
          </cell>
          <cell r="AK97">
            <v>0.13145789711690192</v>
          </cell>
          <cell r="AL97">
            <v>0.42153166834172823</v>
          </cell>
          <cell r="AM97">
            <v>4.9329685422283213E-2</v>
          </cell>
          <cell r="AN97">
            <v>2.9241422185203376E-2</v>
          </cell>
          <cell r="AO97">
            <v>3.9542876065905052E-3</v>
          </cell>
        </row>
        <row r="98">
          <cell r="G98" t="str">
            <v>TROJD</v>
          </cell>
          <cell r="J98">
            <v>1</v>
          </cell>
          <cell r="K98">
            <v>1.7516415899660819E-2</v>
          </cell>
          <cell r="L98">
            <v>0.26237963169822903</v>
          </cell>
          <cell r="M98">
            <v>8.3853728715140519E-2</v>
          </cell>
          <cell r="N98">
            <v>0</v>
          </cell>
          <cell r="O98">
            <v>0.13183095595590114</v>
          </cell>
          <cell r="P98">
            <v>0.42148626220444246</v>
          </cell>
          <cell r="Q98">
            <v>4.9621546542188651E-2</v>
          </cell>
          <cell r="R98">
            <v>2.9354692144142824E-2</v>
          </cell>
          <cell r="S98">
            <v>3.9567668402944395E-3</v>
          </cell>
          <cell r="AC98" t="str">
            <v>TROJD</v>
          </cell>
          <cell r="AF98">
            <v>1</v>
          </cell>
          <cell r="AG98">
            <v>1.7516415899660819E-2</v>
          </cell>
          <cell r="AH98">
            <v>0.26237963169822903</v>
          </cell>
          <cell r="AI98">
            <v>8.3853728715140519E-2</v>
          </cell>
          <cell r="AJ98">
            <v>0</v>
          </cell>
          <cell r="AK98">
            <v>0.13183095595590114</v>
          </cell>
          <cell r="AL98">
            <v>0.42148626220444246</v>
          </cell>
          <cell r="AM98">
            <v>4.9621546542188651E-2</v>
          </cell>
          <cell r="AN98">
            <v>2.9354692144142824E-2</v>
          </cell>
          <cell r="AO98">
            <v>3.9567668402944395E-3</v>
          </cell>
        </row>
        <row r="99">
          <cell r="G99" t="str">
            <v>IBT</v>
          </cell>
          <cell r="J99">
            <v>0.99999999999999867</v>
          </cell>
          <cell r="K99">
            <v>5.4281227135674084E-2</v>
          </cell>
          <cell r="L99">
            <v>0.22352974320178998</v>
          </cell>
          <cell r="M99">
            <v>0.1243561843362983</v>
          </cell>
          <cell r="N99">
            <v>0</v>
          </cell>
          <cell r="O99">
            <v>0.10507576494444788</v>
          </cell>
          <cell r="P99">
            <v>0.45115682457356965</v>
          </cell>
          <cell r="Q99">
            <v>5.7943503340476411E-2</v>
          </cell>
          <cell r="R99">
            <v>-3.575817849727754E-2</v>
          </cell>
          <cell r="S99">
            <v>-7.9542647863435085E-3</v>
          </cell>
          <cell r="T99">
            <v>7.0540442550807561E-2</v>
          </cell>
          <cell r="U99">
            <v>-4.3171246799444077E-2</v>
          </cell>
          <cell r="AC99" t="str">
            <v>IBT</v>
          </cell>
          <cell r="AF99">
            <v>0.99999999999999867</v>
          </cell>
          <cell r="AG99">
            <v>5.4267457660419786E-2</v>
          </cell>
          <cell r="AH99">
            <v>0.22287033026980943</v>
          </cell>
          <cell r="AI99">
            <v>0.12449057747630576</v>
          </cell>
          <cell r="AJ99">
            <v>0</v>
          </cell>
          <cell r="AK99">
            <v>0.10532040675841706</v>
          </cell>
          <cell r="AL99">
            <v>0.45140710095946279</v>
          </cell>
          <cell r="AM99">
            <v>5.7924360700943443E-2</v>
          </cell>
          <cell r="AN99">
            <v>-3.5702795027351089E-2</v>
          </cell>
          <cell r="AO99">
            <v>-7.946633951876246E-3</v>
          </cell>
          <cell r="AP99">
            <v>7.0540441010841823E-2</v>
          </cell>
          <cell r="AQ99">
            <v>-4.3171245856974225E-2</v>
          </cell>
        </row>
        <row r="100">
          <cell r="G100" t="str">
            <v>DITEXP</v>
          </cell>
          <cell r="J100">
            <v>1</v>
          </cell>
          <cell r="K100">
            <v>2.4061298197267506E-2</v>
          </cell>
          <cell r="L100">
            <v>0.30298891324945071</v>
          </cell>
          <cell r="M100">
            <v>0.11635035289415781</v>
          </cell>
          <cell r="N100">
            <v>0</v>
          </cell>
          <cell r="O100">
            <v>0.1226845038531815</v>
          </cell>
          <cell r="P100">
            <v>0.39957743729534712</v>
          </cell>
          <cell r="Q100">
            <v>5.5338668354858893E-2</v>
          </cell>
          <cell r="R100">
            <v>1.6287834292724124E-2</v>
          </cell>
          <cell r="S100">
            <v>2.9222507968744175E-3</v>
          </cell>
          <cell r="T100">
            <v>0</v>
          </cell>
          <cell r="U100">
            <v>-4.0211258933862043E-2</v>
          </cell>
          <cell r="AC100" t="str">
            <v>DITEXP</v>
          </cell>
          <cell r="AF100">
            <v>1</v>
          </cell>
          <cell r="AG100">
            <v>2.4061298197267506E-2</v>
          </cell>
          <cell r="AH100">
            <v>0.30298891324945071</v>
          </cell>
          <cell r="AI100">
            <v>0.11635035289415781</v>
          </cell>
          <cell r="AJ100">
            <v>0</v>
          </cell>
          <cell r="AK100">
            <v>0.1226845038531815</v>
          </cell>
          <cell r="AL100">
            <v>0.39957743729534712</v>
          </cell>
          <cell r="AM100">
            <v>5.5338668354858893E-2</v>
          </cell>
          <cell r="AN100">
            <v>1.6287834292724124E-2</v>
          </cell>
          <cell r="AO100">
            <v>2.9222507968744175E-3</v>
          </cell>
          <cell r="AP100">
            <v>0</v>
          </cell>
          <cell r="AQ100">
            <v>-4.0211258933862043E-2</v>
          </cell>
        </row>
        <row r="101">
          <cell r="G101" t="str">
            <v>DITBAL</v>
          </cell>
          <cell r="J101">
            <v>0.99999999999999989</v>
          </cell>
          <cell r="K101">
            <v>2.5669711907681175E-2</v>
          </cell>
          <cell r="L101">
            <v>0.28761000168089934</v>
          </cell>
          <cell r="M101">
            <v>7.6356168697869611E-2</v>
          </cell>
          <cell r="N101">
            <v>0</v>
          </cell>
          <cell r="O101">
            <v>0.10405476077417572</v>
          </cell>
          <cell r="P101">
            <v>0.4370130664553874</v>
          </cell>
          <cell r="Q101">
            <v>6.1480577006416383E-2</v>
          </cell>
          <cell r="R101">
            <v>1.9557920576390178E-2</v>
          </cell>
          <cell r="S101">
            <v>2.3820708473146104E-3</v>
          </cell>
          <cell r="T101">
            <v>0</v>
          </cell>
          <cell r="U101">
            <v>-1.4124277946134441E-2</v>
          </cell>
          <cell r="AC101" t="str">
            <v>DITBAL</v>
          </cell>
          <cell r="AF101">
            <v>0.99999999999999989</v>
          </cell>
          <cell r="AG101">
            <v>2.5669711907681175E-2</v>
          </cell>
          <cell r="AH101">
            <v>0.28761000168089934</v>
          </cell>
          <cell r="AI101">
            <v>7.6356168697869611E-2</v>
          </cell>
          <cell r="AJ101">
            <v>0</v>
          </cell>
          <cell r="AK101">
            <v>0.10405476077417572</v>
          </cell>
          <cell r="AL101">
            <v>0.4370130664553874</v>
          </cell>
          <cell r="AM101">
            <v>6.1480577006416383E-2</v>
          </cell>
          <cell r="AN101">
            <v>1.9557920576390178E-2</v>
          </cell>
          <cell r="AO101">
            <v>2.3820708473146104E-3</v>
          </cell>
          <cell r="AP101">
            <v>0</v>
          </cell>
          <cell r="AQ101">
            <v>-1.4124277946134441E-2</v>
          </cell>
        </row>
        <row r="102">
          <cell r="G102" t="str">
            <v>TAXDEPR</v>
          </cell>
          <cell r="J102">
            <v>1</v>
          </cell>
          <cell r="K102">
            <v>1.8190999999999999E-2</v>
          </cell>
          <cell r="L102">
            <v>0.27165800000000001</v>
          </cell>
          <cell r="M102">
            <v>8.3719000000000002E-2</v>
          </cell>
          <cell r="N102">
            <v>0</v>
          </cell>
          <cell r="O102">
            <v>0.127021</v>
          </cell>
          <cell r="P102">
            <v>0.40258100000000002</v>
          </cell>
          <cell r="Q102">
            <v>4.5892000000000002E-2</v>
          </cell>
          <cell r="R102">
            <v>3.0356999999999999E-2</v>
          </cell>
          <cell r="S102">
            <v>3.5140000000000002E-3</v>
          </cell>
          <cell r="T102">
            <v>0</v>
          </cell>
          <cell r="U102">
            <v>1.7066999999999999E-2</v>
          </cell>
          <cell r="AC102" t="str">
            <v>TAXDEPR</v>
          </cell>
          <cell r="AF102">
            <v>1</v>
          </cell>
          <cell r="AG102">
            <v>1.8190999999999999E-2</v>
          </cell>
          <cell r="AH102">
            <v>0.27165800000000001</v>
          </cell>
          <cell r="AI102">
            <v>8.3719000000000002E-2</v>
          </cell>
          <cell r="AJ102">
            <v>0</v>
          </cell>
          <cell r="AK102">
            <v>0.127021</v>
          </cell>
          <cell r="AL102">
            <v>0.40258100000000002</v>
          </cell>
          <cell r="AM102">
            <v>4.5892000000000002E-2</v>
          </cell>
          <cell r="AN102">
            <v>3.0356999999999999E-2</v>
          </cell>
          <cell r="AO102">
            <v>3.5140000000000002E-3</v>
          </cell>
          <cell r="AP102">
            <v>0</v>
          </cell>
          <cell r="AQ102">
            <v>1.7066999999999999E-2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2.9284426072771545E-2</v>
          </cell>
          <cell r="L106">
            <v>0.28575728303946774</v>
          </cell>
          <cell r="M106">
            <v>8.4973702586683922E-2</v>
          </cell>
          <cell r="N106">
            <v>0</v>
          </cell>
          <cell r="O106">
            <v>0.11669520369479426</v>
          </cell>
          <cell r="P106">
            <v>0.40819354342337916</v>
          </cell>
          <cell r="Q106">
            <v>4.7846567329521618E-2</v>
          </cell>
          <cell r="R106">
            <v>2.4636292957685862E-2</v>
          </cell>
          <cell r="S106">
            <v>2.6129808956958682E-3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2.9284426072771545E-2</v>
          </cell>
          <cell r="AH106">
            <v>0.28575728303946774</v>
          </cell>
          <cell r="AI106">
            <v>8.4973702586683922E-2</v>
          </cell>
          <cell r="AJ106">
            <v>0</v>
          </cell>
          <cell r="AK106">
            <v>0.11669520369479426</v>
          </cell>
          <cell r="AL106">
            <v>0.40819354342337916</v>
          </cell>
          <cell r="AM106">
            <v>4.7846567329521618E-2</v>
          </cell>
          <cell r="AN106">
            <v>2.4636292957685862E-2</v>
          </cell>
          <cell r="AO106">
            <v>2.6129808956958682E-3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0.99999999999999978</v>
          </cell>
          <cell r="K107">
            <v>2.2142357434354804E-2</v>
          </cell>
          <cell r="L107">
            <v>0.25475985509195742</v>
          </cell>
          <cell r="M107">
            <v>6.8893770860480652E-2</v>
          </cell>
          <cell r="N107">
            <v>0</v>
          </cell>
          <cell r="O107">
            <v>0.11208892783005457</v>
          </cell>
          <cell r="P107">
            <v>0.37737425919124151</v>
          </cell>
          <cell r="Q107">
            <v>4.3057457975637307E-2</v>
          </cell>
          <cell r="R107">
            <v>2.1647113744942239E-2</v>
          </cell>
          <cell r="S107">
            <v>2.5713889547629722E-3</v>
          </cell>
          <cell r="T107">
            <v>9.7464868916568387E-2</v>
          </cell>
          <cell r="U107">
            <v>0</v>
          </cell>
          <cell r="AC107" t="str">
            <v>SCHMAEXP</v>
          </cell>
          <cell r="AF107">
            <v>0.99999999999999978</v>
          </cell>
          <cell r="AG107">
            <v>2.2142357434354804E-2</v>
          </cell>
          <cell r="AH107">
            <v>0.25475985509195742</v>
          </cell>
          <cell r="AI107">
            <v>6.8893770860480652E-2</v>
          </cell>
          <cell r="AJ107">
            <v>0</v>
          </cell>
          <cell r="AK107">
            <v>0.11208892783005457</v>
          </cell>
          <cell r="AL107">
            <v>0.37737425919124151</v>
          </cell>
          <cell r="AM107">
            <v>4.3057457975637307E-2</v>
          </cell>
          <cell r="AN107">
            <v>2.1647113744942239E-2</v>
          </cell>
          <cell r="AO107">
            <v>2.5713889547629722E-3</v>
          </cell>
          <cell r="AP107">
            <v>9.7464868916568387E-2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1.7806108460780123E-2</v>
          </cell>
          <cell r="L108">
            <v>0.26697429606184542</v>
          </cell>
          <cell r="M108">
            <v>8.532590720953516E-2</v>
          </cell>
          <cell r="N108">
            <v>0</v>
          </cell>
          <cell r="O108">
            <v>0.12985735840420953</v>
          </cell>
          <cell r="P108">
            <v>0.42345727958114232</v>
          </cell>
          <cell r="Q108">
            <v>4.786581009133184E-2</v>
          </cell>
          <cell r="R108">
            <v>2.8713240191155631E-2</v>
          </cell>
          <cell r="AC108" t="str">
            <v>SGCT</v>
          </cell>
          <cell r="AF108">
            <v>1</v>
          </cell>
          <cell r="AG108">
            <v>1.7806108460780123E-2</v>
          </cell>
          <cell r="AH108">
            <v>0.26697429606184542</v>
          </cell>
          <cell r="AI108">
            <v>8.532590720953516E-2</v>
          </cell>
          <cell r="AJ108">
            <v>0</v>
          </cell>
          <cell r="AK108">
            <v>0.12985735840420953</v>
          </cell>
          <cell r="AL108">
            <v>0.42345727958114232</v>
          </cell>
          <cell r="AM108">
            <v>4.786581009133184E-2</v>
          </cell>
          <cell r="AN108">
            <v>2.8713240191155631E-2</v>
          </cell>
        </row>
      </sheetData>
      <sheetData sheetId="7"/>
      <sheetData sheetId="8"/>
      <sheetData sheetId="9"/>
      <sheetData sheetId="10"/>
      <sheetData sheetId="11">
        <row r="2">
          <cell r="AC2">
            <v>3</v>
          </cell>
        </row>
        <row r="3">
          <cell r="AH3" t="b">
            <v>1</v>
          </cell>
          <cell r="AI3" t="b">
            <v>1</v>
          </cell>
          <cell r="AJ3" t="b">
            <v>1</v>
          </cell>
        </row>
        <row r="27">
          <cell r="B27">
            <v>1.769353703873404E-3</v>
          </cell>
        </row>
        <row r="28">
          <cell r="B28">
            <v>3.0999999999999999E-3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AF32">
            <v>4.5400000000000003E-2</v>
          </cell>
        </row>
      </sheetData>
      <sheetData sheetId="12">
        <row r="1">
          <cell r="E1">
            <v>21902889948.16433</v>
          </cell>
          <cell r="J1">
            <v>21902889948.16433</v>
          </cell>
        </row>
        <row r="3">
          <cell r="A3" t="str">
            <v>1011390OR</v>
          </cell>
          <cell r="B3" t="str">
            <v>1011390</v>
          </cell>
          <cell r="D3">
            <v>5882166.4100000001</v>
          </cell>
          <cell r="F3" t="str">
            <v>1011390OR</v>
          </cell>
          <cell r="G3" t="str">
            <v>1011390</v>
          </cell>
          <cell r="I3">
            <v>5882166.4100000001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1011390SG</v>
          </cell>
          <cell r="B4" t="str">
            <v>1011390</v>
          </cell>
          <cell r="D4">
            <v>17063031.539999999</v>
          </cell>
          <cell r="F4" t="str">
            <v>1011390SG</v>
          </cell>
          <cell r="G4" t="str">
            <v>1011390</v>
          </cell>
          <cell r="I4">
            <v>17063031.539999999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1011390SO</v>
          </cell>
          <cell r="B5" t="str">
            <v>1011390</v>
          </cell>
          <cell r="D5">
            <v>12902450.800000001</v>
          </cell>
          <cell r="F5" t="str">
            <v>1011390SO</v>
          </cell>
          <cell r="G5" t="str">
            <v>1011390</v>
          </cell>
          <cell r="I5">
            <v>12902450.800000001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1011390UT</v>
          </cell>
          <cell r="B6" t="str">
            <v>1011390</v>
          </cell>
          <cell r="D6">
            <v>11714234</v>
          </cell>
          <cell r="F6" t="str">
            <v>1011390UT</v>
          </cell>
          <cell r="G6" t="str">
            <v>1011390</v>
          </cell>
          <cell r="I6">
            <v>11714234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1011390WYP</v>
          </cell>
          <cell r="B7" t="str">
            <v>1011390</v>
          </cell>
          <cell r="D7">
            <v>1387755.33</v>
          </cell>
          <cell r="F7" t="str">
            <v>1011390WYP</v>
          </cell>
          <cell r="G7" t="str">
            <v>1011390</v>
          </cell>
          <cell r="I7">
            <v>1387755.33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105OR</v>
          </cell>
          <cell r="B8" t="str">
            <v>105</v>
          </cell>
          <cell r="D8">
            <v>746267.77</v>
          </cell>
          <cell r="F8" t="str">
            <v>105OR</v>
          </cell>
          <cell r="G8" t="str">
            <v>105</v>
          </cell>
          <cell r="I8">
            <v>746267.77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105SE</v>
          </cell>
          <cell r="B9" t="str">
            <v>105</v>
          </cell>
          <cell r="D9">
            <v>953013.91</v>
          </cell>
          <cell r="F9" t="str">
            <v>105SE</v>
          </cell>
          <cell r="G9" t="str">
            <v>105</v>
          </cell>
          <cell r="I9">
            <v>953013.91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105SG</v>
          </cell>
          <cell r="B10" t="str">
            <v>105</v>
          </cell>
          <cell r="D10">
            <v>0</v>
          </cell>
          <cell r="F10" t="str">
            <v>105SG</v>
          </cell>
          <cell r="G10" t="str">
            <v>105</v>
          </cell>
          <cell r="I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105SNPP</v>
          </cell>
          <cell r="B11" t="str">
            <v>105</v>
          </cell>
          <cell r="D11">
            <v>8923301.5399999991</v>
          </cell>
          <cell r="F11" t="str">
            <v>105SNPP</v>
          </cell>
          <cell r="G11" t="str">
            <v>105</v>
          </cell>
          <cell r="I11">
            <v>8923301.5399999991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105SNPT</v>
          </cell>
          <cell r="B12" t="str">
            <v>105</v>
          </cell>
          <cell r="D12">
            <v>3662319.31</v>
          </cell>
          <cell r="F12" t="str">
            <v>105SNPT</v>
          </cell>
          <cell r="G12" t="str">
            <v>105</v>
          </cell>
          <cell r="I12">
            <v>3662319.31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105UT</v>
          </cell>
          <cell r="B13" t="str">
            <v>105</v>
          </cell>
          <cell r="D13">
            <v>1881046.09</v>
          </cell>
          <cell r="F13" t="str">
            <v>105UT</v>
          </cell>
          <cell r="G13" t="str">
            <v>105</v>
          </cell>
          <cell r="I13">
            <v>1881046.09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108360CA</v>
          </cell>
          <cell r="B14" t="str">
            <v>108360</v>
          </cell>
          <cell r="D14">
            <v>-454978.43</v>
          </cell>
          <cell r="F14" t="str">
            <v>108360CA</v>
          </cell>
          <cell r="G14" t="str">
            <v>108360</v>
          </cell>
          <cell r="I14">
            <v>-454978.43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108360ID</v>
          </cell>
          <cell r="B15" t="str">
            <v>108360</v>
          </cell>
          <cell r="D15">
            <v>-241758.99</v>
          </cell>
          <cell r="F15" t="str">
            <v>108360ID</v>
          </cell>
          <cell r="G15" t="str">
            <v>108360</v>
          </cell>
          <cell r="I15">
            <v>-241758.99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108360OR</v>
          </cell>
          <cell r="B16" t="str">
            <v>108360</v>
          </cell>
          <cell r="D16">
            <v>-1630701.17</v>
          </cell>
          <cell r="F16" t="str">
            <v>108360OR</v>
          </cell>
          <cell r="G16" t="str">
            <v>108360</v>
          </cell>
          <cell r="I16">
            <v>-1630701.17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108360UT</v>
          </cell>
          <cell r="B17" t="str">
            <v>108360</v>
          </cell>
          <cell r="D17">
            <v>-1563621.9</v>
          </cell>
          <cell r="F17" t="str">
            <v>108360UT</v>
          </cell>
          <cell r="G17" t="str">
            <v>108360</v>
          </cell>
          <cell r="I17">
            <v>-1563621.9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108360WA</v>
          </cell>
          <cell r="B18" t="str">
            <v>108360</v>
          </cell>
          <cell r="D18">
            <v>-129648.94</v>
          </cell>
          <cell r="F18" t="str">
            <v>108360WA</v>
          </cell>
          <cell r="G18" t="str">
            <v>108360</v>
          </cell>
          <cell r="I18">
            <v>-129648.94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108360WYP</v>
          </cell>
          <cell r="B19" t="str">
            <v>108360</v>
          </cell>
          <cell r="D19">
            <v>-1068404.3799999999</v>
          </cell>
          <cell r="F19" t="str">
            <v>108360WYP</v>
          </cell>
          <cell r="G19" t="str">
            <v>108360</v>
          </cell>
          <cell r="I19">
            <v>-1068404.3799999999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108360WYU</v>
          </cell>
          <cell r="B20" t="str">
            <v>108360</v>
          </cell>
          <cell r="D20">
            <v>-349620.2</v>
          </cell>
          <cell r="F20" t="str">
            <v>108360WYU</v>
          </cell>
          <cell r="G20" t="str">
            <v>108360</v>
          </cell>
          <cell r="I20">
            <v>-349620.2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108361CA</v>
          </cell>
          <cell r="B21" t="str">
            <v>108361</v>
          </cell>
          <cell r="D21">
            <v>-467612.27</v>
          </cell>
          <cell r="F21" t="str">
            <v>108361CA</v>
          </cell>
          <cell r="G21" t="str">
            <v>108361</v>
          </cell>
          <cell r="I21">
            <v>-467612.27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108361ID</v>
          </cell>
          <cell r="B22" t="str">
            <v>108361</v>
          </cell>
          <cell r="D22">
            <v>-429596.05</v>
          </cell>
          <cell r="F22" t="str">
            <v>108361ID</v>
          </cell>
          <cell r="G22" t="str">
            <v>108361</v>
          </cell>
          <cell r="I22">
            <v>-429596.05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108361OR</v>
          </cell>
          <cell r="B23" t="str">
            <v>108361</v>
          </cell>
          <cell r="D23">
            <v>-2974247.94</v>
          </cell>
          <cell r="F23" t="str">
            <v>108361OR</v>
          </cell>
          <cell r="G23" t="str">
            <v>108361</v>
          </cell>
          <cell r="I23">
            <v>-2974247.94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108361UT</v>
          </cell>
          <cell r="B24" t="str">
            <v>108361</v>
          </cell>
          <cell r="D24">
            <v>-6179519.1200000001</v>
          </cell>
          <cell r="F24" t="str">
            <v>108361UT</v>
          </cell>
          <cell r="G24" t="str">
            <v>108361</v>
          </cell>
          <cell r="I24">
            <v>-6179519.1200000001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108361WA</v>
          </cell>
          <cell r="B25" t="str">
            <v>108361</v>
          </cell>
          <cell r="D25">
            <v>-565561.65</v>
          </cell>
          <cell r="F25" t="str">
            <v>108361WA</v>
          </cell>
          <cell r="G25" t="str">
            <v>108361</v>
          </cell>
          <cell r="I25">
            <v>-565561.65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108361WYP</v>
          </cell>
          <cell r="B26" t="str">
            <v>108361</v>
          </cell>
          <cell r="D26">
            <v>-1942275.26</v>
          </cell>
          <cell r="F26" t="str">
            <v>108361WYP</v>
          </cell>
          <cell r="G26" t="str">
            <v>108361</v>
          </cell>
          <cell r="I26">
            <v>-1942275.26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108361WYU</v>
          </cell>
          <cell r="B27" t="str">
            <v>108361</v>
          </cell>
          <cell r="D27">
            <v>-64406.05</v>
          </cell>
          <cell r="F27" t="str">
            <v>108361WYU</v>
          </cell>
          <cell r="G27" t="str">
            <v>108361</v>
          </cell>
          <cell r="I27">
            <v>-64406.05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108362CA</v>
          </cell>
          <cell r="B28" t="str">
            <v>108362</v>
          </cell>
          <cell r="D28">
            <v>-3962896.85</v>
          </cell>
          <cell r="F28" t="str">
            <v>108362CA</v>
          </cell>
          <cell r="G28" t="str">
            <v>108362</v>
          </cell>
          <cell r="I28">
            <v>-3962896.85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108362ID</v>
          </cell>
          <cell r="B29" t="str">
            <v>108362</v>
          </cell>
          <cell r="D29">
            <v>-9055212.8300000001</v>
          </cell>
          <cell r="F29" t="str">
            <v>108362ID</v>
          </cell>
          <cell r="G29" t="str">
            <v>108362</v>
          </cell>
          <cell r="I29">
            <v>-9055212.8300000001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108362OR</v>
          </cell>
          <cell r="B30" t="str">
            <v>108362</v>
          </cell>
          <cell r="D30">
            <v>-52145653.990000002</v>
          </cell>
          <cell r="F30" t="str">
            <v>108362OR</v>
          </cell>
          <cell r="G30" t="str">
            <v>108362</v>
          </cell>
          <cell r="I30">
            <v>-52145653.990000002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108362UT</v>
          </cell>
          <cell r="B31" t="str">
            <v>108362</v>
          </cell>
          <cell r="D31">
            <v>-80074275.719999999</v>
          </cell>
          <cell r="F31" t="str">
            <v>108362UT</v>
          </cell>
          <cell r="G31" t="str">
            <v>108362</v>
          </cell>
          <cell r="I31">
            <v>-80074275.719999999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108362WA</v>
          </cell>
          <cell r="B32" t="str">
            <v>108362</v>
          </cell>
          <cell r="D32">
            <v>-13758180.15</v>
          </cell>
          <cell r="F32" t="str">
            <v>108362WA</v>
          </cell>
          <cell r="G32" t="str">
            <v>108362</v>
          </cell>
          <cell r="I32">
            <v>-13758180.15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108362WYP</v>
          </cell>
          <cell r="B33" t="str">
            <v>108362</v>
          </cell>
          <cell r="D33">
            <v>-36777390.630000003</v>
          </cell>
          <cell r="F33" t="str">
            <v>108362WYP</v>
          </cell>
          <cell r="G33" t="str">
            <v>108362</v>
          </cell>
          <cell r="I33">
            <v>-36777390.630000003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108362WYU</v>
          </cell>
          <cell r="B34" t="str">
            <v>108362</v>
          </cell>
          <cell r="D34">
            <v>-2270267.77</v>
          </cell>
          <cell r="F34" t="str">
            <v>108362WYU</v>
          </cell>
          <cell r="G34" t="str">
            <v>108362</v>
          </cell>
          <cell r="I34">
            <v>-2270267.77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108363UT</v>
          </cell>
          <cell r="B35" t="str">
            <v>108363</v>
          </cell>
          <cell r="D35">
            <v>-670026.59</v>
          </cell>
          <cell r="F35" t="str">
            <v>108363UT</v>
          </cell>
          <cell r="G35" t="str">
            <v>108363</v>
          </cell>
          <cell r="I35">
            <v>-670026.59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108364CA</v>
          </cell>
          <cell r="B36" t="str">
            <v>108364</v>
          </cell>
          <cell r="D36">
            <v>-37584585.824692711</v>
          </cell>
          <cell r="F36" t="str">
            <v>108364CA</v>
          </cell>
          <cell r="G36" t="str">
            <v>108364</v>
          </cell>
          <cell r="I36">
            <v>-37584585.824692711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108364ID</v>
          </cell>
          <cell r="B37" t="str">
            <v>108364</v>
          </cell>
          <cell r="D37">
            <v>-40299799.256921783</v>
          </cell>
          <cell r="F37" t="str">
            <v>108364ID</v>
          </cell>
          <cell r="G37" t="str">
            <v>108364</v>
          </cell>
          <cell r="I37">
            <v>-40299799.256921783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108364OR</v>
          </cell>
          <cell r="B38" t="str">
            <v>108364</v>
          </cell>
          <cell r="D38">
            <v>-259434671.1886951</v>
          </cell>
          <cell r="F38" t="str">
            <v>108364OR</v>
          </cell>
          <cell r="G38" t="str">
            <v>108364</v>
          </cell>
          <cell r="I38">
            <v>-259434671.1886951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108364UT</v>
          </cell>
          <cell r="B39" t="str">
            <v>108364</v>
          </cell>
          <cell r="D39">
            <v>-204073122.89255294</v>
          </cell>
          <cell r="F39" t="str">
            <v>108364UT</v>
          </cell>
          <cell r="G39" t="str">
            <v>108364</v>
          </cell>
          <cell r="I39">
            <v>-204073122.89255294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108364WA</v>
          </cell>
          <cell r="B40" t="str">
            <v>108364</v>
          </cell>
          <cell r="D40">
            <v>-61428681.032726578</v>
          </cell>
          <cell r="F40" t="str">
            <v>108364WA</v>
          </cell>
          <cell r="G40" t="str">
            <v>108364</v>
          </cell>
          <cell r="I40">
            <v>-61428681.032726578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108364WYP</v>
          </cell>
          <cell r="B41" t="str">
            <v>108364</v>
          </cell>
          <cell r="D41">
            <v>-47607017.260858461</v>
          </cell>
          <cell r="F41" t="str">
            <v>108364WYP</v>
          </cell>
          <cell r="G41" t="str">
            <v>108364</v>
          </cell>
          <cell r="I41">
            <v>-47607017.260858461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108364WYU</v>
          </cell>
          <cell r="B42" t="str">
            <v>108364</v>
          </cell>
          <cell r="D42">
            <v>-9187693.6358473487</v>
          </cell>
          <cell r="F42" t="str">
            <v>108364WYU</v>
          </cell>
          <cell r="G42" t="str">
            <v>108364</v>
          </cell>
          <cell r="I42">
            <v>-9187693.6358473487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108365CA</v>
          </cell>
          <cell r="B43" t="str">
            <v>108365</v>
          </cell>
          <cell r="D43">
            <v>-11601595.529999999</v>
          </cell>
          <cell r="F43" t="str">
            <v>108365CA</v>
          </cell>
          <cell r="G43" t="str">
            <v>108365</v>
          </cell>
          <cell r="I43">
            <v>-11601595.529999999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108365ID</v>
          </cell>
          <cell r="B44" t="str">
            <v>108365</v>
          </cell>
          <cell r="D44">
            <v>-9793802.0399999991</v>
          </cell>
          <cell r="F44" t="str">
            <v>108365ID</v>
          </cell>
          <cell r="G44" t="str">
            <v>108365</v>
          </cell>
          <cell r="I44">
            <v>-9793802.0399999991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108365OR</v>
          </cell>
          <cell r="B45" t="str">
            <v>108365</v>
          </cell>
          <cell r="D45">
            <v>-114529490.90000001</v>
          </cell>
          <cell r="F45" t="str">
            <v>108365OR</v>
          </cell>
          <cell r="G45" t="str">
            <v>108365</v>
          </cell>
          <cell r="I45">
            <v>-114529490.90000001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108365UT</v>
          </cell>
          <cell r="B46" t="str">
            <v>108365</v>
          </cell>
          <cell r="D46">
            <v>-47926746.93</v>
          </cell>
          <cell r="F46" t="str">
            <v>108365UT</v>
          </cell>
          <cell r="G46" t="str">
            <v>108365</v>
          </cell>
          <cell r="I46">
            <v>-47926746.93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108365WA</v>
          </cell>
          <cell r="B47" t="str">
            <v>108365</v>
          </cell>
          <cell r="D47">
            <v>-25830319.050000001</v>
          </cell>
          <cell r="F47" t="str">
            <v>108365WA</v>
          </cell>
          <cell r="G47" t="str">
            <v>108365</v>
          </cell>
          <cell r="I47">
            <v>-25830319.050000001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108365WYP</v>
          </cell>
          <cell r="B48" t="str">
            <v>108365</v>
          </cell>
          <cell r="D48">
            <v>-32565512.18</v>
          </cell>
          <cell r="F48" t="str">
            <v>108365WYP</v>
          </cell>
          <cell r="G48" t="str">
            <v>108365</v>
          </cell>
          <cell r="I48">
            <v>-32565512.18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108365WYU</v>
          </cell>
          <cell r="B49" t="str">
            <v>108365</v>
          </cell>
          <cell r="D49">
            <v>-2891538.88</v>
          </cell>
          <cell r="F49" t="str">
            <v>108365WYU</v>
          </cell>
          <cell r="G49" t="str">
            <v>108365</v>
          </cell>
          <cell r="I49">
            <v>-2891538.88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108366CA</v>
          </cell>
          <cell r="B50" t="str">
            <v>108366</v>
          </cell>
          <cell r="D50">
            <v>-7015339.4900000002</v>
          </cell>
          <cell r="F50" t="str">
            <v>108366CA</v>
          </cell>
          <cell r="G50" t="str">
            <v>108366</v>
          </cell>
          <cell r="I50">
            <v>-7015339.4900000002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108366ID</v>
          </cell>
          <cell r="B51" t="str">
            <v>108366</v>
          </cell>
          <cell r="D51">
            <v>-3250816.97</v>
          </cell>
          <cell r="F51" t="str">
            <v>108366ID</v>
          </cell>
          <cell r="G51" t="str">
            <v>108366</v>
          </cell>
          <cell r="I51">
            <v>-3250816.97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108366OR</v>
          </cell>
          <cell r="B52" t="str">
            <v>108366</v>
          </cell>
          <cell r="D52">
            <v>-30956308.82</v>
          </cell>
          <cell r="F52" t="str">
            <v>108366OR</v>
          </cell>
          <cell r="G52" t="str">
            <v>108366</v>
          </cell>
          <cell r="I52">
            <v>-30956308.82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108366UT</v>
          </cell>
          <cell r="B53" t="str">
            <v>108366</v>
          </cell>
          <cell r="D53">
            <v>-57241371.549999997</v>
          </cell>
          <cell r="F53" t="str">
            <v>108366UT</v>
          </cell>
          <cell r="G53" t="str">
            <v>108366</v>
          </cell>
          <cell r="I53">
            <v>-57241371.549999997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108366WA</v>
          </cell>
          <cell r="B54" t="str">
            <v>108366</v>
          </cell>
          <cell r="D54">
            <v>-8995821.2899999991</v>
          </cell>
          <cell r="F54" t="str">
            <v>108366WA</v>
          </cell>
          <cell r="G54" t="str">
            <v>108366</v>
          </cell>
          <cell r="I54">
            <v>-8995821.2899999991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108366WYP</v>
          </cell>
          <cell r="B55" t="str">
            <v>108366</v>
          </cell>
          <cell r="D55">
            <v>-6137256.6699999999</v>
          </cell>
          <cell r="F55" t="str">
            <v>108366WYP</v>
          </cell>
          <cell r="G55" t="str">
            <v>108366</v>
          </cell>
          <cell r="I55">
            <v>-6137256.6699999999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108366WYU</v>
          </cell>
          <cell r="B56" t="str">
            <v>108366</v>
          </cell>
          <cell r="D56">
            <v>-2277515.5299999998</v>
          </cell>
          <cell r="F56" t="str">
            <v>108366WYU</v>
          </cell>
          <cell r="G56" t="str">
            <v>108366</v>
          </cell>
          <cell r="I56">
            <v>-2277515.5299999998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108367CA</v>
          </cell>
          <cell r="B57" t="str">
            <v>108367</v>
          </cell>
          <cell r="D57">
            <v>-12543002.74</v>
          </cell>
          <cell r="F57" t="str">
            <v>108367CA</v>
          </cell>
          <cell r="G57" t="str">
            <v>108367</v>
          </cell>
          <cell r="I57">
            <v>-12543002.74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108367ID</v>
          </cell>
          <cell r="B58" t="str">
            <v>108367</v>
          </cell>
          <cell r="D58">
            <v>-10634170.300000001</v>
          </cell>
          <cell r="F58" t="str">
            <v>108367ID</v>
          </cell>
          <cell r="G58" t="str">
            <v>108367</v>
          </cell>
          <cell r="I58">
            <v>-10634170.300000001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108367OR</v>
          </cell>
          <cell r="B59" t="str">
            <v>108367</v>
          </cell>
          <cell r="D59">
            <v>-50613611.990000002</v>
          </cell>
          <cell r="F59" t="str">
            <v>108367OR</v>
          </cell>
          <cell r="G59" t="str">
            <v>108367</v>
          </cell>
          <cell r="I59">
            <v>-50613611.990000002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108367UT</v>
          </cell>
          <cell r="B60" t="str">
            <v>108367</v>
          </cell>
          <cell r="D60">
            <v>-157412896.00999999</v>
          </cell>
          <cell r="F60" t="str">
            <v>108367UT</v>
          </cell>
          <cell r="G60" t="str">
            <v>108367</v>
          </cell>
          <cell r="I60">
            <v>-157412896.00999999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108367WA</v>
          </cell>
          <cell r="B61" t="str">
            <v>108367</v>
          </cell>
          <cell r="D61">
            <v>-7626087.25</v>
          </cell>
          <cell r="F61" t="str">
            <v>108367WA</v>
          </cell>
          <cell r="G61" t="str">
            <v>108367</v>
          </cell>
          <cell r="I61">
            <v>-7626087.25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108367WYP</v>
          </cell>
          <cell r="B62" t="str">
            <v>108367</v>
          </cell>
          <cell r="D62">
            <v>-15244994.02</v>
          </cell>
          <cell r="F62" t="str">
            <v>108367WYP</v>
          </cell>
          <cell r="G62" t="str">
            <v>108367</v>
          </cell>
          <cell r="I62">
            <v>-15244994.02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108367WYU</v>
          </cell>
          <cell r="B63" t="str">
            <v>108367</v>
          </cell>
          <cell r="D63">
            <v>-11465383.73</v>
          </cell>
          <cell r="F63" t="str">
            <v>108367WYU</v>
          </cell>
          <cell r="G63" t="str">
            <v>108367</v>
          </cell>
          <cell r="I63">
            <v>-11465383.73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108368CA</v>
          </cell>
          <cell r="B64" t="str">
            <v>108368</v>
          </cell>
          <cell r="D64">
            <v>-20139473.07</v>
          </cell>
          <cell r="F64" t="str">
            <v>108368CA</v>
          </cell>
          <cell r="G64" t="str">
            <v>108368</v>
          </cell>
          <cell r="I64">
            <v>-20139473.07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108368ID</v>
          </cell>
          <cell r="B65" t="str">
            <v>108368</v>
          </cell>
          <cell r="D65">
            <v>-23032191.050000001</v>
          </cell>
          <cell r="F65" t="str">
            <v>108368ID</v>
          </cell>
          <cell r="G65" t="str">
            <v>108368</v>
          </cell>
          <cell r="I65">
            <v>-23032191.050000001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108368OR</v>
          </cell>
          <cell r="B66" t="str">
            <v>108368</v>
          </cell>
          <cell r="D66">
            <v>-149259309.44999999</v>
          </cell>
          <cell r="F66" t="str">
            <v>108368OR</v>
          </cell>
          <cell r="G66" t="str">
            <v>108368</v>
          </cell>
          <cell r="I66">
            <v>-149259309.44999999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108368UT</v>
          </cell>
          <cell r="B67" t="str">
            <v>108368</v>
          </cell>
          <cell r="D67">
            <v>-85064497.120000005</v>
          </cell>
          <cell r="F67" t="str">
            <v>108368UT</v>
          </cell>
          <cell r="G67" t="str">
            <v>108368</v>
          </cell>
          <cell r="I67">
            <v>-85064497.120000005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108368WA</v>
          </cell>
          <cell r="B68" t="str">
            <v>108368</v>
          </cell>
          <cell r="D68">
            <v>-38790923.020000003</v>
          </cell>
          <cell r="F68" t="str">
            <v>108368WA</v>
          </cell>
          <cell r="G68" t="str">
            <v>108368</v>
          </cell>
          <cell r="I68">
            <v>-38790923.020000003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108368WYP</v>
          </cell>
          <cell r="B69" t="str">
            <v>108368</v>
          </cell>
          <cell r="D69">
            <v>-24743392.34</v>
          </cell>
          <cell r="F69" t="str">
            <v>108368WYP</v>
          </cell>
          <cell r="G69" t="str">
            <v>108368</v>
          </cell>
          <cell r="I69">
            <v>-24743392.34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108368WYU</v>
          </cell>
          <cell r="B70" t="str">
            <v>108368</v>
          </cell>
          <cell r="D70">
            <v>-4632138.13</v>
          </cell>
          <cell r="F70" t="str">
            <v>108368WYU</v>
          </cell>
          <cell r="G70" t="str">
            <v>108368</v>
          </cell>
          <cell r="I70">
            <v>-4632138.13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108369CA</v>
          </cell>
          <cell r="B71" t="str">
            <v>108369</v>
          </cell>
          <cell r="D71">
            <v>-7819692.7300000004</v>
          </cell>
          <cell r="F71" t="str">
            <v>108369CA</v>
          </cell>
          <cell r="G71" t="str">
            <v>108369</v>
          </cell>
          <cell r="I71">
            <v>-7819692.7300000004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108369ID</v>
          </cell>
          <cell r="B72" t="str">
            <v>108369</v>
          </cell>
          <cell r="D72">
            <v>-10148387.789999999</v>
          </cell>
          <cell r="F72" t="str">
            <v>108369ID</v>
          </cell>
          <cell r="G72" t="str">
            <v>108369</v>
          </cell>
          <cell r="I72">
            <v>-10148387.789999999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108369OR</v>
          </cell>
          <cell r="B73" t="str">
            <v>108369</v>
          </cell>
          <cell r="D73">
            <v>-56394359.920000002</v>
          </cell>
          <cell r="F73" t="str">
            <v>108369OR</v>
          </cell>
          <cell r="G73" t="str">
            <v>108369</v>
          </cell>
          <cell r="I73">
            <v>-56394359.920000002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108369UT</v>
          </cell>
          <cell r="B74" t="str">
            <v>108369</v>
          </cell>
          <cell r="D74">
            <v>-50484588.060000002</v>
          </cell>
          <cell r="F74" t="str">
            <v>108369UT</v>
          </cell>
          <cell r="G74" t="str">
            <v>108369</v>
          </cell>
          <cell r="I74">
            <v>-50484588.060000002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108369WA</v>
          </cell>
          <cell r="B75" t="str">
            <v>108369</v>
          </cell>
          <cell r="D75">
            <v>-14899509.66</v>
          </cell>
          <cell r="F75" t="str">
            <v>108369WA</v>
          </cell>
          <cell r="G75" t="str">
            <v>108369</v>
          </cell>
          <cell r="I75">
            <v>-14899509.66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108369WYP</v>
          </cell>
          <cell r="B76" t="str">
            <v>108369</v>
          </cell>
          <cell r="D76">
            <v>-11429955.26</v>
          </cell>
          <cell r="F76" t="str">
            <v>108369WYP</v>
          </cell>
          <cell r="G76" t="str">
            <v>108369</v>
          </cell>
          <cell r="I76">
            <v>-11429955.26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108369WYU</v>
          </cell>
          <cell r="B77" t="str">
            <v>108369</v>
          </cell>
          <cell r="D77">
            <v>-2076241.85</v>
          </cell>
          <cell r="F77" t="str">
            <v>108369WYU</v>
          </cell>
          <cell r="G77" t="str">
            <v>108369</v>
          </cell>
          <cell r="I77">
            <v>-2076241.85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108370CA</v>
          </cell>
          <cell r="B78" t="str">
            <v>108370</v>
          </cell>
          <cell r="D78">
            <v>-1719796.49</v>
          </cell>
          <cell r="F78" t="str">
            <v>108370CA</v>
          </cell>
          <cell r="G78" t="str">
            <v>108370</v>
          </cell>
          <cell r="I78">
            <v>-1719796.49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108370ID</v>
          </cell>
          <cell r="B79" t="str">
            <v>108370</v>
          </cell>
          <cell r="D79">
            <v>-8251690.1299999999</v>
          </cell>
          <cell r="F79" t="str">
            <v>108370ID</v>
          </cell>
          <cell r="G79" t="str">
            <v>108370</v>
          </cell>
          <cell r="I79">
            <v>-8251690.1299999999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108370OR</v>
          </cell>
          <cell r="B80" t="str">
            <v>108370</v>
          </cell>
          <cell r="D80">
            <v>-31050428.789999999</v>
          </cell>
          <cell r="F80" t="str">
            <v>108370OR</v>
          </cell>
          <cell r="G80" t="str">
            <v>108370</v>
          </cell>
          <cell r="I80">
            <v>-31050428.789999999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108370UT</v>
          </cell>
          <cell r="B81" t="str">
            <v>108370</v>
          </cell>
          <cell r="D81">
            <v>-26971415.149999999</v>
          </cell>
          <cell r="F81" t="str">
            <v>108370UT</v>
          </cell>
          <cell r="G81" t="str">
            <v>108370</v>
          </cell>
          <cell r="I81">
            <v>-26971415.149999999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108370WA</v>
          </cell>
          <cell r="B82" t="str">
            <v>108370</v>
          </cell>
          <cell r="D82">
            <v>-7724478.7800000003</v>
          </cell>
          <cell r="F82" t="str">
            <v>108370WA</v>
          </cell>
          <cell r="G82" t="str">
            <v>108370</v>
          </cell>
          <cell r="I82">
            <v>-7724478.7800000003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108370WYP</v>
          </cell>
          <cell r="B83" t="str">
            <v>108370</v>
          </cell>
          <cell r="D83">
            <v>-6659091.8899999997</v>
          </cell>
          <cell r="F83" t="str">
            <v>108370WYP</v>
          </cell>
          <cell r="G83" t="str">
            <v>108370</v>
          </cell>
          <cell r="I83">
            <v>-6659091.8899999997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108370WYU</v>
          </cell>
          <cell r="B84" t="str">
            <v>108370</v>
          </cell>
          <cell r="D84">
            <v>-1621744.28</v>
          </cell>
          <cell r="F84" t="str">
            <v>108370WYU</v>
          </cell>
          <cell r="G84" t="str">
            <v>108370</v>
          </cell>
          <cell r="I84">
            <v>-1621744.28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108371CA</v>
          </cell>
          <cell r="B85" t="str">
            <v>108371</v>
          </cell>
          <cell r="D85">
            <v>-206439.03</v>
          </cell>
          <cell r="F85" t="str">
            <v>108371CA</v>
          </cell>
          <cell r="G85" t="str">
            <v>108371</v>
          </cell>
          <cell r="I85">
            <v>-206439.03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108371ID</v>
          </cell>
          <cell r="B86" t="str">
            <v>108371</v>
          </cell>
          <cell r="D86">
            <v>-136956.1</v>
          </cell>
          <cell r="F86" t="str">
            <v>108371ID</v>
          </cell>
          <cell r="G86" t="str">
            <v>108371</v>
          </cell>
          <cell r="I86">
            <v>-136956.1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108371OR</v>
          </cell>
          <cell r="B87" t="str">
            <v>108371</v>
          </cell>
          <cell r="D87">
            <v>-2388941.84</v>
          </cell>
          <cell r="F87" t="str">
            <v>108371OR</v>
          </cell>
          <cell r="G87" t="str">
            <v>108371</v>
          </cell>
          <cell r="I87">
            <v>-2388941.84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108371UT</v>
          </cell>
          <cell r="B88" t="str">
            <v>108371</v>
          </cell>
          <cell r="D88">
            <v>-3698143.03</v>
          </cell>
          <cell r="F88" t="str">
            <v>108371UT</v>
          </cell>
          <cell r="G88" t="str">
            <v>108371</v>
          </cell>
          <cell r="I88">
            <v>-3698143.03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108371WA</v>
          </cell>
          <cell r="B89" t="str">
            <v>108371</v>
          </cell>
          <cell r="D89">
            <v>-274956.99</v>
          </cell>
          <cell r="F89" t="str">
            <v>108371WA</v>
          </cell>
          <cell r="G89" t="str">
            <v>108371</v>
          </cell>
          <cell r="I89">
            <v>-274956.99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108371WYP</v>
          </cell>
          <cell r="B90" t="str">
            <v>108371</v>
          </cell>
          <cell r="D90">
            <v>-923778.79</v>
          </cell>
          <cell r="F90" t="str">
            <v>108371WYP</v>
          </cell>
          <cell r="G90" t="str">
            <v>108371</v>
          </cell>
          <cell r="I90">
            <v>-923778.79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108371WYU</v>
          </cell>
          <cell r="B91" t="str">
            <v>108371</v>
          </cell>
          <cell r="D91">
            <v>-147928.82999999999</v>
          </cell>
          <cell r="F91" t="str">
            <v>108371WYU</v>
          </cell>
          <cell r="G91" t="str">
            <v>108371</v>
          </cell>
          <cell r="I91">
            <v>-147928.82999999999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108373CA</v>
          </cell>
          <cell r="B92" t="str">
            <v>108373</v>
          </cell>
          <cell r="D92">
            <v>-535470.06000000006</v>
          </cell>
          <cell r="F92" t="str">
            <v>108373CA</v>
          </cell>
          <cell r="G92" t="str">
            <v>108373</v>
          </cell>
          <cell r="I92">
            <v>-535470.06000000006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108373ID</v>
          </cell>
          <cell r="B93" t="str">
            <v>108373</v>
          </cell>
          <cell r="D93">
            <v>-485500.59</v>
          </cell>
          <cell r="F93" t="str">
            <v>108373ID</v>
          </cell>
          <cell r="G93" t="str">
            <v>108373</v>
          </cell>
          <cell r="I93">
            <v>-485500.59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108373OR</v>
          </cell>
          <cell r="B94" t="str">
            <v>108373</v>
          </cell>
          <cell r="D94">
            <v>-7660732.7000000002</v>
          </cell>
          <cell r="F94" t="str">
            <v>108373OR</v>
          </cell>
          <cell r="G94" t="str">
            <v>108373</v>
          </cell>
          <cell r="I94">
            <v>-7660732.7000000002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108373UT</v>
          </cell>
          <cell r="B95" t="str">
            <v>108373</v>
          </cell>
          <cell r="D95">
            <v>-13632458.01</v>
          </cell>
          <cell r="F95" t="str">
            <v>108373UT</v>
          </cell>
          <cell r="G95" t="str">
            <v>108373</v>
          </cell>
          <cell r="I95">
            <v>-13632458.01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108373WA</v>
          </cell>
          <cell r="B96" t="str">
            <v>108373</v>
          </cell>
          <cell r="D96">
            <v>-1988742.26</v>
          </cell>
          <cell r="F96" t="str">
            <v>108373WA</v>
          </cell>
          <cell r="G96" t="str">
            <v>108373</v>
          </cell>
          <cell r="I96">
            <v>-1988742.26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108373WYP</v>
          </cell>
          <cell r="B97" t="str">
            <v>108373</v>
          </cell>
          <cell r="D97">
            <v>-2360104.3199999998</v>
          </cell>
          <cell r="F97" t="str">
            <v>108373WYP</v>
          </cell>
          <cell r="G97" t="str">
            <v>108373</v>
          </cell>
          <cell r="I97">
            <v>-2360104.3199999998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108373WYU</v>
          </cell>
          <cell r="B98" t="str">
            <v>108373</v>
          </cell>
          <cell r="D98">
            <v>-880472.11</v>
          </cell>
          <cell r="F98" t="str">
            <v>108373WYU</v>
          </cell>
          <cell r="G98" t="str">
            <v>108373</v>
          </cell>
          <cell r="I98">
            <v>-880472.11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108DPCA</v>
          </cell>
          <cell r="B99" t="str">
            <v>108DP</v>
          </cell>
          <cell r="D99">
            <v>290000</v>
          </cell>
          <cell r="F99" t="str">
            <v>108DPCA</v>
          </cell>
          <cell r="G99" t="str">
            <v>108DP</v>
          </cell>
          <cell r="I99">
            <v>290000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108DPID</v>
          </cell>
          <cell r="B100" t="str">
            <v>108DP</v>
          </cell>
          <cell r="D100">
            <v>15000</v>
          </cell>
          <cell r="F100" t="str">
            <v>108DPID</v>
          </cell>
          <cell r="G100" t="str">
            <v>108DP</v>
          </cell>
          <cell r="I100">
            <v>15000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108DPOR</v>
          </cell>
          <cell r="B101" t="str">
            <v>108DP</v>
          </cell>
          <cell r="D101">
            <v>84858.37</v>
          </cell>
          <cell r="F101" t="str">
            <v>108DPOR</v>
          </cell>
          <cell r="G101" t="str">
            <v>108DP</v>
          </cell>
          <cell r="I101">
            <v>84858.37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108DPUT</v>
          </cell>
          <cell r="B102" t="str">
            <v>108DP</v>
          </cell>
          <cell r="D102">
            <v>110000</v>
          </cell>
          <cell r="F102" t="str">
            <v>108DPUT</v>
          </cell>
          <cell r="G102" t="str">
            <v>108DP</v>
          </cell>
          <cell r="I102">
            <v>110000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108DPWA</v>
          </cell>
          <cell r="B103" t="str">
            <v>108DP</v>
          </cell>
          <cell r="D103">
            <v>25000</v>
          </cell>
          <cell r="F103" t="str">
            <v>108DPWA</v>
          </cell>
          <cell r="G103" t="str">
            <v>108DP</v>
          </cell>
          <cell r="I103">
            <v>25000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108DPWYU</v>
          </cell>
          <cell r="B104" t="str">
            <v>108DP</v>
          </cell>
          <cell r="D104">
            <v>5000</v>
          </cell>
          <cell r="F104" t="str">
            <v>108DPWYU</v>
          </cell>
          <cell r="G104" t="str">
            <v>108DP</v>
          </cell>
          <cell r="I104">
            <v>5000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108GPCA</v>
          </cell>
          <cell r="B105" t="str">
            <v>108GP</v>
          </cell>
          <cell r="D105">
            <v>-4107434.4519525659</v>
          </cell>
          <cell r="F105" t="str">
            <v>108GPCA</v>
          </cell>
          <cell r="G105" t="str">
            <v>108GP</v>
          </cell>
          <cell r="I105">
            <v>-4107434.4519525659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108GPCN</v>
          </cell>
          <cell r="B106" t="str">
            <v>108GP</v>
          </cell>
          <cell r="D106">
            <v>-7388005.4916060856</v>
          </cell>
          <cell r="F106" t="str">
            <v>108GPCN</v>
          </cell>
          <cell r="G106" t="str">
            <v>108GP</v>
          </cell>
          <cell r="I106">
            <v>-7388005.4916060856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108GPDGP</v>
          </cell>
          <cell r="B107" t="str">
            <v>108GP</v>
          </cell>
          <cell r="D107">
            <v>-6240954.6131127747</v>
          </cell>
          <cell r="F107" t="str">
            <v>108GPDGP</v>
          </cell>
          <cell r="G107" t="str">
            <v>108GP</v>
          </cell>
          <cell r="I107">
            <v>-6240954.6131127747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108GPDGU</v>
          </cell>
          <cell r="B108" t="str">
            <v>108GP</v>
          </cell>
          <cell r="D108">
            <v>-11615589.595113389</v>
          </cell>
          <cell r="F108" t="str">
            <v>108GPDGU</v>
          </cell>
          <cell r="G108" t="str">
            <v>108GP</v>
          </cell>
          <cell r="I108">
            <v>-11615589.595113389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108GPID</v>
          </cell>
          <cell r="B109" t="str">
            <v>108GP</v>
          </cell>
          <cell r="D109">
            <v>-12671130.015030384</v>
          </cell>
          <cell r="F109" t="str">
            <v>108GPID</v>
          </cell>
          <cell r="G109" t="str">
            <v>108GP</v>
          </cell>
          <cell r="I109">
            <v>-12671130.015030384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108GPOR</v>
          </cell>
          <cell r="B110" t="str">
            <v>108GP</v>
          </cell>
          <cell r="D110">
            <v>-48381990.258967333</v>
          </cell>
          <cell r="F110" t="str">
            <v>108GPOR</v>
          </cell>
          <cell r="G110" t="str">
            <v>108GP</v>
          </cell>
          <cell r="I110">
            <v>-48381990.258967333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108GPSE</v>
          </cell>
          <cell r="B111" t="str">
            <v>108GP</v>
          </cell>
          <cell r="D111">
            <v>-367307.21836516319</v>
          </cell>
          <cell r="F111" t="str">
            <v>108GPSE</v>
          </cell>
          <cell r="G111" t="str">
            <v>108GP</v>
          </cell>
          <cell r="I111">
            <v>-367307.21836516319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108GPSG</v>
          </cell>
          <cell r="B112" t="str">
            <v>108GP</v>
          </cell>
          <cell r="D112">
            <v>-48148808.237947747</v>
          </cell>
          <cell r="F112" t="str">
            <v>108GPSG</v>
          </cell>
          <cell r="G112" t="str">
            <v>108GP</v>
          </cell>
          <cell r="I112">
            <v>-48148808.237947747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108GPSO</v>
          </cell>
          <cell r="B113" t="str">
            <v>108GP</v>
          </cell>
          <cell r="D113">
            <v>-81957194.790890887</v>
          </cell>
          <cell r="F113" t="str">
            <v>108GPSO</v>
          </cell>
          <cell r="G113" t="str">
            <v>108GP</v>
          </cell>
          <cell r="I113">
            <v>-81957194.790890887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108GPSSGCH</v>
          </cell>
          <cell r="B114" t="str">
            <v>108GP</v>
          </cell>
          <cell r="D114">
            <v>-2181193.3984084581</v>
          </cell>
          <cell r="F114" t="str">
            <v>108GPSSGCH</v>
          </cell>
          <cell r="G114" t="str">
            <v>108GP</v>
          </cell>
          <cell r="I114">
            <v>-2181193.3984084581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108GPSSGCT</v>
          </cell>
          <cell r="B115" t="str">
            <v>108GP</v>
          </cell>
          <cell r="D115">
            <v>-28952.420089265899</v>
          </cell>
          <cell r="F115" t="str">
            <v>108GPSSGCT</v>
          </cell>
          <cell r="G115" t="str">
            <v>108GP</v>
          </cell>
          <cell r="I115">
            <v>-28952.420089265899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108GPUT</v>
          </cell>
          <cell r="B116" t="str">
            <v>108GP</v>
          </cell>
          <cell r="D116">
            <v>-52502036.085170344</v>
          </cell>
          <cell r="F116" t="str">
            <v>108GPUT</v>
          </cell>
          <cell r="G116" t="str">
            <v>108GP</v>
          </cell>
          <cell r="I116">
            <v>-52502036.085170344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108GPWA</v>
          </cell>
          <cell r="B117" t="str">
            <v>108GP</v>
          </cell>
          <cell r="D117">
            <v>-16296351.916561704</v>
          </cell>
          <cell r="F117" t="str">
            <v>108GPWA</v>
          </cell>
          <cell r="G117" t="str">
            <v>108GP</v>
          </cell>
          <cell r="I117">
            <v>-16296351.916561704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108GPWYP</v>
          </cell>
          <cell r="B118" t="str">
            <v>108GP</v>
          </cell>
          <cell r="D118">
            <v>-17748549.440590862</v>
          </cell>
          <cell r="F118" t="str">
            <v>108GPWYP</v>
          </cell>
          <cell r="G118" t="str">
            <v>108GP</v>
          </cell>
          <cell r="I118">
            <v>-17748549.440590862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108GPWYU</v>
          </cell>
          <cell r="B119" t="str">
            <v>108GP</v>
          </cell>
          <cell r="D119">
            <v>-3913767.6532982443</v>
          </cell>
          <cell r="F119" t="str">
            <v>108GPWYU</v>
          </cell>
          <cell r="G119" t="str">
            <v>108GP</v>
          </cell>
          <cell r="I119">
            <v>-3913767.6532982443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108HPDGP</v>
          </cell>
          <cell r="B120" t="str">
            <v>108HP</v>
          </cell>
          <cell r="D120">
            <v>-153306716.40036872</v>
          </cell>
          <cell r="F120" t="str">
            <v>108HPDGP</v>
          </cell>
          <cell r="G120" t="str">
            <v>108HP</v>
          </cell>
          <cell r="I120">
            <v>-153306716.40036872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108HPDGU</v>
          </cell>
          <cell r="B121" t="str">
            <v>108HP</v>
          </cell>
          <cell r="D121">
            <v>-29987935.695071474</v>
          </cell>
          <cell r="F121" t="str">
            <v>108HPDGU</v>
          </cell>
          <cell r="G121" t="str">
            <v>108HP</v>
          </cell>
          <cell r="I121">
            <v>-29987935.695071474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108HPSG-P</v>
          </cell>
          <cell r="B122" t="str">
            <v>108HP</v>
          </cell>
          <cell r="D122">
            <v>-62574554.052895449</v>
          </cell>
          <cell r="F122" t="str">
            <v>108HPSG-P</v>
          </cell>
          <cell r="G122" t="str">
            <v>108HP</v>
          </cell>
          <cell r="I122">
            <v>-62574554.052895449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108HPSG-U</v>
          </cell>
          <cell r="B123" t="str">
            <v>108HP</v>
          </cell>
          <cell r="D123">
            <v>-17491701.613100875</v>
          </cell>
          <cell r="F123" t="str">
            <v>108HPSG-U</v>
          </cell>
          <cell r="G123" t="str">
            <v>108HP</v>
          </cell>
          <cell r="I123">
            <v>-17491701.613100875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108MPSE</v>
          </cell>
          <cell r="B124" t="str">
            <v>108MP</v>
          </cell>
          <cell r="D124">
            <v>-177171929.87739599</v>
          </cell>
          <cell r="F124" t="str">
            <v>108MPSE</v>
          </cell>
          <cell r="G124" t="str">
            <v>108MP</v>
          </cell>
          <cell r="I124">
            <v>-177171929.87739599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108OPDGU</v>
          </cell>
          <cell r="B125" t="str">
            <v>108OP</v>
          </cell>
          <cell r="D125">
            <v>-1449118.8127262238</v>
          </cell>
          <cell r="F125" t="str">
            <v>108OPDGU</v>
          </cell>
          <cell r="G125" t="str">
            <v>108OP</v>
          </cell>
          <cell r="I125">
            <v>-1449118.8127262238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108OPSG</v>
          </cell>
          <cell r="B126" t="str">
            <v>108OP</v>
          </cell>
          <cell r="D126">
            <v>-277926325.96382397</v>
          </cell>
          <cell r="F126" t="str">
            <v>108OPSG</v>
          </cell>
          <cell r="G126" t="str">
            <v>108OP</v>
          </cell>
          <cell r="I126">
            <v>-277926325.96382397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108OPSSGCT</v>
          </cell>
          <cell r="B127" t="str">
            <v>108OP</v>
          </cell>
          <cell r="D127">
            <v>-23099470.449202202</v>
          </cell>
          <cell r="F127" t="str">
            <v>108OPSSGCT</v>
          </cell>
          <cell r="G127" t="str">
            <v>108OP</v>
          </cell>
          <cell r="I127">
            <v>-23099470.449202202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108SPDGP</v>
          </cell>
          <cell r="B128" t="str">
            <v>108SP</v>
          </cell>
          <cell r="D128">
            <v>-865341066.80738389</v>
          </cell>
          <cell r="F128" t="str">
            <v>108SPDGP</v>
          </cell>
          <cell r="G128" t="str">
            <v>108SP</v>
          </cell>
          <cell r="I128">
            <v>-865341066.80738389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108SPDGU</v>
          </cell>
          <cell r="B129" t="str">
            <v>108SP</v>
          </cell>
          <cell r="D129">
            <v>-958239228.63828242</v>
          </cell>
          <cell r="F129" t="str">
            <v>108SPDGU</v>
          </cell>
          <cell r="G129" t="str">
            <v>108SP</v>
          </cell>
          <cell r="I129">
            <v>-958239228.63828242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108SPSG</v>
          </cell>
          <cell r="B130" t="str">
            <v>108SP</v>
          </cell>
          <cell r="D130">
            <v>-599934653.30978084</v>
          </cell>
          <cell r="F130" t="str">
            <v>108SPSG</v>
          </cell>
          <cell r="G130" t="str">
            <v>108SP</v>
          </cell>
          <cell r="I130">
            <v>-599934653.30978084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108SPSSGCH</v>
          </cell>
          <cell r="B131" t="str">
            <v>108SP</v>
          </cell>
          <cell r="D131">
            <v>-152610076.43488145</v>
          </cell>
          <cell r="F131" t="str">
            <v>108SPSSGCH</v>
          </cell>
          <cell r="G131" t="str">
            <v>108SP</v>
          </cell>
          <cell r="I131">
            <v>-152610076.43488145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108TPDGP</v>
          </cell>
          <cell r="B132" t="str">
            <v>108TP</v>
          </cell>
          <cell r="D132">
            <v>-398403045.12959373</v>
          </cell>
          <cell r="F132" t="str">
            <v>108TPDGP</v>
          </cell>
          <cell r="G132" t="str">
            <v>108TP</v>
          </cell>
          <cell r="I132">
            <v>-398403045.12959373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108TPDGU</v>
          </cell>
          <cell r="B133" t="str">
            <v>108TP</v>
          </cell>
          <cell r="D133">
            <v>-399792240.02253795</v>
          </cell>
          <cell r="F133" t="str">
            <v>108TPDGU</v>
          </cell>
          <cell r="G133" t="str">
            <v>108TP</v>
          </cell>
          <cell r="I133">
            <v>-399792240.02253795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108TPSG</v>
          </cell>
          <cell r="B134" t="str">
            <v>108TP</v>
          </cell>
          <cell r="D134">
            <v>-406495531.27964711</v>
          </cell>
          <cell r="F134" t="str">
            <v>108TPSG</v>
          </cell>
          <cell r="G134" t="str">
            <v>108TP</v>
          </cell>
          <cell r="I134">
            <v>-406495531.27964711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111390OR</v>
          </cell>
          <cell r="B135">
            <v>111390</v>
          </cell>
          <cell r="D135">
            <v>-1110361.4099999999</v>
          </cell>
          <cell r="F135" t="str">
            <v>111390OR</v>
          </cell>
          <cell r="G135">
            <v>111390</v>
          </cell>
          <cell r="I135">
            <v>-1110361.4099999999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111390SG</v>
          </cell>
          <cell r="B136">
            <v>111390</v>
          </cell>
          <cell r="D136">
            <v>-995266.75</v>
          </cell>
          <cell r="F136" t="str">
            <v>111390SG</v>
          </cell>
          <cell r="G136">
            <v>111390</v>
          </cell>
          <cell r="I136">
            <v>-995266.75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111390SO</v>
          </cell>
          <cell r="B137">
            <v>111390</v>
          </cell>
          <cell r="D137">
            <v>2259196.7400000002</v>
          </cell>
          <cell r="F137" t="str">
            <v>111390SO</v>
          </cell>
          <cell r="G137">
            <v>111390</v>
          </cell>
          <cell r="I137">
            <v>2259196.7400000002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111390UT</v>
          </cell>
          <cell r="B138">
            <v>111390</v>
          </cell>
          <cell r="D138">
            <v>701024.65</v>
          </cell>
          <cell r="F138" t="str">
            <v>111390UT</v>
          </cell>
          <cell r="G138">
            <v>111390</v>
          </cell>
          <cell r="I138">
            <v>701024.65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111390WYP</v>
          </cell>
          <cell r="B139">
            <v>111390</v>
          </cell>
          <cell r="D139">
            <v>-429570.21</v>
          </cell>
          <cell r="F139" t="str">
            <v>111390WYP</v>
          </cell>
          <cell r="G139">
            <v>111390</v>
          </cell>
          <cell r="I139">
            <v>-429570.21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111GPCA</v>
          </cell>
          <cell r="B140" t="str">
            <v>111GP</v>
          </cell>
          <cell r="D140">
            <v>-1022908.5500000005</v>
          </cell>
          <cell r="F140" t="str">
            <v>111GPCA</v>
          </cell>
          <cell r="G140" t="str">
            <v>111GP</v>
          </cell>
          <cell r="I140">
            <v>-1022908.5500000005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111GPCN</v>
          </cell>
          <cell r="B141" t="str">
            <v>111GP</v>
          </cell>
          <cell r="D141">
            <v>-2684210.0384788415</v>
          </cell>
          <cell r="F141" t="str">
            <v>111GPCN</v>
          </cell>
          <cell r="G141" t="str">
            <v>111GP</v>
          </cell>
          <cell r="I141">
            <v>-2684210.0384788415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111GPOR</v>
          </cell>
          <cell r="B142" t="str">
            <v>111GP</v>
          </cell>
          <cell r="D142">
            <v>-8698288.8698086571</v>
          </cell>
          <cell r="F142" t="str">
            <v>111GPOR</v>
          </cell>
          <cell r="G142" t="str">
            <v>111GP</v>
          </cell>
          <cell r="I142">
            <v>-8698288.8698086571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111GPSG</v>
          </cell>
          <cell r="B143" t="str">
            <v>111GP</v>
          </cell>
          <cell r="D143">
            <v>0</v>
          </cell>
          <cell r="F143" t="str">
            <v>111GPSG</v>
          </cell>
          <cell r="G143" t="str">
            <v>111GP</v>
          </cell>
          <cell r="I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111GPSO</v>
          </cell>
          <cell r="B144" t="str">
            <v>111GP</v>
          </cell>
          <cell r="D144">
            <v>-10940472.657076685</v>
          </cell>
          <cell r="F144" t="str">
            <v>111GPSO</v>
          </cell>
          <cell r="G144" t="str">
            <v>111GP</v>
          </cell>
          <cell r="I144">
            <v>-10940472.657076685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111GPUT</v>
          </cell>
          <cell r="B145" t="str">
            <v>111GP</v>
          </cell>
          <cell r="D145">
            <v>-11745.500000000058</v>
          </cell>
          <cell r="F145" t="str">
            <v>111GPUT</v>
          </cell>
          <cell r="G145" t="str">
            <v>111GP</v>
          </cell>
          <cell r="I145">
            <v>-11745.500000000058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111GPWA</v>
          </cell>
          <cell r="B146" t="str">
            <v>111GP</v>
          </cell>
          <cell r="D146">
            <v>-1524733.1664907108</v>
          </cell>
          <cell r="F146" t="str">
            <v>111GPWA</v>
          </cell>
          <cell r="G146" t="str">
            <v>111GP</v>
          </cell>
          <cell r="I146">
            <v>-1524733.1664907108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111GPWYP</v>
          </cell>
          <cell r="B147" t="str">
            <v>111GP</v>
          </cell>
          <cell r="D147">
            <v>-7050402.322972998</v>
          </cell>
          <cell r="F147" t="str">
            <v>111GPWYP</v>
          </cell>
          <cell r="G147" t="str">
            <v>111GP</v>
          </cell>
          <cell r="I147">
            <v>-7050402.322972998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111GPWYU</v>
          </cell>
          <cell r="B148" t="str">
            <v>111GP</v>
          </cell>
          <cell r="D148">
            <v>-31318.830000000013</v>
          </cell>
          <cell r="F148" t="str">
            <v>111GPWYU</v>
          </cell>
          <cell r="G148" t="str">
            <v>111GP</v>
          </cell>
          <cell r="I148">
            <v>-31318.830000000013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111HPDGP</v>
          </cell>
          <cell r="B149" t="str">
            <v>111HP</v>
          </cell>
          <cell r="D149">
            <v>-344575.42</v>
          </cell>
          <cell r="F149" t="str">
            <v>111HPDGP</v>
          </cell>
          <cell r="G149" t="str">
            <v>111HP</v>
          </cell>
          <cell r="I149">
            <v>-344575.42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111HPSG-P</v>
          </cell>
          <cell r="B150" t="str">
            <v>111HP</v>
          </cell>
          <cell r="D150">
            <v>-11004.060456615998</v>
          </cell>
          <cell r="F150" t="str">
            <v>111HPSG-P</v>
          </cell>
          <cell r="G150" t="str">
            <v>111HP</v>
          </cell>
          <cell r="I150">
            <v>-11004.060456615998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111HPSG-U</v>
          </cell>
          <cell r="B151" t="str">
            <v>111HP</v>
          </cell>
          <cell r="D151">
            <v>-428887.95786434156</v>
          </cell>
          <cell r="F151" t="str">
            <v>111HPSG-U</v>
          </cell>
          <cell r="G151" t="str">
            <v>111HP</v>
          </cell>
          <cell r="I151">
            <v>-428887.95786434156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111IPCN</v>
          </cell>
          <cell r="B152" t="str">
            <v>111IP</v>
          </cell>
          <cell r="D152">
            <v>-93810715.751154155</v>
          </cell>
          <cell r="F152" t="str">
            <v>111IPCN</v>
          </cell>
          <cell r="G152" t="str">
            <v>111IP</v>
          </cell>
          <cell r="I152">
            <v>-93810715.751154155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111IPDGP</v>
          </cell>
          <cell r="B153" t="str">
            <v>111IP</v>
          </cell>
          <cell r="D153">
            <v>111973.7968813295</v>
          </cell>
          <cell r="F153" t="str">
            <v>111IPDGP</v>
          </cell>
          <cell r="G153" t="str">
            <v>111IP</v>
          </cell>
          <cell r="I153">
            <v>111973.7968813295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111IPDGU</v>
          </cell>
          <cell r="B154" t="str">
            <v>111IP</v>
          </cell>
          <cell r="D154">
            <v>-349396.2604835775</v>
          </cell>
          <cell r="F154" t="str">
            <v>111IPDGU</v>
          </cell>
          <cell r="G154" t="str">
            <v>111IP</v>
          </cell>
          <cell r="I154">
            <v>-349396.2604835775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111IPID</v>
          </cell>
          <cell r="B155" t="str">
            <v>111IP</v>
          </cell>
          <cell r="D155">
            <v>-820814.66530875419</v>
          </cell>
          <cell r="F155" t="str">
            <v>111IPID</v>
          </cell>
          <cell r="G155" t="str">
            <v>111IP</v>
          </cell>
          <cell r="I155">
            <v>-820814.66530875419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111IPOR</v>
          </cell>
          <cell r="B156" t="str">
            <v>111IP</v>
          </cell>
          <cell r="D156">
            <v>145557.25973970041</v>
          </cell>
          <cell r="F156" t="str">
            <v>111IPOR</v>
          </cell>
          <cell r="G156" t="str">
            <v>111IP</v>
          </cell>
          <cell r="I156">
            <v>145557.25973970041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111IPSE</v>
          </cell>
          <cell r="B157" t="str">
            <v>111IP</v>
          </cell>
          <cell r="D157">
            <v>-1626187.2364272894</v>
          </cell>
          <cell r="F157" t="str">
            <v>111IPSE</v>
          </cell>
          <cell r="G157" t="str">
            <v>111IP</v>
          </cell>
          <cell r="I157">
            <v>-1626187.2364272894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111IPSG</v>
          </cell>
          <cell r="B158" t="str">
            <v>111IP</v>
          </cell>
          <cell r="D158">
            <v>-40549251.599202149</v>
          </cell>
          <cell r="F158" t="str">
            <v>111IPSG</v>
          </cell>
          <cell r="G158" t="str">
            <v>111IP</v>
          </cell>
          <cell r="I158">
            <v>-40549251.599202149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111IPSG-P</v>
          </cell>
          <cell r="B159" t="str">
            <v>111IP</v>
          </cell>
          <cell r="D159">
            <v>-11525622.229797581</v>
          </cell>
          <cell r="F159" t="str">
            <v>111IPSG-P</v>
          </cell>
          <cell r="G159" t="str">
            <v>111IP</v>
          </cell>
          <cell r="I159">
            <v>-11525622.229797581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111IPSG-U</v>
          </cell>
          <cell r="B160" t="str">
            <v>111IP</v>
          </cell>
          <cell r="D160">
            <v>-3422238.4095164374</v>
          </cell>
          <cell r="F160" t="str">
            <v>111IPSG-U</v>
          </cell>
          <cell r="G160" t="str">
            <v>111IP</v>
          </cell>
          <cell r="I160">
            <v>-3422238.4095164374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111IPSO</v>
          </cell>
          <cell r="B161" t="str">
            <v>111IP</v>
          </cell>
          <cell r="D161">
            <v>-284396049.9950366</v>
          </cell>
          <cell r="F161" t="str">
            <v>111IPSO</v>
          </cell>
          <cell r="G161" t="str">
            <v>111IP</v>
          </cell>
          <cell r="I161">
            <v>-284396049.9950366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111IPSSGCH</v>
          </cell>
          <cell r="B162" t="str">
            <v>111IP</v>
          </cell>
          <cell r="D162">
            <v>-41829.480000000003</v>
          </cell>
          <cell r="F162" t="str">
            <v>111IPSSGCH</v>
          </cell>
          <cell r="G162" t="str">
            <v>111IP</v>
          </cell>
          <cell r="I162">
            <v>-41829.480000000003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111IPUT</v>
          </cell>
          <cell r="B163" t="str">
            <v>111IP</v>
          </cell>
          <cell r="D163">
            <v>-13587.195621922432</v>
          </cell>
          <cell r="F163" t="str">
            <v>111IPUT</v>
          </cell>
          <cell r="G163" t="str">
            <v>111IP</v>
          </cell>
          <cell r="I163">
            <v>-13587.195621922432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111IPWA</v>
          </cell>
          <cell r="B164" t="str">
            <v>111IP</v>
          </cell>
          <cell r="D164">
            <v>-441.5867558388212</v>
          </cell>
          <cell r="F164" t="str">
            <v>111IPWA</v>
          </cell>
          <cell r="G164" t="str">
            <v>111IP</v>
          </cell>
          <cell r="I164">
            <v>-441.5867558388212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111IPWYP</v>
          </cell>
          <cell r="B165" t="str">
            <v>111IP</v>
          </cell>
          <cell r="D165">
            <v>-47616.89000000005</v>
          </cell>
          <cell r="F165" t="str">
            <v>111IPWYP</v>
          </cell>
          <cell r="G165" t="str">
            <v>111IP</v>
          </cell>
          <cell r="I165">
            <v>-47616.89000000005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114DGP</v>
          </cell>
          <cell r="B166" t="str">
            <v>114</v>
          </cell>
          <cell r="D166">
            <v>14560710.68</v>
          </cell>
          <cell r="F166" t="str">
            <v>114DGP</v>
          </cell>
          <cell r="G166" t="str">
            <v>114</v>
          </cell>
          <cell r="I166">
            <v>14560710.68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114SG</v>
          </cell>
          <cell r="B167" t="str">
            <v>114</v>
          </cell>
          <cell r="D167">
            <v>142633069.06999999</v>
          </cell>
          <cell r="F167" t="str">
            <v>114SG</v>
          </cell>
          <cell r="G167" t="str">
            <v>114</v>
          </cell>
          <cell r="I167">
            <v>142633069.06999999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115DGP</v>
          </cell>
          <cell r="B168" t="str">
            <v>115</v>
          </cell>
          <cell r="D168">
            <v>-11564315.57</v>
          </cell>
          <cell r="F168" t="str">
            <v>115DGP</v>
          </cell>
          <cell r="G168" t="str">
            <v>115</v>
          </cell>
          <cell r="I168">
            <v>-11564315.57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115SG</v>
          </cell>
          <cell r="B169" t="str">
            <v>115</v>
          </cell>
          <cell r="D169">
            <v>-90241910.400000006</v>
          </cell>
          <cell r="F169" t="str">
            <v>115SG</v>
          </cell>
          <cell r="G169" t="str">
            <v>115</v>
          </cell>
          <cell r="I169">
            <v>-90241910.400000006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124CA</v>
          </cell>
          <cell r="B170" t="str">
            <v>124</v>
          </cell>
          <cell r="D170">
            <v>400445.39</v>
          </cell>
          <cell r="F170" t="str">
            <v>124CA</v>
          </cell>
          <cell r="G170" t="str">
            <v>124</v>
          </cell>
          <cell r="I170">
            <v>400445.39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124ID</v>
          </cell>
          <cell r="B171" t="str">
            <v>124</v>
          </cell>
          <cell r="D171">
            <v>36640.9</v>
          </cell>
          <cell r="F171" t="str">
            <v>124ID</v>
          </cell>
          <cell r="G171" t="str">
            <v>124</v>
          </cell>
          <cell r="I171">
            <v>36640.9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124OR</v>
          </cell>
          <cell r="B172" t="str">
            <v>124</v>
          </cell>
          <cell r="D172">
            <v>0.17</v>
          </cell>
          <cell r="F172" t="str">
            <v>124OR</v>
          </cell>
          <cell r="G172" t="str">
            <v>124</v>
          </cell>
          <cell r="I172">
            <v>0.17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124OTHER</v>
          </cell>
          <cell r="B173" t="str">
            <v>124</v>
          </cell>
          <cell r="D173">
            <v>-4520401.8</v>
          </cell>
          <cell r="F173" t="str">
            <v>124OTHER</v>
          </cell>
          <cell r="G173" t="str">
            <v>124</v>
          </cell>
          <cell r="I173">
            <v>-4520401.8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124SO</v>
          </cell>
          <cell r="B174" t="str">
            <v>124</v>
          </cell>
          <cell r="D174">
            <v>-2464.1799999999998</v>
          </cell>
          <cell r="F174" t="str">
            <v>124SO</v>
          </cell>
          <cell r="G174" t="str">
            <v>124</v>
          </cell>
          <cell r="I174">
            <v>-2464.1799999999998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124UT</v>
          </cell>
          <cell r="B175" t="str">
            <v>124</v>
          </cell>
          <cell r="D175">
            <v>5234832.9400000004</v>
          </cell>
          <cell r="F175" t="str">
            <v>124UT</v>
          </cell>
          <cell r="G175" t="str">
            <v>124</v>
          </cell>
          <cell r="I175">
            <v>5234832.9400000004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124WA</v>
          </cell>
          <cell r="B176" t="str">
            <v>124</v>
          </cell>
          <cell r="D176">
            <v>2063755.6</v>
          </cell>
          <cell r="F176" t="str">
            <v>124WA</v>
          </cell>
          <cell r="G176" t="str">
            <v>124</v>
          </cell>
          <cell r="I176">
            <v>2063755.6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124WYP</v>
          </cell>
          <cell r="B177" t="str">
            <v>124</v>
          </cell>
          <cell r="D177">
            <v>117215.94</v>
          </cell>
          <cell r="F177" t="str">
            <v>124WYP</v>
          </cell>
          <cell r="G177" t="str">
            <v>124</v>
          </cell>
          <cell r="I177">
            <v>117215.94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124WYU</v>
          </cell>
          <cell r="B178" t="str">
            <v>124</v>
          </cell>
          <cell r="D178">
            <v>11717.03</v>
          </cell>
          <cell r="F178" t="str">
            <v>124WYU</v>
          </cell>
          <cell r="G178" t="str">
            <v>124</v>
          </cell>
          <cell r="I178">
            <v>11717.03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131SNP</v>
          </cell>
          <cell r="B179" t="str">
            <v>131</v>
          </cell>
          <cell r="D179">
            <v>0.14333329908549786</v>
          </cell>
          <cell r="F179" t="str">
            <v>131SNP</v>
          </cell>
          <cell r="G179" t="str">
            <v>131</v>
          </cell>
          <cell r="I179">
            <v>0.14333329908549786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135SG</v>
          </cell>
          <cell r="B180" t="str">
            <v>135</v>
          </cell>
          <cell r="D180">
            <v>2150.9166666669998</v>
          </cell>
          <cell r="F180" t="str">
            <v>135SG</v>
          </cell>
          <cell r="G180" t="str">
            <v>135</v>
          </cell>
          <cell r="I180">
            <v>2150.9166666669998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141SO</v>
          </cell>
          <cell r="B181" t="str">
            <v>141</v>
          </cell>
          <cell r="D181">
            <v>190712.75833333301</v>
          </cell>
          <cell r="F181" t="str">
            <v>141SO</v>
          </cell>
          <cell r="G181" t="str">
            <v>141</v>
          </cell>
          <cell r="I181">
            <v>190712.75833333301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143SO</v>
          </cell>
          <cell r="B182" t="str">
            <v>143</v>
          </cell>
          <cell r="D182">
            <v>26532240.295833301</v>
          </cell>
          <cell r="F182" t="str">
            <v>143SO</v>
          </cell>
          <cell r="G182" t="str">
            <v>143</v>
          </cell>
          <cell r="I182">
            <v>26532240.295833301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151SE</v>
          </cell>
          <cell r="B183" t="str">
            <v>151</v>
          </cell>
          <cell r="D183">
            <v>192970097.31265315</v>
          </cell>
          <cell r="F183" t="str">
            <v>151SE</v>
          </cell>
          <cell r="G183" t="str">
            <v>151</v>
          </cell>
          <cell r="I183">
            <v>192970097.31265315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151SSECH</v>
          </cell>
          <cell r="B184" t="str">
            <v>151</v>
          </cell>
          <cell r="D184">
            <v>7670338.5108189704</v>
          </cell>
          <cell r="F184" t="str">
            <v>151SSECH</v>
          </cell>
          <cell r="G184" t="str">
            <v>151</v>
          </cell>
          <cell r="I184">
            <v>7670338.5108189704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154CA</v>
          </cell>
          <cell r="B185" t="str">
            <v>154</v>
          </cell>
          <cell r="D185">
            <v>1311795.6499999999</v>
          </cell>
          <cell r="F185" t="str">
            <v>154CA</v>
          </cell>
          <cell r="G185" t="str">
            <v>154</v>
          </cell>
          <cell r="I185">
            <v>1311795.6499999999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154ID</v>
          </cell>
          <cell r="B186" t="str">
            <v>154</v>
          </cell>
          <cell r="D186">
            <v>5101210.43</v>
          </cell>
          <cell r="F186" t="str">
            <v>154ID</v>
          </cell>
          <cell r="G186" t="str">
            <v>154</v>
          </cell>
          <cell r="I186">
            <v>5101210.43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154OR</v>
          </cell>
          <cell r="B187" t="str">
            <v>154</v>
          </cell>
          <cell r="D187">
            <v>27830344.579999998</v>
          </cell>
          <cell r="F187" t="str">
            <v>154OR</v>
          </cell>
          <cell r="G187" t="str">
            <v>154</v>
          </cell>
          <cell r="I187">
            <v>27830344.579999998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154SE</v>
          </cell>
          <cell r="B188" t="str">
            <v>154</v>
          </cell>
          <cell r="D188">
            <v>4656652.1500000004</v>
          </cell>
          <cell r="F188" t="str">
            <v>154SE</v>
          </cell>
          <cell r="G188" t="str">
            <v>154</v>
          </cell>
          <cell r="I188">
            <v>4656652.1500000004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154SG</v>
          </cell>
          <cell r="B189" t="str">
            <v>154</v>
          </cell>
          <cell r="D189">
            <v>2224313.1800000002</v>
          </cell>
          <cell r="F189" t="str">
            <v>154SG</v>
          </cell>
          <cell r="G189" t="str">
            <v>154</v>
          </cell>
          <cell r="I189">
            <v>2224313.1800000002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154SNPD</v>
          </cell>
          <cell r="B190" t="str">
            <v>154</v>
          </cell>
          <cell r="D190">
            <v>-4383329.34</v>
          </cell>
          <cell r="F190" t="str">
            <v>154SNPD</v>
          </cell>
          <cell r="G190" t="str">
            <v>154</v>
          </cell>
          <cell r="I190">
            <v>-4383329.34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154SNPPH</v>
          </cell>
          <cell r="B191" t="str">
            <v>154</v>
          </cell>
          <cell r="D191">
            <v>-1859.7</v>
          </cell>
          <cell r="F191" t="str">
            <v>154SNPPH</v>
          </cell>
          <cell r="G191" t="str">
            <v>154</v>
          </cell>
          <cell r="I191">
            <v>-1859.7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154SNPPO</v>
          </cell>
          <cell r="B192" t="str">
            <v>154</v>
          </cell>
          <cell r="D192">
            <v>802285.5</v>
          </cell>
          <cell r="F192" t="str">
            <v>154SNPPO</v>
          </cell>
          <cell r="G192" t="str">
            <v>154</v>
          </cell>
          <cell r="I192">
            <v>802285.5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154SNPPS</v>
          </cell>
          <cell r="B193" t="str">
            <v>154</v>
          </cell>
          <cell r="D193">
            <v>76721286.920000002</v>
          </cell>
          <cell r="F193" t="str">
            <v>154SNPPS</v>
          </cell>
          <cell r="G193" t="str">
            <v>154</v>
          </cell>
          <cell r="I193">
            <v>76721286.920000002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154SO</v>
          </cell>
          <cell r="B194" t="str">
            <v>154</v>
          </cell>
          <cell r="D194">
            <v>-138028</v>
          </cell>
          <cell r="F194" t="str">
            <v>154SO</v>
          </cell>
          <cell r="G194" t="str">
            <v>154</v>
          </cell>
          <cell r="I194">
            <v>-138028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154UT</v>
          </cell>
          <cell r="B195" t="str">
            <v>154</v>
          </cell>
          <cell r="D195">
            <v>39220820.789999999</v>
          </cell>
          <cell r="F195" t="str">
            <v>154UT</v>
          </cell>
          <cell r="G195" t="str">
            <v>154</v>
          </cell>
          <cell r="I195">
            <v>39220820.789999999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154WA</v>
          </cell>
          <cell r="B196" t="str">
            <v>154</v>
          </cell>
          <cell r="D196">
            <v>6697755.3499999996</v>
          </cell>
          <cell r="F196" t="str">
            <v>154WA</v>
          </cell>
          <cell r="G196" t="str">
            <v>154</v>
          </cell>
          <cell r="I196">
            <v>6697755.3499999996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154WYP</v>
          </cell>
          <cell r="B197" t="str">
            <v>154</v>
          </cell>
          <cell r="D197">
            <v>8476768.0899999999</v>
          </cell>
          <cell r="F197" t="str">
            <v>154WYP</v>
          </cell>
          <cell r="G197" t="str">
            <v>154</v>
          </cell>
          <cell r="I197">
            <v>8476768.0899999999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154WYU</v>
          </cell>
          <cell r="B198" t="str">
            <v>154</v>
          </cell>
          <cell r="D198">
            <v>1555352.99</v>
          </cell>
          <cell r="F198" t="str">
            <v>154WYU</v>
          </cell>
          <cell r="G198" t="str">
            <v>154</v>
          </cell>
          <cell r="I198">
            <v>1555352.99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165GPS</v>
          </cell>
          <cell r="B199" t="str">
            <v>165</v>
          </cell>
          <cell r="D199">
            <v>8912909.75</v>
          </cell>
          <cell r="F199" t="str">
            <v>165GPS</v>
          </cell>
          <cell r="G199" t="str">
            <v>165</v>
          </cell>
          <cell r="I199">
            <v>8912909.75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165ID</v>
          </cell>
          <cell r="B200" t="str">
            <v>165</v>
          </cell>
          <cell r="D200">
            <v>230636.42</v>
          </cell>
          <cell r="F200" t="str">
            <v>165ID</v>
          </cell>
          <cell r="G200" t="str">
            <v>165</v>
          </cell>
          <cell r="I200">
            <v>230636.42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165OR</v>
          </cell>
          <cell r="B201" t="str">
            <v>165</v>
          </cell>
          <cell r="D201">
            <v>1075194.72</v>
          </cell>
          <cell r="F201" t="str">
            <v>165OR</v>
          </cell>
          <cell r="G201" t="str">
            <v>165</v>
          </cell>
          <cell r="I201">
            <v>1075194.72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165SE</v>
          </cell>
          <cell r="B202" t="str">
            <v>165</v>
          </cell>
          <cell r="D202">
            <v>2880957.96</v>
          </cell>
          <cell r="F202" t="str">
            <v>165SE</v>
          </cell>
          <cell r="G202" t="str">
            <v>165</v>
          </cell>
          <cell r="I202">
            <v>2880957.96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165SG</v>
          </cell>
          <cell r="B203" t="str">
            <v>165</v>
          </cell>
          <cell r="D203">
            <v>3813910.32</v>
          </cell>
          <cell r="F203" t="str">
            <v>165SG</v>
          </cell>
          <cell r="G203" t="str">
            <v>165</v>
          </cell>
          <cell r="I203">
            <v>3813910.32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165SO</v>
          </cell>
          <cell r="B204" t="str">
            <v>165</v>
          </cell>
          <cell r="D204">
            <v>19788881.629999999</v>
          </cell>
          <cell r="F204" t="str">
            <v>165SO</v>
          </cell>
          <cell r="G204" t="str">
            <v>165</v>
          </cell>
          <cell r="I204">
            <v>19788881.629999999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165UT</v>
          </cell>
          <cell r="B205" t="str">
            <v>165</v>
          </cell>
          <cell r="D205">
            <v>1975368</v>
          </cell>
          <cell r="F205" t="str">
            <v>165UT</v>
          </cell>
          <cell r="G205" t="str">
            <v>165</v>
          </cell>
          <cell r="I205">
            <v>1975368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18222OR</v>
          </cell>
          <cell r="B206" t="str">
            <v>18222</v>
          </cell>
          <cell r="D206">
            <v>-141569.69</v>
          </cell>
          <cell r="F206" t="str">
            <v>18222OR</v>
          </cell>
          <cell r="G206" t="str">
            <v>18222</v>
          </cell>
          <cell r="I206">
            <v>-141569.69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18222TROJD</v>
          </cell>
          <cell r="B207" t="str">
            <v>18222</v>
          </cell>
          <cell r="D207">
            <v>99713.419999999925</v>
          </cell>
          <cell r="F207" t="str">
            <v>18222TROJD</v>
          </cell>
          <cell r="G207" t="str">
            <v>18222</v>
          </cell>
          <cell r="I207">
            <v>99713.419999999925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18222TROJP</v>
          </cell>
          <cell r="B208" t="str">
            <v>18222</v>
          </cell>
          <cell r="D208">
            <v>68097.370000000112</v>
          </cell>
          <cell r="F208" t="str">
            <v>18222TROJP</v>
          </cell>
          <cell r="G208" t="str">
            <v>18222</v>
          </cell>
          <cell r="I208">
            <v>68097.370000000112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18222WA</v>
          </cell>
          <cell r="B209" t="str">
            <v>18222</v>
          </cell>
          <cell r="D209">
            <v>-574512.06000000006</v>
          </cell>
          <cell r="F209" t="str">
            <v>18222WA</v>
          </cell>
          <cell r="G209" t="str">
            <v>18222</v>
          </cell>
          <cell r="I209">
            <v>-574512.06000000006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182MID</v>
          </cell>
          <cell r="B210" t="str">
            <v>182M</v>
          </cell>
          <cell r="D210">
            <v>-247861.13</v>
          </cell>
          <cell r="F210" t="str">
            <v>182MID</v>
          </cell>
          <cell r="G210" t="str">
            <v>182M</v>
          </cell>
          <cell r="I210">
            <v>-247861.13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182MOR</v>
          </cell>
          <cell r="B211" t="str">
            <v>182M</v>
          </cell>
          <cell r="D211">
            <v>5699976.7300000004</v>
          </cell>
          <cell r="F211" t="str">
            <v>182MOR</v>
          </cell>
          <cell r="G211" t="str">
            <v>182M</v>
          </cell>
          <cell r="I211">
            <v>5699976.7300000004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182MOTHER</v>
          </cell>
          <cell r="B212" t="str">
            <v>182M</v>
          </cell>
          <cell r="D212">
            <v>68507151.530000001</v>
          </cell>
          <cell r="F212" t="str">
            <v>182MOTHER</v>
          </cell>
          <cell r="G212" t="str">
            <v>182M</v>
          </cell>
          <cell r="I212">
            <v>68507151.530000001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182MSG</v>
          </cell>
          <cell r="B213" t="str">
            <v>182M</v>
          </cell>
          <cell r="D213">
            <v>5309283.32</v>
          </cell>
          <cell r="F213" t="str">
            <v>182MSG</v>
          </cell>
          <cell r="G213" t="str">
            <v>182M</v>
          </cell>
          <cell r="I213">
            <v>5309283.32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182MSGCT</v>
          </cell>
          <cell r="B214" t="str">
            <v>182M</v>
          </cell>
          <cell r="D214">
            <v>7389298.2599999998</v>
          </cell>
          <cell r="F214" t="str">
            <v>182MSGCT</v>
          </cell>
          <cell r="G214" t="str">
            <v>182M</v>
          </cell>
          <cell r="I214">
            <v>7389298.2599999998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182MSG-P</v>
          </cell>
          <cell r="B215" t="str">
            <v>182M</v>
          </cell>
          <cell r="D215">
            <v>-3043010</v>
          </cell>
          <cell r="F215" t="str">
            <v>182MSG-P</v>
          </cell>
          <cell r="G215" t="str">
            <v>182M</v>
          </cell>
          <cell r="I215">
            <v>-3043010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182MSO</v>
          </cell>
          <cell r="B216" t="str">
            <v>182M</v>
          </cell>
          <cell r="D216">
            <v>7034874.2000000002</v>
          </cell>
          <cell r="F216" t="str">
            <v>182MSO</v>
          </cell>
          <cell r="G216" t="str">
            <v>182M</v>
          </cell>
          <cell r="I216">
            <v>7034874.2000000002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182MUT</v>
          </cell>
          <cell r="B217" t="str">
            <v>182M</v>
          </cell>
          <cell r="D217">
            <v>1033173.98</v>
          </cell>
          <cell r="F217" t="str">
            <v>182MUT</v>
          </cell>
          <cell r="G217" t="str">
            <v>182M</v>
          </cell>
          <cell r="I217">
            <v>1033173.98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182MWA</v>
          </cell>
          <cell r="B218" t="str">
            <v>182M</v>
          </cell>
          <cell r="D218">
            <v>205468.69</v>
          </cell>
          <cell r="F218" t="str">
            <v>182MWA</v>
          </cell>
          <cell r="G218" t="str">
            <v>182M</v>
          </cell>
          <cell r="I218">
            <v>205468.69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182MWYP</v>
          </cell>
          <cell r="B219" t="str">
            <v>182M</v>
          </cell>
          <cell r="D219">
            <v>285598.35999999987</v>
          </cell>
          <cell r="F219" t="str">
            <v>182MWYP</v>
          </cell>
          <cell r="G219" t="str">
            <v>182M</v>
          </cell>
          <cell r="I219">
            <v>285598.35999999987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182WCA</v>
          </cell>
          <cell r="B220" t="str">
            <v>182W</v>
          </cell>
          <cell r="D220">
            <v>0.01</v>
          </cell>
          <cell r="F220" t="str">
            <v>182WCA</v>
          </cell>
          <cell r="G220" t="str">
            <v>182W</v>
          </cell>
          <cell r="I220">
            <v>0.01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182WID</v>
          </cell>
          <cell r="B221" t="str">
            <v>182W</v>
          </cell>
          <cell r="D221">
            <v>4512561.1100000003</v>
          </cell>
          <cell r="F221" t="str">
            <v>182WID</v>
          </cell>
          <cell r="G221" t="str">
            <v>182W</v>
          </cell>
          <cell r="I221">
            <v>4512561.1100000003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182WOTHER</v>
          </cell>
          <cell r="B222" t="str">
            <v>182W</v>
          </cell>
          <cell r="D222">
            <v>10615397.52</v>
          </cell>
          <cell r="F222" t="str">
            <v>182WOTHER</v>
          </cell>
          <cell r="G222" t="str">
            <v>182W</v>
          </cell>
          <cell r="I222">
            <v>10615397.52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182WUT</v>
          </cell>
          <cell r="B223" t="str">
            <v>182W</v>
          </cell>
          <cell r="D223">
            <v>644362.65</v>
          </cell>
          <cell r="F223" t="str">
            <v>182WUT</v>
          </cell>
          <cell r="G223" t="str">
            <v>182W</v>
          </cell>
          <cell r="I223">
            <v>644362.65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182WWYP</v>
          </cell>
          <cell r="B224" t="str">
            <v>182W</v>
          </cell>
          <cell r="D224">
            <v>149229.18</v>
          </cell>
          <cell r="F224" t="str">
            <v>182WWYP</v>
          </cell>
          <cell r="G224" t="str">
            <v>182W</v>
          </cell>
          <cell r="I224">
            <v>149229.18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182WWYU</v>
          </cell>
          <cell r="B225" t="str">
            <v>182W</v>
          </cell>
          <cell r="D225">
            <v>208.82</v>
          </cell>
          <cell r="F225" t="str">
            <v>182WWYU</v>
          </cell>
          <cell r="G225" t="str">
            <v>182W</v>
          </cell>
          <cell r="I225">
            <v>208.82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186MOTHER</v>
          </cell>
          <cell r="B226" t="str">
            <v>186M</v>
          </cell>
          <cell r="D226">
            <v>23164554.57</v>
          </cell>
          <cell r="F226" t="str">
            <v>186MOTHER</v>
          </cell>
          <cell r="G226" t="str">
            <v>186M</v>
          </cell>
          <cell r="I226">
            <v>23164554.57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186MSE</v>
          </cell>
          <cell r="B227" t="str">
            <v>186M</v>
          </cell>
          <cell r="D227">
            <v>6309691.8499999996</v>
          </cell>
          <cell r="F227" t="str">
            <v>186MSE</v>
          </cell>
          <cell r="G227" t="str">
            <v>186M</v>
          </cell>
          <cell r="I227">
            <v>6309691.8499999996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186MSG</v>
          </cell>
          <cell r="B228" t="str">
            <v>186M</v>
          </cell>
          <cell r="D228">
            <v>46639761.219999999</v>
          </cell>
          <cell r="F228" t="str">
            <v>186MSG</v>
          </cell>
          <cell r="G228" t="str">
            <v>186M</v>
          </cell>
          <cell r="I228">
            <v>46639761.219999999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186MSO</v>
          </cell>
          <cell r="B229" t="str">
            <v>186M</v>
          </cell>
          <cell r="D229">
            <v>56186.25</v>
          </cell>
          <cell r="F229" t="str">
            <v>186MSO</v>
          </cell>
          <cell r="G229" t="str">
            <v>186M</v>
          </cell>
          <cell r="I229">
            <v>56186.25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186MWA</v>
          </cell>
          <cell r="B230" t="str">
            <v>186M</v>
          </cell>
          <cell r="D230">
            <v>117352.2</v>
          </cell>
          <cell r="F230" t="str">
            <v>186MWA</v>
          </cell>
          <cell r="G230" t="str">
            <v>186M</v>
          </cell>
          <cell r="I230">
            <v>117352.2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190BADDEBT</v>
          </cell>
          <cell r="B231" t="str">
            <v>190</v>
          </cell>
          <cell r="D231">
            <v>3174264.74</v>
          </cell>
          <cell r="F231" t="str">
            <v>190BADDEBT</v>
          </cell>
          <cell r="G231" t="str">
            <v>190</v>
          </cell>
          <cell r="I231">
            <v>3174264.74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190CA</v>
          </cell>
          <cell r="B232" t="str">
            <v>190</v>
          </cell>
          <cell r="D232">
            <v>9108.3099999999977</v>
          </cell>
          <cell r="F232" t="str">
            <v>190CA</v>
          </cell>
          <cell r="G232" t="str">
            <v>190</v>
          </cell>
          <cell r="I232">
            <v>9108.3099999999977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190CN</v>
          </cell>
          <cell r="B233" t="str">
            <v>190</v>
          </cell>
          <cell r="D233">
            <v>88380.67</v>
          </cell>
          <cell r="F233" t="str">
            <v>190CN</v>
          </cell>
          <cell r="G233" t="str">
            <v>190</v>
          </cell>
          <cell r="I233">
            <v>88380.67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190DGP</v>
          </cell>
          <cell r="B234" t="str">
            <v>190</v>
          </cell>
          <cell r="D234">
            <v>0.04</v>
          </cell>
          <cell r="F234" t="str">
            <v>190DGP</v>
          </cell>
          <cell r="G234" t="str">
            <v>190</v>
          </cell>
          <cell r="I234">
            <v>0.04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190ID</v>
          </cell>
          <cell r="B235" t="str">
            <v>190</v>
          </cell>
          <cell r="D235">
            <v>-1.0800000000162981</v>
          </cell>
          <cell r="F235" t="str">
            <v>190ID</v>
          </cell>
          <cell r="G235" t="str">
            <v>190</v>
          </cell>
          <cell r="I235">
            <v>-1.0800000000162981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190OR</v>
          </cell>
          <cell r="B236" t="str">
            <v>190</v>
          </cell>
          <cell r="D236">
            <v>1.0000000009313226E-2</v>
          </cell>
          <cell r="F236" t="str">
            <v>190OR</v>
          </cell>
          <cell r="G236" t="str">
            <v>190</v>
          </cell>
          <cell r="I236">
            <v>1.0000000009313226E-2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190OTHER</v>
          </cell>
          <cell r="B237" t="str">
            <v>190</v>
          </cell>
          <cell r="D237">
            <v>11930924.880000001</v>
          </cell>
          <cell r="F237" t="str">
            <v>190OTHER</v>
          </cell>
          <cell r="G237" t="str">
            <v>190</v>
          </cell>
          <cell r="I237">
            <v>11930924.880000001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190SE</v>
          </cell>
          <cell r="B238" t="str">
            <v>190</v>
          </cell>
          <cell r="D238">
            <v>24272563.449999999</v>
          </cell>
          <cell r="F238" t="str">
            <v>190SE</v>
          </cell>
          <cell r="G238" t="str">
            <v>190</v>
          </cell>
          <cell r="I238">
            <v>24272563.449999999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190SG</v>
          </cell>
          <cell r="B239" t="str">
            <v>190</v>
          </cell>
          <cell r="D239">
            <v>39466885.549999997</v>
          </cell>
          <cell r="F239" t="str">
            <v>190SG</v>
          </cell>
          <cell r="G239" t="str">
            <v>190</v>
          </cell>
          <cell r="I239">
            <v>39466885.549999997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190SNP</v>
          </cell>
          <cell r="B240" t="str">
            <v>190</v>
          </cell>
          <cell r="D240">
            <v>-0.37</v>
          </cell>
          <cell r="F240" t="str">
            <v>190SNP</v>
          </cell>
          <cell r="G240" t="str">
            <v>190</v>
          </cell>
          <cell r="I240">
            <v>-0.37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190SNPD</v>
          </cell>
          <cell r="B241" t="str">
            <v>190</v>
          </cell>
          <cell r="D241">
            <v>703232.29</v>
          </cell>
          <cell r="F241" t="str">
            <v>190SNPD</v>
          </cell>
          <cell r="G241" t="str">
            <v>190</v>
          </cell>
          <cell r="I241">
            <v>703232.29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190SO</v>
          </cell>
          <cell r="B242" t="str">
            <v>190</v>
          </cell>
          <cell r="D242">
            <v>28297057.009999998</v>
          </cell>
          <cell r="F242" t="str">
            <v>190SO</v>
          </cell>
          <cell r="G242" t="str">
            <v>190</v>
          </cell>
          <cell r="I242">
            <v>28297057.009999998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190SSGCT</v>
          </cell>
          <cell r="B243" t="str">
            <v>190</v>
          </cell>
          <cell r="D243">
            <v>-0.11</v>
          </cell>
          <cell r="F243" t="str">
            <v>190SSGCT</v>
          </cell>
          <cell r="G243" t="str">
            <v>190</v>
          </cell>
          <cell r="I243">
            <v>-0.11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190TROJD</v>
          </cell>
          <cell r="B244" t="str">
            <v>190</v>
          </cell>
          <cell r="D244">
            <v>-0.28999999999999204</v>
          </cell>
          <cell r="F244" t="str">
            <v>190TROJD</v>
          </cell>
          <cell r="G244" t="str">
            <v>190</v>
          </cell>
          <cell r="I244">
            <v>-0.28999999999999204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190UT</v>
          </cell>
          <cell r="B245" t="str">
            <v>190</v>
          </cell>
          <cell r="D245">
            <v>2.0000000018626451E-2</v>
          </cell>
          <cell r="F245" t="str">
            <v>190UT</v>
          </cell>
          <cell r="G245" t="str">
            <v>190</v>
          </cell>
          <cell r="I245">
            <v>2.0000000018626451E-2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190WA</v>
          </cell>
          <cell r="B246" t="str">
            <v>190</v>
          </cell>
          <cell r="D246">
            <v>208010.45</v>
          </cell>
          <cell r="F246" t="str">
            <v>190WA</v>
          </cell>
          <cell r="G246" t="str">
            <v>190</v>
          </cell>
          <cell r="I246">
            <v>208010.45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190WYP</v>
          </cell>
          <cell r="B247" t="str">
            <v>190</v>
          </cell>
          <cell r="D247">
            <v>233547.67999999993</v>
          </cell>
          <cell r="F247" t="str">
            <v>190WYP</v>
          </cell>
          <cell r="G247" t="str">
            <v>190</v>
          </cell>
          <cell r="I247">
            <v>233547.67999999993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2282SO</v>
          </cell>
          <cell r="B248" t="str">
            <v>2282</v>
          </cell>
          <cell r="D248">
            <v>-8501564.8000000007</v>
          </cell>
          <cell r="F248" t="str">
            <v>2282SO</v>
          </cell>
          <cell r="G248" t="str">
            <v>2282</v>
          </cell>
          <cell r="I248">
            <v>-8501564.8000000007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2283SO</v>
          </cell>
          <cell r="B249" t="str">
            <v>2283</v>
          </cell>
          <cell r="D249">
            <v>-20844951.109999999</v>
          </cell>
          <cell r="F249" t="str">
            <v>2283SO</v>
          </cell>
          <cell r="G249" t="str">
            <v>2283</v>
          </cell>
          <cell r="I249">
            <v>-20844951.109999999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230SE</v>
          </cell>
          <cell r="B250" t="str">
            <v>230</v>
          </cell>
          <cell r="D250">
            <v>-2460800.2983333301</v>
          </cell>
          <cell r="F250" t="str">
            <v>230SE</v>
          </cell>
          <cell r="G250" t="str">
            <v>230</v>
          </cell>
          <cell r="I250">
            <v>-2460800.2983333301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230TROJP</v>
          </cell>
          <cell r="B251" t="str">
            <v>230</v>
          </cell>
          <cell r="D251">
            <v>-2044863.87</v>
          </cell>
          <cell r="F251" t="str">
            <v>230TROJP</v>
          </cell>
          <cell r="G251" t="str">
            <v>230</v>
          </cell>
          <cell r="I251">
            <v>-2044863.87</v>
          </cell>
        </row>
        <row r="252">
          <cell r="A252" t="str">
            <v>232SE</v>
          </cell>
          <cell r="B252" t="str">
            <v>232</v>
          </cell>
          <cell r="D252">
            <v>-1332965.5066666601</v>
          </cell>
          <cell r="F252" t="str">
            <v>232SE</v>
          </cell>
          <cell r="G252" t="str">
            <v>232</v>
          </cell>
          <cell r="I252">
            <v>-1332965.5066666601</v>
          </cell>
        </row>
        <row r="253">
          <cell r="A253" t="str">
            <v>232SO</v>
          </cell>
          <cell r="B253" t="str">
            <v>232</v>
          </cell>
          <cell r="D253">
            <v>-5452206.0966666602</v>
          </cell>
          <cell r="F253" t="str">
            <v>232SO</v>
          </cell>
          <cell r="G253" t="str">
            <v>232</v>
          </cell>
          <cell r="I253">
            <v>-5452206.0966666602</v>
          </cell>
        </row>
        <row r="254">
          <cell r="A254" t="str">
            <v>235UT</v>
          </cell>
          <cell r="B254">
            <v>235</v>
          </cell>
          <cell r="D254">
            <v>0</v>
          </cell>
          <cell r="F254" t="str">
            <v>235UT</v>
          </cell>
          <cell r="G254">
            <v>235</v>
          </cell>
          <cell r="I254">
            <v>0</v>
          </cell>
        </row>
        <row r="255">
          <cell r="A255" t="str">
            <v>252CA</v>
          </cell>
          <cell r="B255" t="str">
            <v>252</v>
          </cell>
          <cell r="D255">
            <v>-52327.25</v>
          </cell>
          <cell r="F255" t="str">
            <v>252CA</v>
          </cell>
          <cell r="G255" t="str">
            <v>252</v>
          </cell>
          <cell r="I255">
            <v>-52327.25</v>
          </cell>
        </row>
        <row r="256">
          <cell r="A256" t="str">
            <v>252CN</v>
          </cell>
          <cell r="B256" t="str">
            <v>252</v>
          </cell>
          <cell r="D256">
            <v>-0.60000000009313226</v>
          </cell>
          <cell r="F256" t="str">
            <v>252CN</v>
          </cell>
          <cell r="G256" t="str">
            <v>252</v>
          </cell>
          <cell r="I256">
            <v>-0.60000000009313226</v>
          </cell>
        </row>
        <row r="257">
          <cell r="A257" t="str">
            <v>252ID</v>
          </cell>
          <cell r="B257" t="str">
            <v>252</v>
          </cell>
          <cell r="D257">
            <v>-150326.45000000001</v>
          </cell>
          <cell r="F257" t="str">
            <v>252ID</v>
          </cell>
          <cell r="G257" t="str">
            <v>252</v>
          </cell>
          <cell r="I257">
            <v>-150326.45000000001</v>
          </cell>
        </row>
        <row r="258">
          <cell r="A258" t="str">
            <v>252OR</v>
          </cell>
          <cell r="B258" t="str">
            <v>252</v>
          </cell>
          <cell r="D258">
            <v>-1071230.58</v>
          </cell>
          <cell r="F258" t="str">
            <v>252OR</v>
          </cell>
          <cell r="G258" t="str">
            <v>252</v>
          </cell>
          <cell r="I258">
            <v>-1071230.58</v>
          </cell>
        </row>
        <row r="259">
          <cell r="A259" t="str">
            <v>252SG</v>
          </cell>
          <cell r="B259" t="str">
            <v>252</v>
          </cell>
          <cell r="D259">
            <v>-8565696.6500000004</v>
          </cell>
          <cell r="F259" t="str">
            <v>252SG</v>
          </cell>
          <cell r="G259" t="str">
            <v>252</v>
          </cell>
          <cell r="I259">
            <v>-8565696.6500000004</v>
          </cell>
        </row>
        <row r="260">
          <cell r="A260" t="str">
            <v>252UT</v>
          </cell>
          <cell r="B260" t="str">
            <v>252</v>
          </cell>
          <cell r="D260">
            <v>-7273701.4100000001</v>
          </cell>
          <cell r="F260" t="str">
            <v>252UT</v>
          </cell>
          <cell r="G260" t="str">
            <v>252</v>
          </cell>
          <cell r="I260">
            <v>-7273701.4100000001</v>
          </cell>
        </row>
        <row r="261">
          <cell r="A261" t="str">
            <v>252WA</v>
          </cell>
          <cell r="B261" t="str">
            <v>252</v>
          </cell>
          <cell r="D261">
            <v>-366063.5</v>
          </cell>
          <cell r="F261" t="str">
            <v>252WA</v>
          </cell>
          <cell r="G261" t="str">
            <v>252</v>
          </cell>
          <cell r="I261">
            <v>-366063.5</v>
          </cell>
        </row>
        <row r="262">
          <cell r="A262" t="str">
            <v>252WYP</v>
          </cell>
          <cell r="B262" t="str">
            <v>252</v>
          </cell>
          <cell r="D262">
            <v>-2841030.36</v>
          </cell>
          <cell r="F262" t="str">
            <v>252WYP</v>
          </cell>
          <cell r="G262" t="str">
            <v>252</v>
          </cell>
          <cell r="I262">
            <v>-2841030.36</v>
          </cell>
        </row>
        <row r="263">
          <cell r="A263" t="str">
            <v>252WYU</v>
          </cell>
          <cell r="B263" t="str">
            <v>252</v>
          </cell>
          <cell r="D263">
            <v>-0.33999999999650754</v>
          </cell>
          <cell r="F263" t="str">
            <v>252WYU</v>
          </cell>
          <cell r="G263" t="str">
            <v>252</v>
          </cell>
          <cell r="I263">
            <v>-0.33999999999650754</v>
          </cell>
        </row>
        <row r="264">
          <cell r="A264" t="str">
            <v>25316SE</v>
          </cell>
          <cell r="B264" t="str">
            <v>25316</v>
          </cell>
          <cell r="D264">
            <v>-2296000</v>
          </cell>
          <cell r="F264" t="str">
            <v>25316SE</v>
          </cell>
          <cell r="G264" t="str">
            <v>25316</v>
          </cell>
          <cell r="I264">
            <v>-2296000</v>
          </cell>
        </row>
        <row r="265">
          <cell r="A265" t="str">
            <v>25317SE</v>
          </cell>
          <cell r="B265" t="str">
            <v>25317</v>
          </cell>
          <cell r="D265">
            <v>-1867175</v>
          </cell>
          <cell r="F265" t="str">
            <v>25317SE</v>
          </cell>
          <cell r="G265" t="str">
            <v>25317</v>
          </cell>
          <cell r="I265">
            <v>-1867175</v>
          </cell>
        </row>
        <row r="266">
          <cell r="A266" t="str">
            <v>25318SNPPS</v>
          </cell>
          <cell r="B266" t="str">
            <v>25318</v>
          </cell>
          <cell r="D266">
            <v>-273000</v>
          </cell>
          <cell r="F266" t="str">
            <v>25318SNPPS</v>
          </cell>
          <cell r="G266" t="str">
            <v>25318</v>
          </cell>
          <cell r="I266">
            <v>-273000</v>
          </cell>
        </row>
        <row r="267">
          <cell r="A267" t="str">
            <v>2533SE</v>
          </cell>
          <cell r="B267" t="str">
            <v>2533</v>
          </cell>
          <cell r="D267">
            <v>-5835724.9400000004</v>
          </cell>
          <cell r="F267" t="str">
            <v>2533SE</v>
          </cell>
          <cell r="G267" t="str">
            <v>2533</v>
          </cell>
          <cell r="I267">
            <v>-5835724.9400000004</v>
          </cell>
        </row>
        <row r="268">
          <cell r="A268" t="str">
            <v>25398SE</v>
          </cell>
          <cell r="B268">
            <v>25398</v>
          </cell>
          <cell r="D268">
            <v>-38295350</v>
          </cell>
          <cell r="F268" t="str">
            <v>25398SE</v>
          </cell>
          <cell r="G268">
            <v>25398</v>
          </cell>
          <cell r="I268">
            <v>-38295350</v>
          </cell>
        </row>
        <row r="269">
          <cell r="A269" t="str">
            <v>25399CA</v>
          </cell>
          <cell r="B269" t="str">
            <v>25399</v>
          </cell>
          <cell r="D269">
            <v>-228796.23</v>
          </cell>
          <cell r="F269" t="str">
            <v>25399CA</v>
          </cell>
          <cell r="G269" t="str">
            <v>25399</v>
          </cell>
          <cell r="I269">
            <v>-228796.23</v>
          </cell>
        </row>
        <row r="270">
          <cell r="A270" t="str">
            <v>25399ID</v>
          </cell>
          <cell r="B270" t="str">
            <v>25399</v>
          </cell>
          <cell r="D270">
            <v>-78142.070000000007</v>
          </cell>
          <cell r="F270" t="str">
            <v>25399ID</v>
          </cell>
          <cell r="G270" t="str">
            <v>25399</v>
          </cell>
          <cell r="I270">
            <v>-78142.070000000007</v>
          </cell>
        </row>
        <row r="271">
          <cell r="A271" t="str">
            <v>25399OR</v>
          </cell>
          <cell r="B271" t="str">
            <v>25399</v>
          </cell>
          <cell r="D271">
            <v>-1902634.64</v>
          </cell>
          <cell r="F271" t="str">
            <v>25399OR</v>
          </cell>
          <cell r="G271" t="str">
            <v>25399</v>
          </cell>
          <cell r="I271">
            <v>-1902634.64</v>
          </cell>
        </row>
        <row r="272">
          <cell r="A272" t="str">
            <v>25399OTHER</v>
          </cell>
          <cell r="B272" t="str">
            <v>25399</v>
          </cell>
          <cell r="D272">
            <v>-716516.17</v>
          </cell>
          <cell r="F272" t="str">
            <v>25399OTHER</v>
          </cell>
          <cell r="G272" t="str">
            <v>25399</v>
          </cell>
          <cell r="I272">
            <v>-716516.17</v>
          </cell>
        </row>
        <row r="273">
          <cell r="A273" t="str">
            <v>25399SE</v>
          </cell>
          <cell r="B273" t="str">
            <v>25399</v>
          </cell>
          <cell r="D273">
            <v>-1957748.51</v>
          </cell>
          <cell r="F273" t="str">
            <v>25399SE</v>
          </cell>
          <cell r="G273" t="str">
            <v>25399</v>
          </cell>
          <cell r="I273">
            <v>-1957748.51</v>
          </cell>
        </row>
        <row r="274">
          <cell r="A274" t="str">
            <v>25399SG</v>
          </cell>
          <cell r="B274" t="str">
            <v>25399</v>
          </cell>
          <cell r="D274">
            <v>-10082236.689999999</v>
          </cell>
          <cell r="F274" t="str">
            <v>25399SG</v>
          </cell>
          <cell r="G274" t="str">
            <v>25399</v>
          </cell>
          <cell r="I274">
            <v>-10082236.689999999</v>
          </cell>
        </row>
        <row r="275">
          <cell r="A275" t="str">
            <v>25399SO</v>
          </cell>
          <cell r="B275" t="str">
            <v>25399</v>
          </cell>
          <cell r="D275">
            <v>-488459</v>
          </cell>
          <cell r="F275" t="str">
            <v>25399SO</v>
          </cell>
          <cell r="G275" t="str">
            <v>25399</v>
          </cell>
          <cell r="I275">
            <v>-488459</v>
          </cell>
        </row>
        <row r="276">
          <cell r="A276" t="str">
            <v>25399UT</v>
          </cell>
          <cell r="B276" t="str">
            <v>25399</v>
          </cell>
          <cell r="D276">
            <v>-747107.74</v>
          </cell>
          <cell r="F276" t="str">
            <v>25399UT</v>
          </cell>
          <cell r="G276" t="str">
            <v>25399</v>
          </cell>
          <cell r="I276">
            <v>-747107.74</v>
          </cell>
        </row>
        <row r="277">
          <cell r="A277" t="str">
            <v>25399WA</v>
          </cell>
          <cell r="B277" t="str">
            <v>25399</v>
          </cell>
          <cell r="D277">
            <v>-389363.13</v>
          </cell>
          <cell r="F277" t="str">
            <v>25399WA</v>
          </cell>
          <cell r="G277" t="str">
            <v>25399</v>
          </cell>
          <cell r="I277">
            <v>-389363.13</v>
          </cell>
        </row>
        <row r="278">
          <cell r="A278" t="str">
            <v>25399WYP</v>
          </cell>
          <cell r="B278" t="str">
            <v>25399</v>
          </cell>
          <cell r="D278">
            <v>-170779.32</v>
          </cell>
          <cell r="F278" t="str">
            <v>25399WYP</v>
          </cell>
          <cell r="G278" t="str">
            <v>25399</v>
          </cell>
          <cell r="I278">
            <v>-170779.32</v>
          </cell>
        </row>
        <row r="279">
          <cell r="A279" t="str">
            <v>25399WYU</v>
          </cell>
          <cell r="B279" t="str">
            <v>25399</v>
          </cell>
          <cell r="D279">
            <v>-4793.9399999999996</v>
          </cell>
          <cell r="F279" t="str">
            <v>25399WYU</v>
          </cell>
          <cell r="G279" t="str">
            <v>25399</v>
          </cell>
          <cell r="I279">
            <v>-4793.9399999999996</v>
          </cell>
        </row>
        <row r="280">
          <cell r="A280" t="str">
            <v>254105SE</v>
          </cell>
          <cell r="B280" t="str">
            <v>254105</v>
          </cell>
          <cell r="D280">
            <v>-546811.875833333</v>
          </cell>
          <cell r="F280" t="str">
            <v>254105SE</v>
          </cell>
          <cell r="G280" t="str">
            <v>254105</v>
          </cell>
          <cell r="I280">
            <v>-546811.875833333</v>
          </cell>
        </row>
        <row r="281">
          <cell r="A281" t="str">
            <v>254105TROJP</v>
          </cell>
          <cell r="B281" t="str">
            <v>254105</v>
          </cell>
          <cell r="D281">
            <v>-3373343.47</v>
          </cell>
          <cell r="F281" t="str">
            <v>254105TROJP</v>
          </cell>
          <cell r="G281" t="str">
            <v>254105</v>
          </cell>
          <cell r="I281">
            <v>-3373343.47</v>
          </cell>
        </row>
        <row r="282">
          <cell r="A282" t="str">
            <v>254CA</v>
          </cell>
          <cell r="B282" t="str">
            <v>254</v>
          </cell>
          <cell r="D282">
            <v>-45034.49</v>
          </cell>
          <cell r="F282" t="str">
            <v>254CA</v>
          </cell>
          <cell r="G282" t="str">
            <v>254</v>
          </cell>
          <cell r="I282">
            <v>-45034.49</v>
          </cell>
        </row>
        <row r="283">
          <cell r="A283" t="str">
            <v>254ID</v>
          </cell>
          <cell r="B283" t="str">
            <v>254</v>
          </cell>
          <cell r="D283">
            <v>-156434.29999999999</v>
          </cell>
          <cell r="F283" t="str">
            <v>254ID</v>
          </cell>
          <cell r="G283" t="str">
            <v>254</v>
          </cell>
          <cell r="I283">
            <v>-156434.29999999999</v>
          </cell>
        </row>
        <row r="284">
          <cell r="A284" t="str">
            <v>254OTHER</v>
          </cell>
          <cell r="B284" t="str">
            <v>254</v>
          </cell>
          <cell r="D284">
            <v>-775874.22</v>
          </cell>
          <cell r="F284" t="str">
            <v>254OTHER</v>
          </cell>
          <cell r="G284" t="str">
            <v>254</v>
          </cell>
          <cell r="I284">
            <v>-775874.22</v>
          </cell>
        </row>
        <row r="285">
          <cell r="A285" t="str">
            <v>254SE</v>
          </cell>
          <cell r="B285" t="str">
            <v>254</v>
          </cell>
          <cell r="D285">
            <v>-0.18999999994412065</v>
          </cell>
          <cell r="F285" t="str">
            <v>254SE</v>
          </cell>
          <cell r="G285" t="str">
            <v>254</v>
          </cell>
          <cell r="I285">
            <v>-0.18999999994412065</v>
          </cell>
        </row>
        <row r="286">
          <cell r="A286" t="str">
            <v>254UT</v>
          </cell>
          <cell r="B286" t="str">
            <v>254</v>
          </cell>
          <cell r="D286">
            <v>-1019354.74</v>
          </cell>
          <cell r="F286" t="str">
            <v>254UT</v>
          </cell>
          <cell r="G286" t="str">
            <v>254</v>
          </cell>
          <cell r="I286">
            <v>-1019354.74</v>
          </cell>
        </row>
        <row r="287">
          <cell r="A287" t="str">
            <v>254WA</v>
          </cell>
          <cell r="B287" t="str">
            <v>254</v>
          </cell>
          <cell r="D287">
            <v>-479.73</v>
          </cell>
          <cell r="F287" t="str">
            <v>254WA</v>
          </cell>
          <cell r="G287" t="str">
            <v>254</v>
          </cell>
          <cell r="I287">
            <v>-479.73</v>
          </cell>
        </row>
        <row r="288">
          <cell r="A288" t="str">
            <v>254WYP</v>
          </cell>
          <cell r="B288" t="str">
            <v>254</v>
          </cell>
          <cell r="D288">
            <v>-0.36999999999534339</v>
          </cell>
          <cell r="F288" t="str">
            <v>254WYP</v>
          </cell>
          <cell r="G288" t="str">
            <v>254</v>
          </cell>
          <cell r="I288">
            <v>-0.36999999999534339</v>
          </cell>
        </row>
        <row r="289">
          <cell r="A289" t="str">
            <v>255ITC84</v>
          </cell>
          <cell r="B289" t="str">
            <v>255</v>
          </cell>
          <cell r="D289">
            <v>-1163513</v>
          </cell>
          <cell r="F289" t="str">
            <v>255ITC84</v>
          </cell>
          <cell r="G289" t="str">
            <v>255</v>
          </cell>
          <cell r="I289">
            <v>-1163513</v>
          </cell>
        </row>
        <row r="290">
          <cell r="A290" t="str">
            <v>255ITC85</v>
          </cell>
          <cell r="B290" t="str">
            <v>255</v>
          </cell>
          <cell r="D290">
            <v>-2365510</v>
          </cell>
          <cell r="F290" t="str">
            <v>255ITC85</v>
          </cell>
          <cell r="G290" t="str">
            <v>255</v>
          </cell>
          <cell r="I290">
            <v>-2365510</v>
          </cell>
        </row>
        <row r="291">
          <cell r="A291" t="str">
            <v>255ITC86</v>
          </cell>
          <cell r="B291" t="str">
            <v>255</v>
          </cell>
          <cell r="D291">
            <v>-1233135</v>
          </cell>
          <cell r="F291" t="str">
            <v>255ITC86</v>
          </cell>
          <cell r="G291" t="str">
            <v>255</v>
          </cell>
          <cell r="I291">
            <v>-1233135</v>
          </cell>
        </row>
        <row r="292">
          <cell r="A292" t="str">
            <v>255ITC88</v>
          </cell>
          <cell r="B292" t="str">
            <v>255</v>
          </cell>
          <cell r="D292">
            <v>-192618</v>
          </cell>
          <cell r="F292" t="str">
            <v>255ITC88</v>
          </cell>
          <cell r="G292" t="str">
            <v>255</v>
          </cell>
          <cell r="I292">
            <v>-192618</v>
          </cell>
        </row>
        <row r="293">
          <cell r="A293" t="str">
            <v>255ITC89</v>
          </cell>
          <cell r="B293" t="str">
            <v>255</v>
          </cell>
          <cell r="D293">
            <v>-427864</v>
          </cell>
          <cell r="F293" t="str">
            <v>255ITC89</v>
          </cell>
          <cell r="G293" t="str">
            <v>255</v>
          </cell>
          <cell r="I293">
            <v>-427864</v>
          </cell>
        </row>
        <row r="294">
          <cell r="A294" t="str">
            <v>255ITC90</v>
          </cell>
          <cell r="B294" t="str">
            <v>255</v>
          </cell>
          <cell r="D294">
            <v>-287130</v>
          </cell>
          <cell r="F294" t="str">
            <v>255ITC90</v>
          </cell>
          <cell r="G294" t="str">
            <v>255</v>
          </cell>
          <cell r="I294">
            <v>-287130</v>
          </cell>
        </row>
        <row r="295">
          <cell r="A295" t="str">
            <v>282CA</v>
          </cell>
          <cell r="B295">
            <v>282</v>
          </cell>
          <cell r="D295">
            <v>-41601341</v>
          </cell>
          <cell r="F295" t="str">
            <v>282CA</v>
          </cell>
          <cell r="G295">
            <v>282</v>
          </cell>
          <cell r="I295">
            <v>-41601341</v>
          </cell>
        </row>
        <row r="296">
          <cell r="A296" t="str">
            <v>282CIAC</v>
          </cell>
          <cell r="B296">
            <v>282</v>
          </cell>
          <cell r="D296">
            <v>44024922</v>
          </cell>
          <cell r="F296" t="str">
            <v>282CIAC</v>
          </cell>
          <cell r="G296">
            <v>282</v>
          </cell>
          <cell r="I296">
            <v>44024922</v>
          </cell>
        </row>
        <row r="297">
          <cell r="A297" t="str">
            <v>282DGP</v>
          </cell>
          <cell r="B297">
            <v>282</v>
          </cell>
          <cell r="D297">
            <v>-20</v>
          </cell>
          <cell r="F297" t="str">
            <v>282DGP</v>
          </cell>
          <cell r="G297">
            <v>282</v>
          </cell>
          <cell r="I297">
            <v>-20</v>
          </cell>
        </row>
        <row r="298">
          <cell r="A298" t="str">
            <v>282DITBAL</v>
          </cell>
          <cell r="B298" t="str">
            <v>282</v>
          </cell>
          <cell r="D298">
            <v>-0.42000007629394531</v>
          </cell>
          <cell r="F298" t="str">
            <v>282DITBAL</v>
          </cell>
          <cell r="G298" t="str">
            <v>282</v>
          </cell>
          <cell r="I298">
            <v>-0.42000007629394531</v>
          </cell>
        </row>
        <row r="299">
          <cell r="A299" t="str">
            <v>282FERC</v>
          </cell>
          <cell r="B299">
            <v>282</v>
          </cell>
          <cell r="D299">
            <v>-3852767</v>
          </cell>
          <cell r="F299" t="str">
            <v>282FERC</v>
          </cell>
          <cell r="G299">
            <v>282</v>
          </cell>
          <cell r="I299">
            <v>-3852767</v>
          </cell>
        </row>
        <row r="300">
          <cell r="A300" t="str">
            <v>282GPS</v>
          </cell>
          <cell r="B300">
            <v>282</v>
          </cell>
          <cell r="D300">
            <v>-27281649</v>
          </cell>
          <cell r="F300" t="str">
            <v>282GPS</v>
          </cell>
          <cell r="G300">
            <v>282</v>
          </cell>
          <cell r="I300">
            <v>-27281649</v>
          </cell>
        </row>
        <row r="301">
          <cell r="A301" t="str">
            <v>282ID</v>
          </cell>
          <cell r="B301" t="str">
            <v>282</v>
          </cell>
          <cell r="D301">
            <v>-77130139.640000001</v>
          </cell>
          <cell r="F301" t="str">
            <v>282ID</v>
          </cell>
          <cell r="G301" t="str">
            <v>282</v>
          </cell>
          <cell r="I301">
            <v>-77130139.640000001</v>
          </cell>
        </row>
        <row r="302">
          <cell r="A302" t="str">
            <v>282OR</v>
          </cell>
          <cell r="B302" t="str">
            <v>282</v>
          </cell>
          <cell r="D302">
            <v>-458577117</v>
          </cell>
          <cell r="F302" t="str">
            <v>282OR</v>
          </cell>
          <cell r="G302" t="str">
            <v>282</v>
          </cell>
          <cell r="I302">
            <v>-458577117</v>
          </cell>
        </row>
        <row r="303">
          <cell r="A303" t="str">
            <v>282OTHER</v>
          </cell>
          <cell r="B303" t="str">
            <v>282</v>
          </cell>
          <cell r="D303">
            <v>14847701.58</v>
          </cell>
          <cell r="F303" t="str">
            <v>282OTHER</v>
          </cell>
          <cell r="G303" t="str">
            <v>282</v>
          </cell>
          <cell r="I303">
            <v>14847701.58</v>
          </cell>
        </row>
        <row r="304">
          <cell r="A304" t="str">
            <v>282SCHMDEXP</v>
          </cell>
          <cell r="B304">
            <v>282</v>
          </cell>
          <cell r="D304">
            <v>412140712</v>
          </cell>
          <cell r="F304" t="str">
            <v>282SCHMDEXP</v>
          </cell>
          <cell r="G304">
            <v>282</v>
          </cell>
          <cell r="I304">
            <v>412140712</v>
          </cell>
        </row>
        <row r="305">
          <cell r="A305" t="str">
            <v>282SE</v>
          </cell>
          <cell r="B305" t="str">
            <v>282</v>
          </cell>
          <cell r="D305">
            <v>-15587401.109999999</v>
          </cell>
          <cell r="F305" t="str">
            <v>282SE</v>
          </cell>
          <cell r="G305" t="str">
            <v>282</v>
          </cell>
          <cell r="I305">
            <v>-15587401.109999999</v>
          </cell>
        </row>
        <row r="306">
          <cell r="A306" t="str">
            <v>282SG</v>
          </cell>
          <cell r="B306" t="str">
            <v>282</v>
          </cell>
          <cell r="D306">
            <v>-322465203.85000002</v>
          </cell>
          <cell r="F306" t="str">
            <v>282SG</v>
          </cell>
          <cell r="G306" t="str">
            <v>282</v>
          </cell>
          <cell r="I306">
            <v>-322465203.85000002</v>
          </cell>
        </row>
        <row r="307">
          <cell r="A307" t="str">
            <v>282SNP</v>
          </cell>
          <cell r="B307">
            <v>282</v>
          </cell>
          <cell r="D307">
            <v>-4908621</v>
          </cell>
          <cell r="F307" t="str">
            <v>282SNP</v>
          </cell>
          <cell r="G307">
            <v>282</v>
          </cell>
          <cell r="I307">
            <v>-4908621</v>
          </cell>
        </row>
        <row r="308">
          <cell r="A308" t="str">
            <v>282SO</v>
          </cell>
          <cell r="B308" t="str">
            <v>282</v>
          </cell>
          <cell r="D308">
            <v>-6872413.5800000001</v>
          </cell>
          <cell r="F308" t="str">
            <v>282SO</v>
          </cell>
          <cell r="G308" t="str">
            <v>282</v>
          </cell>
          <cell r="I308">
            <v>-6872413.5800000001</v>
          </cell>
        </row>
        <row r="309">
          <cell r="A309" t="str">
            <v>282SSGCH</v>
          </cell>
          <cell r="B309">
            <v>282</v>
          </cell>
          <cell r="D309">
            <v>538368</v>
          </cell>
          <cell r="F309" t="str">
            <v>282SSGCH</v>
          </cell>
          <cell r="G309">
            <v>282</v>
          </cell>
          <cell r="I309">
            <v>538368</v>
          </cell>
        </row>
        <row r="310">
          <cell r="A310" t="str">
            <v>282TAXDEPR</v>
          </cell>
          <cell r="B310">
            <v>282</v>
          </cell>
          <cell r="D310">
            <v>-982583716</v>
          </cell>
          <cell r="F310" t="str">
            <v>282TAXDEPR</v>
          </cell>
          <cell r="G310">
            <v>282</v>
          </cell>
          <cell r="I310">
            <v>-982583716</v>
          </cell>
        </row>
        <row r="311">
          <cell r="A311" t="str">
            <v>282UT</v>
          </cell>
          <cell r="B311">
            <v>282</v>
          </cell>
          <cell r="D311">
            <v>-604288548</v>
          </cell>
          <cell r="F311" t="str">
            <v>282UT</v>
          </cell>
          <cell r="G311">
            <v>282</v>
          </cell>
          <cell r="I311">
            <v>-604288548</v>
          </cell>
        </row>
        <row r="312">
          <cell r="A312" t="str">
            <v>282WA</v>
          </cell>
          <cell r="B312">
            <v>282</v>
          </cell>
          <cell r="D312">
            <v>-83033943</v>
          </cell>
          <cell r="F312" t="str">
            <v>282WA</v>
          </cell>
          <cell r="G312">
            <v>282</v>
          </cell>
          <cell r="I312">
            <v>-83033943</v>
          </cell>
        </row>
        <row r="313">
          <cell r="A313" t="str">
            <v>282WYP</v>
          </cell>
          <cell r="B313">
            <v>282</v>
          </cell>
          <cell r="D313">
            <v>-205598567</v>
          </cell>
          <cell r="F313" t="str">
            <v>282WYP</v>
          </cell>
          <cell r="G313">
            <v>282</v>
          </cell>
          <cell r="I313">
            <v>-205598567</v>
          </cell>
        </row>
        <row r="314">
          <cell r="A314" t="str">
            <v>283CA</v>
          </cell>
          <cell r="B314" t="str">
            <v>283</v>
          </cell>
          <cell r="D314">
            <v>187630.44999999995</v>
          </cell>
          <cell r="F314" t="str">
            <v>283CA</v>
          </cell>
          <cell r="G314" t="str">
            <v>283</v>
          </cell>
          <cell r="I314">
            <v>187630.44999999995</v>
          </cell>
        </row>
        <row r="315">
          <cell r="A315" t="str">
            <v>283GPS</v>
          </cell>
          <cell r="B315" t="str">
            <v>283</v>
          </cell>
          <cell r="D315">
            <v>-15874138.16</v>
          </cell>
          <cell r="F315" t="str">
            <v>283GPS</v>
          </cell>
          <cell r="G315" t="str">
            <v>283</v>
          </cell>
          <cell r="I315">
            <v>-15874138.16</v>
          </cell>
        </row>
        <row r="316">
          <cell r="A316" t="str">
            <v>283ID</v>
          </cell>
          <cell r="B316" t="str">
            <v>283</v>
          </cell>
          <cell r="D316">
            <v>-250679.64999999991</v>
          </cell>
          <cell r="F316" t="str">
            <v>283ID</v>
          </cell>
          <cell r="G316" t="str">
            <v>283</v>
          </cell>
          <cell r="I316">
            <v>-250679.64999999991</v>
          </cell>
        </row>
        <row r="317">
          <cell r="A317" t="str">
            <v>283OR</v>
          </cell>
          <cell r="B317" t="str">
            <v>283</v>
          </cell>
          <cell r="D317">
            <v>2778289.84</v>
          </cell>
          <cell r="F317" t="str">
            <v>283OR</v>
          </cell>
          <cell r="G317" t="str">
            <v>283</v>
          </cell>
          <cell r="I317">
            <v>2778289.84</v>
          </cell>
        </row>
        <row r="318">
          <cell r="A318" t="str">
            <v>283OTHER</v>
          </cell>
          <cell r="B318" t="str">
            <v>283</v>
          </cell>
          <cell r="D318">
            <v>5344172.8000000007</v>
          </cell>
          <cell r="F318" t="str">
            <v>283OTHER</v>
          </cell>
          <cell r="G318" t="str">
            <v>283</v>
          </cell>
          <cell r="I318">
            <v>5344172.8000000007</v>
          </cell>
        </row>
        <row r="319">
          <cell r="A319" t="str">
            <v>283SE</v>
          </cell>
          <cell r="B319" t="str">
            <v>283</v>
          </cell>
          <cell r="D319">
            <v>-30650943.460000001</v>
          </cell>
          <cell r="F319" t="str">
            <v>283SE</v>
          </cell>
          <cell r="G319" t="str">
            <v>283</v>
          </cell>
          <cell r="I319">
            <v>-30650943.460000001</v>
          </cell>
        </row>
        <row r="320">
          <cell r="A320" t="str">
            <v>283SG</v>
          </cell>
          <cell r="B320" t="str">
            <v>283</v>
          </cell>
          <cell r="D320">
            <v>-3197418.2899999991</v>
          </cell>
          <cell r="F320" t="str">
            <v>283SG</v>
          </cell>
          <cell r="G320" t="str">
            <v>283</v>
          </cell>
          <cell r="I320">
            <v>-3197418.2899999991</v>
          </cell>
        </row>
        <row r="321">
          <cell r="A321" t="str">
            <v>283SGCT</v>
          </cell>
          <cell r="B321" t="str">
            <v>283</v>
          </cell>
          <cell r="D321">
            <v>-1839104</v>
          </cell>
          <cell r="F321" t="str">
            <v>283SGCT</v>
          </cell>
          <cell r="G321" t="str">
            <v>283</v>
          </cell>
          <cell r="I321">
            <v>-1839104</v>
          </cell>
        </row>
        <row r="322">
          <cell r="A322" t="str">
            <v>283SNP</v>
          </cell>
          <cell r="B322" t="str">
            <v>283</v>
          </cell>
          <cell r="D322">
            <v>-6341086.4199999999</v>
          </cell>
          <cell r="F322" t="str">
            <v>283SNP</v>
          </cell>
          <cell r="G322" t="str">
            <v>283</v>
          </cell>
          <cell r="I322">
            <v>-6341086.4199999999</v>
          </cell>
        </row>
        <row r="323">
          <cell r="A323" t="str">
            <v>283SO</v>
          </cell>
          <cell r="B323" t="str">
            <v>283</v>
          </cell>
          <cell r="D323">
            <v>-10312201.84</v>
          </cell>
          <cell r="F323" t="str">
            <v>283SO</v>
          </cell>
          <cell r="G323" t="str">
            <v>283</v>
          </cell>
          <cell r="I323">
            <v>-10312201.84</v>
          </cell>
        </row>
        <row r="324">
          <cell r="A324" t="str">
            <v>283TROJD</v>
          </cell>
          <cell r="B324" t="str">
            <v>283</v>
          </cell>
          <cell r="D324">
            <v>2003449.17</v>
          </cell>
          <cell r="F324" t="str">
            <v>283TROJD</v>
          </cell>
          <cell r="G324" t="str">
            <v>283</v>
          </cell>
          <cell r="I324">
            <v>2003449.17</v>
          </cell>
        </row>
        <row r="325">
          <cell r="A325" t="str">
            <v>283UT</v>
          </cell>
          <cell r="B325" t="str">
            <v>283</v>
          </cell>
          <cell r="D325">
            <v>3896451.07</v>
          </cell>
          <cell r="F325" t="str">
            <v>283UT</v>
          </cell>
          <cell r="G325" t="str">
            <v>283</v>
          </cell>
          <cell r="I325">
            <v>3896451.07</v>
          </cell>
        </row>
        <row r="326">
          <cell r="A326" t="str">
            <v>283WA</v>
          </cell>
          <cell r="B326" t="str">
            <v>283</v>
          </cell>
          <cell r="D326">
            <v>991571.89999999991</v>
          </cell>
          <cell r="F326" t="str">
            <v>283WA</v>
          </cell>
          <cell r="G326" t="str">
            <v>283</v>
          </cell>
          <cell r="I326">
            <v>991571.89999999991</v>
          </cell>
        </row>
        <row r="327">
          <cell r="A327" t="str">
            <v>283WYP</v>
          </cell>
          <cell r="B327" t="str">
            <v>283</v>
          </cell>
          <cell r="D327">
            <v>9017561.4499999993</v>
          </cell>
          <cell r="F327" t="str">
            <v>283WYP</v>
          </cell>
          <cell r="G327" t="str">
            <v>283</v>
          </cell>
          <cell r="I327">
            <v>9017561.4499999993</v>
          </cell>
        </row>
        <row r="328">
          <cell r="A328" t="str">
            <v>283WYU</v>
          </cell>
          <cell r="B328" t="str">
            <v>283</v>
          </cell>
          <cell r="D328">
            <v>-8932400</v>
          </cell>
          <cell r="F328" t="str">
            <v>283WYU</v>
          </cell>
          <cell r="G328" t="str">
            <v>283</v>
          </cell>
          <cell r="I328">
            <v>-8932400</v>
          </cell>
        </row>
        <row r="329">
          <cell r="A329" t="str">
            <v>302DGP</v>
          </cell>
          <cell r="B329" t="str">
            <v>302</v>
          </cell>
          <cell r="D329">
            <v>-111973.7968813295</v>
          </cell>
          <cell r="F329" t="str">
            <v>302DGP</v>
          </cell>
          <cell r="G329" t="str">
            <v>302</v>
          </cell>
          <cell r="I329">
            <v>-111973.7968813295</v>
          </cell>
        </row>
        <row r="330">
          <cell r="A330" t="str">
            <v>302DGU</v>
          </cell>
          <cell r="B330" t="str">
            <v>302</v>
          </cell>
          <cell r="D330">
            <v>600993.05000000005</v>
          </cell>
          <cell r="F330" t="str">
            <v>302DGU</v>
          </cell>
          <cell r="G330" t="str">
            <v>302</v>
          </cell>
          <cell r="I330">
            <v>600993.05000000005</v>
          </cell>
        </row>
        <row r="331">
          <cell r="A331" t="str">
            <v>302ID</v>
          </cell>
          <cell r="B331" t="str">
            <v>302</v>
          </cell>
          <cell r="D331">
            <v>2449200.11</v>
          </cell>
          <cell r="F331" t="str">
            <v>302ID</v>
          </cell>
          <cell r="G331" t="str">
            <v>302</v>
          </cell>
          <cell r="I331">
            <v>2449200.11</v>
          </cell>
        </row>
        <row r="332">
          <cell r="A332" t="str">
            <v>302SG</v>
          </cell>
          <cell r="B332" t="str">
            <v>302</v>
          </cell>
          <cell r="D332">
            <v>26714186.849760089</v>
          </cell>
          <cell r="F332" t="str">
            <v>302SG</v>
          </cell>
          <cell r="G332" t="str">
            <v>302</v>
          </cell>
          <cell r="I332">
            <v>26714186.849760089</v>
          </cell>
        </row>
        <row r="333">
          <cell r="A333" t="str">
            <v>302SG-P</v>
          </cell>
          <cell r="B333" t="str">
            <v>302</v>
          </cell>
          <cell r="D333">
            <v>96989963.379279971</v>
          </cell>
          <cell r="F333" t="str">
            <v>302SG-P</v>
          </cell>
          <cell r="G333" t="str">
            <v>302</v>
          </cell>
          <cell r="I333">
            <v>96989963.379279971</v>
          </cell>
        </row>
        <row r="334">
          <cell r="A334" t="str">
            <v>302SG-U</v>
          </cell>
          <cell r="B334" t="str">
            <v>302</v>
          </cell>
          <cell r="D334">
            <v>9240741.6099999994</v>
          </cell>
          <cell r="F334" t="str">
            <v>302SG-U</v>
          </cell>
          <cell r="G334" t="str">
            <v>302</v>
          </cell>
          <cell r="I334">
            <v>9240741.6099999994</v>
          </cell>
        </row>
        <row r="335">
          <cell r="A335" t="str">
            <v>303CN</v>
          </cell>
          <cell r="B335" t="str">
            <v>303</v>
          </cell>
          <cell r="D335">
            <v>118268650.1819741</v>
          </cell>
          <cell r="F335" t="str">
            <v>303CN</v>
          </cell>
          <cell r="G335" t="str">
            <v>303</v>
          </cell>
          <cell r="I335">
            <v>118268650.1819741</v>
          </cell>
        </row>
        <row r="336">
          <cell r="A336" t="str">
            <v>303DGP</v>
          </cell>
          <cell r="B336" t="str">
            <v>303</v>
          </cell>
          <cell r="D336">
            <v>344575.42</v>
          </cell>
          <cell r="F336" t="str">
            <v>303DGP</v>
          </cell>
          <cell r="G336" t="str">
            <v>303</v>
          </cell>
          <cell r="I336">
            <v>344575.42</v>
          </cell>
        </row>
        <row r="337">
          <cell r="A337" t="str">
            <v>303ID</v>
          </cell>
          <cell r="B337" t="str">
            <v>303</v>
          </cell>
          <cell r="D337">
            <v>392380.9</v>
          </cell>
          <cell r="F337" t="str">
            <v>303ID</v>
          </cell>
          <cell r="G337" t="str">
            <v>303</v>
          </cell>
          <cell r="I337">
            <v>392380.9</v>
          </cell>
        </row>
        <row r="338">
          <cell r="A338" t="str">
            <v>303OR</v>
          </cell>
          <cell r="B338" t="str">
            <v>303</v>
          </cell>
          <cell r="D338">
            <v>351352.01629211975</v>
          </cell>
          <cell r="F338" t="str">
            <v>303OR</v>
          </cell>
          <cell r="G338" t="str">
            <v>303</v>
          </cell>
          <cell r="I338">
            <v>351352.01629211975</v>
          </cell>
        </row>
        <row r="339">
          <cell r="A339" t="str">
            <v>303SE</v>
          </cell>
          <cell r="B339" t="str">
            <v>303</v>
          </cell>
          <cell r="D339">
            <v>3773864.69</v>
          </cell>
          <cell r="F339" t="str">
            <v>303SE</v>
          </cell>
          <cell r="G339" t="str">
            <v>303</v>
          </cell>
          <cell r="I339">
            <v>3773864.69</v>
          </cell>
        </row>
        <row r="340">
          <cell r="A340" t="str">
            <v>303SG</v>
          </cell>
          <cell r="B340" t="str">
            <v>303</v>
          </cell>
          <cell r="D340">
            <v>74975067.730000004</v>
          </cell>
          <cell r="F340" t="str">
            <v>303SG</v>
          </cell>
          <cell r="G340" t="str">
            <v>303</v>
          </cell>
          <cell r="I340">
            <v>74975067.730000004</v>
          </cell>
        </row>
        <row r="341">
          <cell r="A341" t="str">
            <v>303SO</v>
          </cell>
          <cell r="B341" t="str">
            <v>303</v>
          </cell>
          <cell r="D341">
            <v>402195992.48703367</v>
          </cell>
          <cell r="F341" t="str">
            <v>303SO</v>
          </cell>
          <cell r="G341" t="str">
            <v>303</v>
          </cell>
          <cell r="I341">
            <v>402195992.48703367</v>
          </cell>
        </row>
        <row r="342">
          <cell r="A342" t="str">
            <v>303UT</v>
          </cell>
          <cell r="B342" t="str">
            <v>303</v>
          </cell>
          <cell r="D342">
            <v>889166.23257339513</v>
          </cell>
          <cell r="F342" t="str">
            <v>303UT</v>
          </cell>
          <cell r="G342" t="str">
            <v>303</v>
          </cell>
          <cell r="I342">
            <v>889166.23257339513</v>
          </cell>
        </row>
        <row r="343">
          <cell r="A343" t="str">
            <v>303WA</v>
          </cell>
          <cell r="B343" t="str">
            <v>303</v>
          </cell>
          <cell r="D343">
            <v>1103.4751546730017</v>
          </cell>
          <cell r="F343" t="str">
            <v>303WA</v>
          </cell>
          <cell r="G343" t="str">
            <v>303</v>
          </cell>
          <cell r="I343">
            <v>1103.4751546730017</v>
          </cell>
        </row>
        <row r="344">
          <cell r="A344" t="str">
            <v>303WYP</v>
          </cell>
          <cell r="B344" t="str">
            <v>303</v>
          </cell>
          <cell r="D344">
            <v>246393.75</v>
          </cell>
          <cell r="F344" t="str">
            <v>303WYP</v>
          </cell>
          <cell r="G344" t="str">
            <v>303</v>
          </cell>
          <cell r="I344">
            <v>246393.75</v>
          </cell>
        </row>
        <row r="345">
          <cell r="A345" t="str">
            <v>310DGP</v>
          </cell>
          <cell r="B345" t="str">
            <v>310</v>
          </cell>
          <cell r="D345">
            <v>2329517.46</v>
          </cell>
          <cell r="F345" t="str">
            <v>310DGP</v>
          </cell>
          <cell r="G345" t="str">
            <v>310</v>
          </cell>
          <cell r="I345">
            <v>2329517.46</v>
          </cell>
        </row>
        <row r="346">
          <cell r="A346" t="str">
            <v>310DGU</v>
          </cell>
          <cell r="B346" t="str">
            <v>310</v>
          </cell>
          <cell r="D346">
            <v>34798445.670000002</v>
          </cell>
          <cell r="F346" t="str">
            <v>310DGU</v>
          </cell>
          <cell r="G346" t="str">
            <v>310</v>
          </cell>
          <cell r="I346">
            <v>34798445.670000002</v>
          </cell>
        </row>
        <row r="347">
          <cell r="A347" t="str">
            <v>310SG</v>
          </cell>
          <cell r="B347" t="str">
            <v>310</v>
          </cell>
          <cell r="D347">
            <v>56303434.969999999</v>
          </cell>
          <cell r="F347" t="str">
            <v>310SG</v>
          </cell>
          <cell r="G347" t="str">
            <v>310</v>
          </cell>
          <cell r="I347">
            <v>56303434.969999999</v>
          </cell>
        </row>
        <row r="348">
          <cell r="A348" t="str">
            <v>310SSGCH</v>
          </cell>
          <cell r="B348" t="str">
            <v>310</v>
          </cell>
          <cell r="D348">
            <v>2415101.8199999998</v>
          </cell>
          <cell r="F348" t="str">
            <v>310SSGCH</v>
          </cell>
          <cell r="G348" t="str">
            <v>310</v>
          </cell>
          <cell r="I348">
            <v>2415101.8199999998</v>
          </cell>
        </row>
        <row r="349">
          <cell r="A349" t="str">
            <v>311DGP</v>
          </cell>
          <cell r="B349" t="str">
            <v>311</v>
          </cell>
          <cell r="D349">
            <v>234877017.22999999</v>
          </cell>
          <cell r="F349" t="str">
            <v>311DGP</v>
          </cell>
          <cell r="G349" t="str">
            <v>311</v>
          </cell>
          <cell r="I349">
            <v>234877017.22999999</v>
          </cell>
        </row>
        <row r="350">
          <cell r="A350" t="str">
            <v>311DGU</v>
          </cell>
          <cell r="B350" t="str">
            <v>311</v>
          </cell>
          <cell r="D350">
            <v>326027802.31</v>
          </cell>
          <cell r="F350" t="str">
            <v>311DGU</v>
          </cell>
          <cell r="G350" t="str">
            <v>311</v>
          </cell>
          <cell r="I350">
            <v>326027802.31</v>
          </cell>
        </row>
        <row r="351">
          <cell r="A351" t="str">
            <v>311SG</v>
          </cell>
          <cell r="B351" t="str">
            <v>311</v>
          </cell>
          <cell r="D351">
            <v>199554905.18000001</v>
          </cell>
          <cell r="F351" t="str">
            <v>311SG</v>
          </cell>
          <cell r="G351" t="str">
            <v>311</v>
          </cell>
          <cell r="I351">
            <v>199554905.18000001</v>
          </cell>
        </row>
        <row r="352">
          <cell r="A352" t="str">
            <v>311SSGCH</v>
          </cell>
          <cell r="B352" t="str">
            <v>311</v>
          </cell>
          <cell r="D352">
            <v>55364138.880000003</v>
          </cell>
          <cell r="F352" t="str">
            <v>311SSGCH</v>
          </cell>
          <cell r="G352" t="str">
            <v>311</v>
          </cell>
          <cell r="I352">
            <v>55364138.880000003</v>
          </cell>
        </row>
        <row r="353">
          <cell r="A353" t="str">
            <v>312DGP</v>
          </cell>
          <cell r="B353" t="str">
            <v>312</v>
          </cell>
          <cell r="D353">
            <v>689961194.71120131</v>
          </cell>
          <cell r="F353" t="str">
            <v>312DGP</v>
          </cell>
          <cell r="G353" t="str">
            <v>312</v>
          </cell>
          <cell r="I353">
            <v>689961194.71120131</v>
          </cell>
        </row>
        <row r="354">
          <cell r="A354" t="str">
            <v>312DGU</v>
          </cell>
          <cell r="B354" t="str">
            <v>312</v>
          </cell>
          <cell r="D354">
            <v>639444274.92576325</v>
          </cell>
          <cell r="F354" t="str">
            <v>312DGU</v>
          </cell>
          <cell r="G354" t="str">
            <v>312</v>
          </cell>
          <cell r="I354">
            <v>639444274.92576325</v>
          </cell>
        </row>
        <row r="355">
          <cell r="A355" t="str">
            <v>312SG</v>
          </cell>
          <cell r="B355" t="str">
            <v>312</v>
          </cell>
          <cell r="D355">
            <v>2248158945.537591</v>
          </cell>
          <cell r="F355" t="str">
            <v>312SG</v>
          </cell>
          <cell r="G355" t="str">
            <v>312</v>
          </cell>
          <cell r="I355">
            <v>2248158945.537591</v>
          </cell>
        </row>
        <row r="356">
          <cell r="A356" t="str">
            <v>312SSGCH</v>
          </cell>
          <cell r="B356" t="str">
            <v>312</v>
          </cell>
          <cell r="D356">
            <v>328910176.86818779</v>
          </cell>
          <cell r="F356" t="str">
            <v>312SSGCH</v>
          </cell>
          <cell r="G356" t="str">
            <v>312</v>
          </cell>
          <cell r="I356">
            <v>328910176.86818779</v>
          </cell>
        </row>
        <row r="357">
          <cell r="A357" t="str">
            <v>314DGP</v>
          </cell>
          <cell r="B357" t="str">
            <v>314</v>
          </cell>
          <cell r="D357">
            <v>143451708.65000001</v>
          </cell>
          <cell r="F357" t="str">
            <v>314DGP</v>
          </cell>
          <cell r="G357" t="str">
            <v>314</v>
          </cell>
          <cell r="I357">
            <v>143451708.65000001</v>
          </cell>
        </row>
        <row r="358">
          <cell r="A358" t="str">
            <v>314DGU</v>
          </cell>
          <cell r="B358" t="str">
            <v>314</v>
          </cell>
          <cell r="D358">
            <v>144201509.99000001</v>
          </cell>
          <cell r="F358" t="str">
            <v>314DGU</v>
          </cell>
          <cell r="G358" t="str">
            <v>314</v>
          </cell>
          <cell r="I358">
            <v>144201509.99000001</v>
          </cell>
        </row>
        <row r="359">
          <cell r="A359" t="str">
            <v>314SG</v>
          </cell>
          <cell r="B359" t="str">
            <v>314</v>
          </cell>
          <cell r="D359">
            <v>453192965.38</v>
          </cell>
          <cell r="F359" t="str">
            <v>314SG</v>
          </cell>
          <cell r="G359" t="str">
            <v>314</v>
          </cell>
          <cell r="I359">
            <v>453192965.38</v>
          </cell>
        </row>
        <row r="360">
          <cell r="A360" t="str">
            <v>314SSGCH</v>
          </cell>
          <cell r="B360" t="str">
            <v>314</v>
          </cell>
          <cell r="D360">
            <v>63438406.380000003</v>
          </cell>
          <cell r="F360" t="str">
            <v>314SSGCH</v>
          </cell>
          <cell r="G360" t="str">
            <v>314</v>
          </cell>
          <cell r="I360">
            <v>63438406.380000003</v>
          </cell>
        </row>
        <row r="361">
          <cell r="A361" t="str">
            <v>315DGP</v>
          </cell>
          <cell r="B361" t="str">
            <v>315</v>
          </cell>
          <cell r="D361">
            <v>87991118.680000007</v>
          </cell>
          <cell r="F361" t="str">
            <v>315DGP</v>
          </cell>
          <cell r="G361" t="str">
            <v>315</v>
          </cell>
          <cell r="I361">
            <v>87991118.680000007</v>
          </cell>
        </row>
        <row r="362">
          <cell r="A362" t="str">
            <v>315DGU</v>
          </cell>
          <cell r="B362" t="str">
            <v>315</v>
          </cell>
          <cell r="D362">
            <v>139006394.46000001</v>
          </cell>
          <cell r="F362" t="str">
            <v>315DGU</v>
          </cell>
          <cell r="G362" t="str">
            <v>315</v>
          </cell>
          <cell r="I362">
            <v>139006394.46000001</v>
          </cell>
        </row>
        <row r="363">
          <cell r="A363" t="str">
            <v>315SG</v>
          </cell>
          <cell r="B363" t="str">
            <v>315</v>
          </cell>
          <cell r="D363">
            <v>70531111.799999997</v>
          </cell>
          <cell r="F363" t="str">
            <v>315SG</v>
          </cell>
          <cell r="G363" t="str">
            <v>315</v>
          </cell>
          <cell r="I363">
            <v>70531111.799999997</v>
          </cell>
        </row>
        <row r="364">
          <cell r="A364" t="str">
            <v>315SSGCH</v>
          </cell>
          <cell r="B364" t="str">
            <v>315</v>
          </cell>
          <cell r="D364">
            <v>64911564.43</v>
          </cell>
          <cell r="F364" t="str">
            <v>315SSGCH</v>
          </cell>
          <cell r="G364" t="str">
            <v>315</v>
          </cell>
          <cell r="I364">
            <v>64911564.43</v>
          </cell>
        </row>
        <row r="365">
          <cell r="A365" t="str">
            <v>316DGP</v>
          </cell>
          <cell r="B365" t="str">
            <v>316</v>
          </cell>
          <cell r="D365">
            <v>4915805.96</v>
          </cell>
          <cell r="F365" t="str">
            <v>316DGP</v>
          </cell>
          <cell r="G365" t="str">
            <v>316</v>
          </cell>
          <cell r="I365">
            <v>4915805.96</v>
          </cell>
        </row>
        <row r="366">
          <cell r="A366" t="str">
            <v>316DGU</v>
          </cell>
          <cell r="B366" t="str">
            <v>316</v>
          </cell>
          <cell r="D366">
            <v>5295901</v>
          </cell>
          <cell r="F366" t="str">
            <v>316DGU</v>
          </cell>
          <cell r="G366" t="str">
            <v>316</v>
          </cell>
          <cell r="I366">
            <v>5295901</v>
          </cell>
        </row>
        <row r="367">
          <cell r="A367" t="str">
            <v>316SG</v>
          </cell>
          <cell r="B367" t="str">
            <v>316</v>
          </cell>
          <cell r="D367">
            <v>13086245.65</v>
          </cell>
          <cell r="F367" t="str">
            <v>316SG</v>
          </cell>
          <cell r="G367" t="str">
            <v>316</v>
          </cell>
          <cell r="I367">
            <v>13086245.65</v>
          </cell>
        </row>
        <row r="368">
          <cell r="A368" t="str">
            <v>316SSGCH</v>
          </cell>
          <cell r="B368" t="str">
            <v>316</v>
          </cell>
          <cell r="D368">
            <v>3162939.33</v>
          </cell>
          <cell r="F368" t="str">
            <v>316SSGCH</v>
          </cell>
          <cell r="G368" t="str">
            <v>316</v>
          </cell>
          <cell r="I368">
            <v>3162939.33</v>
          </cell>
        </row>
        <row r="369">
          <cell r="A369" t="str">
            <v>330DGP</v>
          </cell>
          <cell r="B369" t="str">
            <v>330</v>
          </cell>
          <cell r="D369">
            <v>10626875.310000001</v>
          </cell>
          <cell r="F369" t="str">
            <v>330DGP</v>
          </cell>
          <cell r="G369" t="str">
            <v>330</v>
          </cell>
          <cell r="I369">
            <v>10626875.310000001</v>
          </cell>
        </row>
        <row r="370">
          <cell r="A370" t="str">
            <v>330DGU</v>
          </cell>
          <cell r="B370" t="str">
            <v>330</v>
          </cell>
          <cell r="D370">
            <v>5307561.53</v>
          </cell>
          <cell r="F370" t="str">
            <v>330DGU</v>
          </cell>
          <cell r="G370" t="str">
            <v>330</v>
          </cell>
          <cell r="I370">
            <v>5307561.53</v>
          </cell>
        </row>
        <row r="371">
          <cell r="A371" t="str">
            <v>330SG-P</v>
          </cell>
          <cell r="B371" t="str">
            <v>330</v>
          </cell>
          <cell r="D371">
            <v>3122698.96</v>
          </cell>
          <cell r="F371" t="str">
            <v>330SG-P</v>
          </cell>
          <cell r="G371" t="str">
            <v>330</v>
          </cell>
          <cell r="I371">
            <v>3122698.96</v>
          </cell>
        </row>
        <row r="372">
          <cell r="A372" t="str">
            <v>330SG-U</v>
          </cell>
          <cell r="B372" t="str">
            <v>330</v>
          </cell>
          <cell r="D372">
            <v>635699.65</v>
          </cell>
          <cell r="F372" t="str">
            <v>330SG-U</v>
          </cell>
          <cell r="G372" t="str">
            <v>330</v>
          </cell>
          <cell r="I372">
            <v>635699.65</v>
          </cell>
        </row>
        <row r="373">
          <cell r="A373" t="str">
            <v>331DGP</v>
          </cell>
          <cell r="B373" t="str">
            <v>331</v>
          </cell>
          <cell r="D373">
            <v>21446832.329999998</v>
          </cell>
          <cell r="F373" t="str">
            <v>331DGP</v>
          </cell>
          <cell r="G373" t="str">
            <v>331</v>
          </cell>
          <cell r="I373">
            <v>21446832.329999998</v>
          </cell>
        </row>
        <row r="374">
          <cell r="A374" t="str">
            <v>331DGU</v>
          </cell>
          <cell r="B374" t="str">
            <v>331</v>
          </cell>
          <cell r="D374">
            <v>5315406.7</v>
          </cell>
          <cell r="F374" t="str">
            <v>331DGU</v>
          </cell>
          <cell r="G374" t="str">
            <v>331</v>
          </cell>
          <cell r="I374">
            <v>5315406.7</v>
          </cell>
        </row>
        <row r="375">
          <cell r="A375" t="str">
            <v>331SG-P</v>
          </cell>
          <cell r="B375" t="str">
            <v>331</v>
          </cell>
          <cell r="D375">
            <v>52712220.869999997</v>
          </cell>
          <cell r="F375" t="str">
            <v>331SG-P</v>
          </cell>
          <cell r="G375" t="str">
            <v>331</v>
          </cell>
          <cell r="I375">
            <v>52712220.869999997</v>
          </cell>
        </row>
        <row r="376">
          <cell r="A376" t="str">
            <v>331SG-U</v>
          </cell>
          <cell r="B376" t="str">
            <v>331</v>
          </cell>
          <cell r="D376">
            <v>7393542.75</v>
          </cell>
          <cell r="F376" t="str">
            <v>331SG-U</v>
          </cell>
          <cell r="G376" t="str">
            <v>331</v>
          </cell>
          <cell r="I376">
            <v>7393542.75</v>
          </cell>
        </row>
        <row r="377">
          <cell r="A377" t="str">
            <v>332DGP</v>
          </cell>
          <cell r="B377" t="str">
            <v>332</v>
          </cell>
          <cell r="D377">
            <v>150017615.8512218</v>
          </cell>
          <cell r="F377" t="str">
            <v>332DGP</v>
          </cell>
          <cell r="G377" t="str">
            <v>332</v>
          </cell>
          <cell r="I377">
            <v>150017615.8512218</v>
          </cell>
        </row>
        <row r="378">
          <cell r="A378" t="str">
            <v>332DGU</v>
          </cell>
          <cell r="B378" t="str">
            <v>332</v>
          </cell>
          <cell r="D378">
            <v>19915579.184886474</v>
          </cell>
          <cell r="F378" t="str">
            <v>332DGU</v>
          </cell>
          <cell r="G378" t="str">
            <v>332</v>
          </cell>
          <cell r="I378">
            <v>19915579.184886474</v>
          </cell>
        </row>
        <row r="379">
          <cell r="A379" t="str">
            <v>332SG-P</v>
          </cell>
          <cell r="B379" t="str">
            <v>332</v>
          </cell>
          <cell r="D379">
            <v>172458176.9784373</v>
          </cell>
          <cell r="F379" t="str">
            <v>332SG-P</v>
          </cell>
          <cell r="G379" t="str">
            <v>332</v>
          </cell>
          <cell r="I379">
            <v>172458176.9784373</v>
          </cell>
        </row>
        <row r="380">
          <cell r="A380" t="str">
            <v>332SG-U</v>
          </cell>
          <cell r="B380" t="str">
            <v>332</v>
          </cell>
          <cell r="D380">
            <v>57800746.651000917</v>
          </cell>
          <cell r="F380" t="str">
            <v>332SG-U</v>
          </cell>
          <cell r="G380" t="str">
            <v>332</v>
          </cell>
          <cell r="I380">
            <v>57800746.651000917</v>
          </cell>
        </row>
        <row r="381">
          <cell r="A381" t="str">
            <v>333DGP</v>
          </cell>
          <cell r="B381" t="str">
            <v>333</v>
          </cell>
          <cell r="D381">
            <v>32897569.190000001</v>
          </cell>
          <cell r="F381" t="str">
            <v>333DGP</v>
          </cell>
          <cell r="G381" t="str">
            <v>333</v>
          </cell>
          <cell r="I381">
            <v>32897569.190000001</v>
          </cell>
        </row>
        <row r="382">
          <cell r="A382" t="str">
            <v>333DGU</v>
          </cell>
          <cell r="B382" t="str">
            <v>333</v>
          </cell>
          <cell r="D382">
            <v>8946124.8499999996</v>
          </cell>
          <cell r="F382" t="str">
            <v>333DGU</v>
          </cell>
          <cell r="G382" t="str">
            <v>333</v>
          </cell>
          <cell r="I382">
            <v>8946124.8499999996</v>
          </cell>
        </row>
        <row r="383">
          <cell r="A383" t="str">
            <v>333SG-P</v>
          </cell>
          <cell r="B383" t="str">
            <v>333</v>
          </cell>
          <cell r="D383">
            <v>36001226.079999998</v>
          </cell>
          <cell r="F383" t="str">
            <v>333SG-P</v>
          </cell>
          <cell r="G383" t="str">
            <v>333</v>
          </cell>
          <cell r="I383">
            <v>36001226.079999998</v>
          </cell>
        </row>
        <row r="384">
          <cell r="A384" t="str">
            <v>333SG-U</v>
          </cell>
          <cell r="B384" t="str">
            <v>333</v>
          </cell>
          <cell r="D384">
            <v>25048207.25</v>
          </cell>
          <cell r="F384" t="str">
            <v>333SG-U</v>
          </cell>
          <cell r="G384" t="str">
            <v>333</v>
          </cell>
          <cell r="I384">
            <v>25048207.25</v>
          </cell>
        </row>
        <row r="385">
          <cell r="A385" t="str">
            <v>334DGP</v>
          </cell>
          <cell r="B385" t="str">
            <v>334</v>
          </cell>
          <cell r="D385">
            <v>4694160.9800000004</v>
          </cell>
          <cell r="F385" t="str">
            <v>334DGP</v>
          </cell>
          <cell r="G385" t="str">
            <v>334</v>
          </cell>
          <cell r="I385">
            <v>4694160.9800000004</v>
          </cell>
        </row>
        <row r="386">
          <cell r="A386" t="str">
            <v>334DGU</v>
          </cell>
          <cell r="B386" t="str">
            <v>334</v>
          </cell>
          <cell r="D386">
            <v>3889665.45</v>
          </cell>
          <cell r="F386" t="str">
            <v>334DGU</v>
          </cell>
          <cell r="G386" t="str">
            <v>334</v>
          </cell>
          <cell r="I386">
            <v>3889665.45</v>
          </cell>
        </row>
        <row r="387">
          <cell r="A387" t="str">
            <v>334SG-P</v>
          </cell>
          <cell r="B387" t="str">
            <v>334</v>
          </cell>
          <cell r="D387">
            <v>37854833.140000001</v>
          </cell>
          <cell r="F387" t="str">
            <v>334SG-P</v>
          </cell>
          <cell r="G387" t="str">
            <v>334</v>
          </cell>
          <cell r="I387">
            <v>37854833.140000001</v>
          </cell>
        </row>
        <row r="388">
          <cell r="A388" t="str">
            <v>334SG-U</v>
          </cell>
          <cell r="B388" t="str">
            <v>334</v>
          </cell>
          <cell r="D388">
            <v>5768179.4199999999</v>
          </cell>
          <cell r="F388" t="str">
            <v>334SG-U</v>
          </cell>
          <cell r="G388" t="str">
            <v>334</v>
          </cell>
          <cell r="I388">
            <v>5768179.4199999999</v>
          </cell>
        </row>
        <row r="389">
          <cell r="A389" t="str">
            <v>335DGP</v>
          </cell>
          <cell r="B389" t="str">
            <v>335</v>
          </cell>
          <cell r="D389">
            <v>1173712.57</v>
          </cell>
          <cell r="F389" t="str">
            <v>335DGP</v>
          </cell>
          <cell r="G389" t="str">
            <v>335</v>
          </cell>
          <cell r="I389">
            <v>1173712.57</v>
          </cell>
        </row>
        <row r="390">
          <cell r="A390" t="str">
            <v>335DGU</v>
          </cell>
          <cell r="B390" t="str">
            <v>335</v>
          </cell>
          <cell r="D390">
            <v>194396.5</v>
          </cell>
          <cell r="F390" t="str">
            <v>335DGU</v>
          </cell>
          <cell r="G390" t="str">
            <v>335</v>
          </cell>
          <cell r="I390">
            <v>194396.5</v>
          </cell>
        </row>
        <row r="391">
          <cell r="A391" t="str">
            <v>335SG-P</v>
          </cell>
          <cell r="B391" t="str">
            <v>335</v>
          </cell>
          <cell r="D391">
            <v>995384.94</v>
          </cell>
          <cell r="F391" t="str">
            <v>335SG-P</v>
          </cell>
          <cell r="G391" t="str">
            <v>335</v>
          </cell>
          <cell r="I391">
            <v>995384.94</v>
          </cell>
        </row>
        <row r="392">
          <cell r="A392" t="str">
            <v>335SG-U</v>
          </cell>
          <cell r="B392" t="str">
            <v>335</v>
          </cell>
          <cell r="D392">
            <v>14473.55</v>
          </cell>
          <cell r="F392" t="str">
            <v>335SG-U</v>
          </cell>
          <cell r="G392" t="str">
            <v>335</v>
          </cell>
          <cell r="I392">
            <v>14473.55</v>
          </cell>
        </row>
        <row r="393">
          <cell r="A393" t="str">
            <v>336DGP</v>
          </cell>
          <cell r="B393" t="str">
            <v>336</v>
          </cell>
          <cell r="D393">
            <v>4689356.8600000003</v>
          </cell>
          <cell r="F393" t="str">
            <v>336DGP</v>
          </cell>
          <cell r="G393" t="str">
            <v>336</v>
          </cell>
          <cell r="I393">
            <v>4689356.8600000003</v>
          </cell>
        </row>
        <row r="394">
          <cell r="A394" t="str">
            <v>336DGU</v>
          </cell>
          <cell r="B394" t="str">
            <v>336</v>
          </cell>
          <cell r="D394">
            <v>828975.78</v>
          </cell>
          <cell r="F394" t="str">
            <v>336DGU</v>
          </cell>
          <cell r="G394" t="str">
            <v>336</v>
          </cell>
          <cell r="I394">
            <v>828975.78</v>
          </cell>
        </row>
        <row r="395">
          <cell r="A395" t="str">
            <v>336SG-P</v>
          </cell>
          <cell r="B395" t="str">
            <v>336</v>
          </cell>
          <cell r="D395">
            <v>8475746.3699999992</v>
          </cell>
          <cell r="F395" t="str">
            <v>336SG-P</v>
          </cell>
          <cell r="G395" t="str">
            <v>336</v>
          </cell>
          <cell r="I395">
            <v>8475746.3699999992</v>
          </cell>
        </row>
        <row r="396">
          <cell r="A396" t="str">
            <v>336SG-U</v>
          </cell>
          <cell r="B396" t="str">
            <v>336</v>
          </cell>
          <cell r="D396">
            <v>624713.51</v>
          </cell>
          <cell r="F396" t="str">
            <v>336SG-U</v>
          </cell>
          <cell r="G396" t="str">
            <v>336</v>
          </cell>
          <cell r="I396">
            <v>624713.51</v>
          </cell>
        </row>
        <row r="397">
          <cell r="A397" t="str">
            <v>340SG</v>
          </cell>
          <cell r="B397" t="str">
            <v>340</v>
          </cell>
          <cell r="D397">
            <v>21542917.129999999</v>
          </cell>
          <cell r="F397" t="str">
            <v>340SG</v>
          </cell>
          <cell r="G397" t="str">
            <v>340</v>
          </cell>
          <cell r="I397">
            <v>21542917.129999999</v>
          </cell>
        </row>
        <row r="398">
          <cell r="A398" t="str">
            <v>341DGU</v>
          </cell>
          <cell r="B398" t="str">
            <v>341</v>
          </cell>
          <cell r="D398">
            <v>166098.76999999999</v>
          </cell>
          <cell r="F398" t="str">
            <v>341DGU</v>
          </cell>
          <cell r="G398" t="str">
            <v>341</v>
          </cell>
          <cell r="I398">
            <v>166098.76999999999</v>
          </cell>
        </row>
        <row r="399">
          <cell r="A399" t="str">
            <v>341SG</v>
          </cell>
          <cell r="B399" t="str">
            <v>341</v>
          </cell>
          <cell r="D399">
            <v>103830672.36</v>
          </cell>
          <cell r="F399" t="str">
            <v>341SG</v>
          </cell>
          <cell r="G399" t="str">
            <v>341</v>
          </cell>
          <cell r="I399">
            <v>103830672.36</v>
          </cell>
        </row>
        <row r="400">
          <cell r="A400" t="str">
            <v>341SSGCT</v>
          </cell>
          <cell r="B400" t="str">
            <v>341</v>
          </cell>
          <cell r="D400">
            <v>4121643.1</v>
          </cell>
          <cell r="F400" t="str">
            <v>341SSGCT</v>
          </cell>
          <cell r="G400" t="str">
            <v>341</v>
          </cell>
          <cell r="I400">
            <v>4121643.1</v>
          </cell>
        </row>
        <row r="401">
          <cell r="A401" t="str">
            <v>342DGU</v>
          </cell>
          <cell r="B401" t="str">
            <v>342</v>
          </cell>
          <cell r="D401">
            <v>121338.9</v>
          </cell>
          <cell r="F401" t="str">
            <v>342DGU</v>
          </cell>
          <cell r="G401" t="str">
            <v>342</v>
          </cell>
          <cell r="I401">
            <v>121338.9</v>
          </cell>
        </row>
        <row r="402">
          <cell r="A402" t="str">
            <v>342SG</v>
          </cell>
          <cell r="B402" t="str">
            <v>342</v>
          </cell>
          <cell r="D402">
            <v>6788799.1699999999</v>
          </cell>
          <cell r="F402" t="str">
            <v>342SG</v>
          </cell>
          <cell r="G402" t="str">
            <v>342</v>
          </cell>
          <cell r="I402">
            <v>6788799.1699999999</v>
          </cell>
        </row>
        <row r="403">
          <cell r="A403" t="str">
            <v>342SSGCT</v>
          </cell>
          <cell r="B403" t="str">
            <v>342</v>
          </cell>
          <cell r="D403">
            <v>2284125.7599999998</v>
          </cell>
          <cell r="F403" t="str">
            <v>342SSGCT</v>
          </cell>
          <cell r="G403" t="str">
            <v>342</v>
          </cell>
          <cell r="I403">
            <v>2284125.7599999998</v>
          </cell>
        </row>
        <row r="404">
          <cell r="A404" t="str">
            <v>343DGU</v>
          </cell>
          <cell r="B404" t="str">
            <v>343</v>
          </cell>
          <cell r="D404">
            <v>720393.59633708396</v>
          </cell>
          <cell r="F404" t="str">
            <v>343DGU</v>
          </cell>
          <cell r="G404" t="str">
            <v>343</v>
          </cell>
          <cell r="I404">
            <v>720393.59633708396</v>
          </cell>
        </row>
        <row r="405">
          <cell r="A405" t="str">
            <v>343SG</v>
          </cell>
          <cell r="B405" t="str">
            <v>343</v>
          </cell>
          <cell r="D405">
            <v>2174992166.1164088</v>
          </cell>
          <cell r="F405" t="str">
            <v>343SG</v>
          </cell>
          <cell r="G405" t="str">
            <v>343</v>
          </cell>
          <cell r="I405">
            <v>2174992166.1164088</v>
          </cell>
        </row>
        <row r="406">
          <cell r="A406" t="str">
            <v>343SSGCT</v>
          </cell>
          <cell r="B406" t="str">
            <v>343</v>
          </cell>
          <cell r="D406">
            <v>55093261.166487992</v>
          </cell>
          <cell r="F406" t="str">
            <v>343SSGCT</v>
          </cell>
          <cell r="G406" t="str">
            <v>343</v>
          </cell>
          <cell r="I406">
            <v>55093261.166487992</v>
          </cell>
        </row>
        <row r="407">
          <cell r="A407" t="str">
            <v>344SG</v>
          </cell>
          <cell r="B407" t="str">
            <v>344</v>
          </cell>
          <cell r="D407">
            <v>219348068.94</v>
          </cell>
          <cell r="F407" t="str">
            <v>344SG</v>
          </cell>
          <cell r="G407" t="str">
            <v>344</v>
          </cell>
          <cell r="I407">
            <v>219348068.94</v>
          </cell>
        </row>
        <row r="408">
          <cell r="A408" t="str">
            <v>344SSGCT</v>
          </cell>
          <cell r="B408" t="str">
            <v>344</v>
          </cell>
          <cell r="D408">
            <v>15873643.470000001</v>
          </cell>
          <cell r="F408" t="str">
            <v>344SSGCT</v>
          </cell>
          <cell r="G408" t="str">
            <v>344</v>
          </cell>
          <cell r="I408">
            <v>15873643.470000001</v>
          </cell>
        </row>
        <row r="409">
          <cell r="A409" t="str">
            <v>345DGU</v>
          </cell>
          <cell r="B409" t="str">
            <v>345</v>
          </cell>
          <cell r="D409">
            <v>156586.13</v>
          </cell>
          <cell r="F409" t="str">
            <v>345DGU</v>
          </cell>
          <cell r="G409" t="str">
            <v>345</v>
          </cell>
          <cell r="I409">
            <v>156586.13</v>
          </cell>
        </row>
        <row r="410">
          <cell r="A410" t="str">
            <v>345SG</v>
          </cell>
          <cell r="B410" t="str">
            <v>345</v>
          </cell>
          <cell r="D410">
            <v>131936991.67</v>
          </cell>
          <cell r="F410" t="str">
            <v>345SG</v>
          </cell>
          <cell r="G410" t="str">
            <v>345</v>
          </cell>
          <cell r="I410">
            <v>131936991.67</v>
          </cell>
        </row>
        <row r="411">
          <cell r="A411" t="str">
            <v>345SSGCT</v>
          </cell>
          <cell r="B411" t="str">
            <v>345</v>
          </cell>
          <cell r="D411">
            <v>2951100.66</v>
          </cell>
          <cell r="F411" t="str">
            <v>345SSGCT</v>
          </cell>
          <cell r="G411" t="str">
            <v>345</v>
          </cell>
          <cell r="I411">
            <v>2951100.66</v>
          </cell>
        </row>
        <row r="412">
          <cell r="A412" t="str">
            <v>346DGU</v>
          </cell>
          <cell r="B412" t="str">
            <v>346</v>
          </cell>
          <cell r="D412">
            <v>11813.11</v>
          </cell>
          <cell r="F412" t="str">
            <v>346DGU</v>
          </cell>
          <cell r="G412" t="str">
            <v>346</v>
          </cell>
          <cell r="I412">
            <v>11813.11</v>
          </cell>
        </row>
        <row r="413">
          <cell r="A413" t="str">
            <v>346SG</v>
          </cell>
          <cell r="B413" t="str">
            <v>346</v>
          </cell>
          <cell r="D413">
            <v>7172206.2199999997</v>
          </cell>
          <cell r="F413" t="str">
            <v>346SG</v>
          </cell>
          <cell r="G413" t="str">
            <v>346</v>
          </cell>
          <cell r="I413">
            <v>7172206.2199999997</v>
          </cell>
        </row>
        <row r="414">
          <cell r="A414" t="str">
            <v>350DGP</v>
          </cell>
          <cell r="B414" t="str">
            <v>350</v>
          </cell>
          <cell r="D414">
            <v>21182942.02</v>
          </cell>
          <cell r="F414" t="str">
            <v>350DGP</v>
          </cell>
          <cell r="G414" t="str">
            <v>350</v>
          </cell>
          <cell r="I414">
            <v>21182942.02</v>
          </cell>
        </row>
        <row r="415">
          <cell r="A415" t="str">
            <v>350DGU</v>
          </cell>
          <cell r="B415" t="str">
            <v>350</v>
          </cell>
          <cell r="D415">
            <v>48519152.909999996</v>
          </cell>
          <cell r="F415" t="str">
            <v>350DGU</v>
          </cell>
          <cell r="G415" t="str">
            <v>350</v>
          </cell>
          <cell r="I415">
            <v>48519152.909999996</v>
          </cell>
        </row>
        <row r="416">
          <cell r="A416" t="str">
            <v>350SG</v>
          </cell>
          <cell r="B416" t="str">
            <v>350</v>
          </cell>
          <cell r="D416">
            <v>25215546.620000001</v>
          </cell>
          <cell r="F416" t="str">
            <v>350SG</v>
          </cell>
          <cell r="G416" t="str">
            <v>350</v>
          </cell>
          <cell r="I416">
            <v>25215546.620000001</v>
          </cell>
        </row>
        <row r="417">
          <cell r="A417" t="str">
            <v>352DGP</v>
          </cell>
          <cell r="B417" t="str">
            <v>352</v>
          </cell>
          <cell r="D417">
            <v>7717845.6799999997</v>
          </cell>
          <cell r="F417" t="str">
            <v>352DGP</v>
          </cell>
          <cell r="G417" t="str">
            <v>352</v>
          </cell>
          <cell r="I417">
            <v>7717845.6799999997</v>
          </cell>
        </row>
        <row r="418">
          <cell r="A418" t="str">
            <v>352DGU</v>
          </cell>
          <cell r="B418" t="str">
            <v>352</v>
          </cell>
          <cell r="D418">
            <v>18343016.530000001</v>
          </cell>
          <cell r="F418" t="str">
            <v>352DGU</v>
          </cell>
          <cell r="G418" t="str">
            <v>352</v>
          </cell>
          <cell r="I418">
            <v>18343016.530000001</v>
          </cell>
        </row>
        <row r="419">
          <cell r="A419" t="str">
            <v>352SG</v>
          </cell>
          <cell r="B419" t="str">
            <v>352</v>
          </cell>
          <cell r="D419">
            <v>44586897.439999998</v>
          </cell>
          <cell r="F419" t="str">
            <v>352SG</v>
          </cell>
          <cell r="G419" t="str">
            <v>352</v>
          </cell>
          <cell r="I419">
            <v>44586897.439999998</v>
          </cell>
        </row>
        <row r="420">
          <cell r="A420" t="str">
            <v>353DGP</v>
          </cell>
          <cell r="B420" t="str">
            <v>353</v>
          </cell>
          <cell r="D420">
            <v>132310872.95</v>
          </cell>
          <cell r="F420" t="str">
            <v>353DGP</v>
          </cell>
          <cell r="G420" t="str">
            <v>353</v>
          </cell>
          <cell r="I420">
            <v>132310872.95</v>
          </cell>
        </row>
        <row r="421">
          <cell r="A421" t="str">
            <v>353DGU</v>
          </cell>
          <cell r="B421" t="str">
            <v>353</v>
          </cell>
          <cell r="D421">
            <v>192352318.31</v>
          </cell>
          <cell r="F421" t="str">
            <v>353DGU</v>
          </cell>
          <cell r="G421" t="str">
            <v>353</v>
          </cell>
          <cell r="I421">
            <v>192352318.31</v>
          </cell>
        </row>
        <row r="422">
          <cell r="A422" t="str">
            <v>353SG</v>
          </cell>
          <cell r="B422" t="str">
            <v>353</v>
          </cell>
          <cell r="D422">
            <v>824409675.84000003</v>
          </cell>
          <cell r="F422" t="str">
            <v>353SG</v>
          </cell>
          <cell r="G422" t="str">
            <v>353</v>
          </cell>
          <cell r="I422">
            <v>824409675.84000003</v>
          </cell>
        </row>
        <row r="423">
          <cell r="A423" t="str">
            <v>354DGP</v>
          </cell>
          <cell r="B423" t="str">
            <v>354</v>
          </cell>
          <cell r="D423">
            <v>156322773.03999999</v>
          </cell>
          <cell r="F423" t="str">
            <v>354DGP</v>
          </cell>
          <cell r="G423" t="str">
            <v>354</v>
          </cell>
          <cell r="I423">
            <v>156322773.03999999</v>
          </cell>
        </row>
        <row r="424">
          <cell r="A424" t="str">
            <v>354DGU</v>
          </cell>
          <cell r="B424" t="str">
            <v>354</v>
          </cell>
          <cell r="D424">
            <v>126427452</v>
          </cell>
          <cell r="F424" t="str">
            <v>354DGU</v>
          </cell>
          <cell r="G424" t="str">
            <v>354</v>
          </cell>
          <cell r="I424">
            <v>126427452</v>
          </cell>
        </row>
        <row r="425">
          <cell r="A425" t="str">
            <v>354SG</v>
          </cell>
          <cell r="B425" t="str">
            <v>354</v>
          </cell>
          <cell r="D425">
            <v>147566507.5</v>
          </cell>
          <cell r="F425" t="str">
            <v>354SG</v>
          </cell>
          <cell r="G425" t="str">
            <v>354</v>
          </cell>
          <cell r="I425">
            <v>147566507.5</v>
          </cell>
        </row>
        <row r="426">
          <cell r="A426" t="str">
            <v>355DGP</v>
          </cell>
          <cell r="B426" t="str">
            <v>355</v>
          </cell>
          <cell r="D426">
            <v>61323168.230491593</v>
          </cell>
          <cell r="F426" t="str">
            <v>355DGP</v>
          </cell>
          <cell r="G426" t="str">
            <v>355</v>
          </cell>
          <cell r="I426">
            <v>61323168.230491593</v>
          </cell>
        </row>
        <row r="427">
          <cell r="A427" t="str">
            <v>355DGU</v>
          </cell>
          <cell r="B427" t="str">
            <v>355</v>
          </cell>
          <cell r="D427">
            <v>111794398.24508977</v>
          </cell>
          <cell r="F427" t="str">
            <v>355DGU</v>
          </cell>
          <cell r="G427" t="str">
            <v>355</v>
          </cell>
          <cell r="I427">
            <v>111794398.24508977</v>
          </cell>
        </row>
        <row r="428">
          <cell r="A428" t="str">
            <v>355SG</v>
          </cell>
          <cell r="B428" t="str">
            <v>355</v>
          </cell>
          <cell r="D428">
            <v>862409072.09408069</v>
          </cell>
          <cell r="F428" t="str">
            <v>355SG</v>
          </cell>
          <cell r="G428" t="str">
            <v>355</v>
          </cell>
          <cell r="I428">
            <v>862409072.09408069</v>
          </cell>
        </row>
        <row r="429">
          <cell r="A429" t="str">
            <v>356DGP</v>
          </cell>
          <cell r="B429" t="str">
            <v>356</v>
          </cell>
          <cell r="D429">
            <v>197629452.24000001</v>
          </cell>
          <cell r="F429" t="str">
            <v>356DGP</v>
          </cell>
          <cell r="G429" t="str">
            <v>356</v>
          </cell>
          <cell r="I429">
            <v>197629452.24000001</v>
          </cell>
        </row>
        <row r="430">
          <cell r="A430" t="str">
            <v>356DGU</v>
          </cell>
          <cell r="B430" t="str">
            <v>356</v>
          </cell>
          <cell r="D430">
            <v>158102507</v>
          </cell>
          <cell r="F430" t="str">
            <v>356DGU</v>
          </cell>
          <cell r="G430" t="str">
            <v>356</v>
          </cell>
          <cell r="I430">
            <v>158102507</v>
          </cell>
        </row>
        <row r="431">
          <cell r="A431" t="str">
            <v>356SG</v>
          </cell>
          <cell r="B431" t="str">
            <v>356</v>
          </cell>
          <cell r="D431">
            <v>360143627.77999997</v>
          </cell>
          <cell r="F431" t="str">
            <v>356SG</v>
          </cell>
          <cell r="G431" t="str">
            <v>356</v>
          </cell>
          <cell r="I431">
            <v>360143627.77999997</v>
          </cell>
        </row>
        <row r="432">
          <cell r="A432" t="str">
            <v>357DGP</v>
          </cell>
          <cell r="B432" t="str">
            <v>357</v>
          </cell>
          <cell r="D432">
            <v>6370.99</v>
          </cell>
          <cell r="F432" t="str">
            <v>357DGP</v>
          </cell>
          <cell r="G432" t="str">
            <v>357</v>
          </cell>
          <cell r="I432">
            <v>6370.99</v>
          </cell>
        </row>
        <row r="433">
          <cell r="A433" t="str">
            <v>357DGU</v>
          </cell>
          <cell r="B433" t="str">
            <v>357</v>
          </cell>
          <cell r="D433">
            <v>91650.59</v>
          </cell>
          <cell r="F433" t="str">
            <v>357DGU</v>
          </cell>
          <cell r="G433" t="str">
            <v>357</v>
          </cell>
          <cell r="I433">
            <v>91650.59</v>
          </cell>
        </row>
        <row r="434">
          <cell r="A434" t="str">
            <v>357SG</v>
          </cell>
          <cell r="B434" t="str">
            <v>357</v>
          </cell>
          <cell r="D434">
            <v>3111560.47</v>
          </cell>
          <cell r="F434" t="str">
            <v>357SG</v>
          </cell>
          <cell r="G434" t="str">
            <v>357</v>
          </cell>
          <cell r="I434">
            <v>3111560.47</v>
          </cell>
        </row>
        <row r="435">
          <cell r="A435" t="str">
            <v>358DGU</v>
          </cell>
          <cell r="B435" t="str">
            <v>358</v>
          </cell>
          <cell r="D435">
            <v>1087552.1399999999</v>
          </cell>
          <cell r="F435" t="str">
            <v>358DGU</v>
          </cell>
          <cell r="G435" t="str">
            <v>358</v>
          </cell>
          <cell r="I435">
            <v>1087552.1399999999</v>
          </cell>
        </row>
        <row r="436">
          <cell r="A436" t="str">
            <v>358SG</v>
          </cell>
          <cell r="B436" t="str">
            <v>358</v>
          </cell>
          <cell r="D436">
            <v>6402623.1200000001</v>
          </cell>
          <cell r="F436" t="str">
            <v>358SG</v>
          </cell>
          <cell r="G436" t="str">
            <v>358</v>
          </cell>
          <cell r="I436">
            <v>6402623.1200000001</v>
          </cell>
        </row>
        <row r="437">
          <cell r="A437" t="str">
            <v>359DGP</v>
          </cell>
          <cell r="B437" t="str">
            <v>359</v>
          </cell>
          <cell r="D437">
            <v>1863031.54</v>
          </cell>
          <cell r="F437" t="str">
            <v>359DGP</v>
          </cell>
          <cell r="G437" t="str">
            <v>359</v>
          </cell>
          <cell r="I437">
            <v>1863031.54</v>
          </cell>
        </row>
        <row r="438">
          <cell r="A438" t="str">
            <v>359DGU</v>
          </cell>
          <cell r="B438" t="str">
            <v>359</v>
          </cell>
          <cell r="D438">
            <v>440513.21</v>
          </cell>
          <cell r="F438" t="str">
            <v>359DGU</v>
          </cell>
          <cell r="G438" t="str">
            <v>359</v>
          </cell>
          <cell r="I438">
            <v>440513.21</v>
          </cell>
        </row>
        <row r="439">
          <cell r="A439" t="str">
            <v>359SG</v>
          </cell>
          <cell r="B439" t="str">
            <v>359</v>
          </cell>
          <cell r="D439">
            <v>9149901.9499999993</v>
          </cell>
          <cell r="F439" t="str">
            <v>359SG</v>
          </cell>
          <cell r="G439" t="str">
            <v>359</v>
          </cell>
          <cell r="I439">
            <v>9149901.9499999993</v>
          </cell>
        </row>
        <row r="440">
          <cell r="A440" t="str">
            <v>360CA</v>
          </cell>
          <cell r="B440" t="str">
            <v>360</v>
          </cell>
          <cell r="D440">
            <v>1191917.97</v>
          </cell>
          <cell r="F440" t="str">
            <v>360CA</v>
          </cell>
          <cell r="G440" t="str">
            <v>360</v>
          </cell>
          <cell r="I440">
            <v>1191917.97</v>
          </cell>
        </row>
        <row r="441">
          <cell r="A441" t="str">
            <v>360ID</v>
          </cell>
          <cell r="B441" t="str">
            <v>360</v>
          </cell>
          <cell r="D441">
            <v>1253864.57</v>
          </cell>
          <cell r="F441" t="str">
            <v>360ID</v>
          </cell>
          <cell r="G441" t="str">
            <v>360</v>
          </cell>
          <cell r="I441">
            <v>1253864.57</v>
          </cell>
        </row>
        <row r="442">
          <cell r="A442" t="str">
            <v>360OR</v>
          </cell>
          <cell r="B442" t="str">
            <v>360</v>
          </cell>
          <cell r="D442">
            <v>8935527.7200000007</v>
          </cell>
          <cell r="F442" t="str">
            <v>360OR</v>
          </cell>
          <cell r="G442" t="str">
            <v>360</v>
          </cell>
          <cell r="I442">
            <v>8935527.7200000007</v>
          </cell>
        </row>
        <row r="443">
          <cell r="A443" t="str">
            <v>360UT</v>
          </cell>
          <cell r="B443" t="str">
            <v>360</v>
          </cell>
          <cell r="D443">
            <v>29780414.100000001</v>
          </cell>
          <cell r="F443" t="str">
            <v>360UT</v>
          </cell>
          <cell r="G443" t="str">
            <v>360</v>
          </cell>
          <cell r="I443">
            <v>29780414.100000001</v>
          </cell>
        </row>
        <row r="444">
          <cell r="A444" t="str">
            <v>360WA</v>
          </cell>
          <cell r="B444" t="str">
            <v>360</v>
          </cell>
          <cell r="D444">
            <v>1485966.36</v>
          </cell>
          <cell r="F444" t="str">
            <v>360WA</v>
          </cell>
          <cell r="G444" t="str">
            <v>360</v>
          </cell>
          <cell r="I444">
            <v>1485966.36</v>
          </cell>
        </row>
        <row r="445">
          <cell r="A445" t="str">
            <v>360WYP</v>
          </cell>
          <cell r="B445" t="str">
            <v>360</v>
          </cell>
          <cell r="D445">
            <v>2495451.71</v>
          </cell>
          <cell r="F445" t="str">
            <v>360WYP</v>
          </cell>
          <cell r="G445" t="str">
            <v>360</v>
          </cell>
          <cell r="I445">
            <v>2495451.71</v>
          </cell>
        </row>
        <row r="446">
          <cell r="A446" t="str">
            <v>360WYU</v>
          </cell>
          <cell r="B446" t="str">
            <v>360</v>
          </cell>
          <cell r="D446">
            <v>1383620.87</v>
          </cell>
          <cell r="F446" t="str">
            <v>360WYU</v>
          </cell>
          <cell r="G446" t="str">
            <v>360</v>
          </cell>
          <cell r="I446">
            <v>1383620.87</v>
          </cell>
        </row>
        <row r="447">
          <cell r="A447" t="str">
            <v>361CA</v>
          </cell>
          <cell r="B447" t="str">
            <v>361</v>
          </cell>
          <cell r="D447">
            <v>1480738.79</v>
          </cell>
          <cell r="F447" t="str">
            <v>361CA</v>
          </cell>
          <cell r="G447" t="str">
            <v>361</v>
          </cell>
          <cell r="I447">
            <v>1480738.79</v>
          </cell>
        </row>
        <row r="448">
          <cell r="A448" t="str">
            <v>361ID</v>
          </cell>
          <cell r="B448" t="str">
            <v>361</v>
          </cell>
          <cell r="D448">
            <v>1494643.96</v>
          </cell>
          <cell r="F448" t="str">
            <v>361ID</v>
          </cell>
          <cell r="G448" t="str">
            <v>361</v>
          </cell>
          <cell r="I448">
            <v>1494643.96</v>
          </cell>
        </row>
        <row r="449">
          <cell r="A449" t="str">
            <v>361OR</v>
          </cell>
          <cell r="B449" t="str">
            <v>361</v>
          </cell>
          <cell r="D449">
            <v>14744683.66</v>
          </cell>
          <cell r="F449" t="str">
            <v>361OR</v>
          </cell>
          <cell r="G449" t="str">
            <v>361</v>
          </cell>
          <cell r="I449">
            <v>14744683.66</v>
          </cell>
        </row>
        <row r="450">
          <cell r="A450" t="str">
            <v>361UT</v>
          </cell>
          <cell r="B450" t="str">
            <v>361</v>
          </cell>
          <cell r="D450">
            <v>31236867.600000001</v>
          </cell>
          <cell r="F450" t="str">
            <v>361UT</v>
          </cell>
          <cell r="G450" t="str">
            <v>361</v>
          </cell>
          <cell r="I450">
            <v>31236867.600000001</v>
          </cell>
        </row>
        <row r="451">
          <cell r="A451" t="str">
            <v>361WA</v>
          </cell>
          <cell r="B451" t="str">
            <v>361</v>
          </cell>
          <cell r="D451">
            <v>2238972.08</v>
          </cell>
          <cell r="F451" t="str">
            <v>361WA</v>
          </cell>
          <cell r="G451" t="str">
            <v>361</v>
          </cell>
          <cell r="I451">
            <v>2238972.08</v>
          </cell>
        </row>
        <row r="452">
          <cell r="A452" t="str">
            <v>361WYP</v>
          </cell>
          <cell r="B452" t="str">
            <v>361</v>
          </cell>
          <cell r="D452">
            <v>6928498.4699999997</v>
          </cell>
          <cell r="F452" t="str">
            <v>361WYP</v>
          </cell>
          <cell r="G452" t="str">
            <v>361</v>
          </cell>
          <cell r="I452">
            <v>6928498.4699999997</v>
          </cell>
        </row>
        <row r="453">
          <cell r="A453" t="str">
            <v>361WYU</v>
          </cell>
          <cell r="B453" t="str">
            <v>361</v>
          </cell>
          <cell r="D453">
            <v>167499.99</v>
          </cell>
          <cell r="F453" t="str">
            <v>361WYU</v>
          </cell>
          <cell r="G453" t="str">
            <v>361</v>
          </cell>
          <cell r="I453">
            <v>167499.99</v>
          </cell>
        </row>
        <row r="454">
          <cell r="A454" t="str">
            <v>362CA</v>
          </cell>
          <cell r="B454" t="str">
            <v>362</v>
          </cell>
          <cell r="D454">
            <v>20476500.43</v>
          </cell>
          <cell r="F454" t="str">
            <v>362CA</v>
          </cell>
          <cell r="G454" t="str">
            <v>362</v>
          </cell>
          <cell r="I454">
            <v>20476500.43</v>
          </cell>
        </row>
        <row r="455">
          <cell r="A455" t="str">
            <v>362ID</v>
          </cell>
          <cell r="B455" t="str">
            <v>362</v>
          </cell>
          <cell r="D455">
            <v>26264918.620000001</v>
          </cell>
          <cell r="F455" t="str">
            <v>362ID</v>
          </cell>
          <cell r="G455" t="str">
            <v>362</v>
          </cell>
          <cell r="I455">
            <v>26264918.620000001</v>
          </cell>
        </row>
        <row r="456">
          <cell r="A456" t="str">
            <v>362OR</v>
          </cell>
          <cell r="B456" t="str">
            <v>362</v>
          </cell>
          <cell r="D456">
            <v>177581114.09999999</v>
          </cell>
          <cell r="F456" t="str">
            <v>362OR</v>
          </cell>
          <cell r="G456" t="str">
            <v>362</v>
          </cell>
          <cell r="I456">
            <v>177581114.09999999</v>
          </cell>
        </row>
        <row r="457">
          <cell r="A457" t="str">
            <v>362UT</v>
          </cell>
          <cell r="B457" t="str">
            <v>362</v>
          </cell>
          <cell r="D457">
            <v>354779006.5</v>
          </cell>
          <cell r="F457" t="str">
            <v>362UT</v>
          </cell>
          <cell r="G457" t="str">
            <v>362</v>
          </cell>
          <cell r="I457">
            <v>354779006.5</v>
          </cell>
        </row>
        <row r="458">
          <cell r="A458" t="str">
            <v>362WA</v>
          </cell>
          <cell r="B458" t="str">
            <v>362</v>
          </cell>
          <cell r="D458">
            <v>46469283.590000004</v>
          </cell>
          <cell r="F458" t="str">
            <v>362WA</v>
          </cell>
          <cell r="G458" t="str">
            <v>362</v>
          </cell>
          <cell r="I458">
            <v>46469283.590000004</v>
          </cell>
        </row>
        <row r="459">
          <cell r="A459" t="str">
            <v>362WYP</v>
          </cell>
          <cell r="B459" t="str">
            <v>362</v>
          </cell>
          <cell r="D459">
            <v>100189206.28</v>
          </cell>
          <cell r="F459" t="str">
            <v>362WYP</v>
          </cell>
          <cell r="G459" t="str">
            <v>362</v>
          </cell>
          <cell r="I459">
            <v>100189206.28</v>
          </cell>
        </row>
        <row r="460">
          <cell r="A460" t="str">
            <v>362WYU</v>
          </cell>
          <cell r="B460" t="str">
            <v>362</v>
          </cell>
          <cell r="D460">
            <v>5880077.71</v>
          </cell>
          <cell r="F460" t="str">
            <v>362WYU</v>
          </cell>
          <cell r="G460" t="str">
            <v>362</v>
          </cell>
          <cell r="I460">
            <v>5880077.71</v>
          </cell>
        </row>
        <row r="461">
          <cell r="A461" t="str">
            <v>363UT</v>
          </cell>
          <cell r="B461" t="str">
            <v>363</v>
          </cell>
          <cell r="D461">
            <v>1457804.66</v>
          </cell>
          <cell r="F461" t="str">
            <v>363UT</v>
          </cell>
          <cell r="G461" t="str">
            <v>363</v>
          </cell>
          <cell r="I461">
            <v>1457804.66</v>
          </cell>
        </row>
        <row r="462">
          <cell r="A462" t="str">
            <v>364CA</v>
          </cell>
          <cell r="B462" t="str">
            <v>364</v>
          </cell>
          <cell r="D462">
            <v>62333717.220016383</v>
          </cell>
          <cell r="F462" t="str">
            <v>364CA</v>
          </cell>
          <cell r="G462" t="str">
            <v>364</v>
          </cell>
          <cell r="I462">
            <v>62333717.220016383</v>
          </cell>
        </row>
        <row r="463">
          <cell r="A463" t="str">
            <v>364ID</v>
          </cell>
          <cell r="B463" t="str">
            <v>364</v>
          </cell>
          <cell r="D463">
            <v>74278275.960706204</v>
          </cell>
          <cell r="F463" t="str">
            <v>364ID</v>
          </cell>
          <cell r="G463" t="str">
            <v>364</v>
          </cell>
          <cell r="I463">
            <v>74278275.960706204</v>
          </cell>
        </row>
        <row r="464">
          <cell r="A464" t="str">
            <v>364OR</v>
          </cell>
          <cell r="B464" t="str">
            <v>364</v>
          </cell>
          <cell r="D464">
            <v>406400030.27007556</v>
          </cell>
          <cell r="F464" t="str">
            <v>364OR</v>
          </cell>
          <cell r="G464" t="str">
            <v>364</v>
          </cell>
          <cell r="I464">
            <v>406400030.27007556</v>
          </cell>
        </row>
        <row r="465">
          <cell r="A465" t="str">
            <v>364UT</v>
          </cell>
          <cell r="B465" t="str">
            <v>364</v>
          </cell>
          <cell r="D465">
            <v>458569246.14619672</v>
          </cell>
          <cell r="F465" t="str">
            <v>364UT</v>
          </cell>
          <cell r="G465" t="str">
            <v>364</v>
          </cell>
          <cell r="I465">
            <v>458569246.14619672</v>
          </cell>
        </row>
        <row r="466">
          <cell r="A466" t="str">
            <v>364WA</v>
          </cell>
          <cell r="B466" t="str">
            <v>364</v>
          </cell>
          <cell r="D466">
            <v>109538591.33865395</v>
          </cell>
          <cell r="F466" t="str">
            <v>364WA</v>
          </cell>
          <cell r="G466" t="str">
            <v>364</v>
          </cell>
          <cell r="I466">
            <v>109538591.33865395</v>
          </cell>
        </row>
        <row r="467">
          <cell r="A467" t="str">
            <v>364WYP</v>
          </cell>
          <cell r="B467" t="str">
            <v>364</v>
          </cell>
          <cell r="D467">
            <v>145465310.35312355</v>
          </cell>
          <cell r="F467" t="str">
            <v>364WYP</v>
          </cell>
          <cell r="G467" t="str">
            <v>364</v>
          </cell>
          <cell r="I467">
            <v>145465310.35312355</v>
          </cell>
        </row>
        <row r="468">
          <cell r="A468" t="str">
            <v>364WYU</v>
          </cell>
          <cell r="B468" t="str">
            <v>364</v>
          </cell>
          <cell r="D468">
            <v>15229080.308631273</v>
          </cell>
          <cell r="F468" t="str">
            <v>364WYU</v>
          </cell>
          <cell r="G468" t="str">
            <v>364</v>
          </cell>
          <cell r="I468">
            <v>15229080.308631273</v>
          </cell>
        </row>
        <row r="469">
          <cell r="A469" t="str">
            <v>365CA</v>
          </cell>
          <cell r="B469" t="str">
            <v>365</v>
          </cell>
          <cell r="D469">
            <v>31785134.41</v>
          </cell>
          <cell r="F469" t="str">
            <v>365CA</v>
          </cell>
          <cell r="G469" t="str">
            <v>365</v>
          </cell>
          <cell r="I469">
            <v>31785134.41</v>
          </cell>
        </row>
        <row r="470">
          <cell r="A470" t="str">
            <v>365ID</v>
          </cell>
          <cell r="B470" t="str">
            <v>365</v>
          </cell>
          <cell r="D470">
            <v>33199928.32</v>
          </cell>
          <cell r="F470" t="str">
            <v>365ID</v>
          </cell>
          <cell r="G470" t="str">
            <v>365</v>
          </cell>
          <cell r="I470">
            <v>33199928.32</v>
          </cell>
        </row>
        <row r="471">
          <cell r="A471" t="str">
            <v>365OR</v>
          </cell>
          <cell r="B471" t="str">
            <v>365</v>
          </cell>
          <cell r="D471">
            <v>219470234.49000001</v>
          </cell>
          <cell r="F471" t="str">
            <v>365OR</v>
          </cell>
          <cell r="G471" t="str">
            <v>365</v>
          </cell>
          <cell r="I471">
            <v>219470234.49000001</v>
          </cell>
        </row>
        <row r="472">
          <cell r="A472" t="str">
            <v>365UT</v>
          </cell>
          <cell r="B472" t="str">
            <v>365</v>
          </cell>
          <cell r="D472">
            <v>189408672.46000001</v>
          </cell>
          <cell r="F472" t="str">
            <v>365UT</v>
          </cell>
          <cell r="G472" t="str">
            <v>365</v>
          </cell>
          <cell r="I472">
            <v>189408672.46000001</v>
          </cell>
        </row>
        <row r="473">
          <cell r="A473" t="str">
            <v>365WA</v>
          </cell>
          <cell r="B473" t="str">
            <v>365</v>
          </cell>
          <cell r="D473">
            <v>55518961.509999998</v>
          </cell>
          <cell r="F473" t="str">
            <v>365WA</v>
          </cell>
          <cell r="G473" t="str">
            <v>365</v>
          </cell>
          <cell r="I473">
            <v>55518961.509999998</v>
          </cell>
        </row>
        <row r="474">
          <cell r="A474" t="str">
            <v>365WYP</v>
          </cell>
          <cell r="B474" t="str">
            <v>365</v>
          </cell>
          <cell r="D474">
            <v>77433579.530000001</v>
          </cell>
          <cell r="F474" t="str">
            <v>365WYP</v>
          </cell>
          <cell r="G474" t="str">
            <v>365</v>
          </cell>
          <cell r="I474">
            <v>77433579.530000001</v>
          </cell>
        </row>
        <row r="475">
          <cell r="A475" t="str">
            <v>365WYU</v>
          </cell>
          <cell r="B475" t="str">
            <v>365</v>
          </cell>
          <cell r="D475">
            <v>10465606.859999999</v>
          </cell>
          <cell r="F475" t="str">
            <v>365WYU</v>
          </cell>
          <cell r="G475" t="str">
            <v>365</v>
          </cell>
          <cell r="I475">
            <v>10465606.859999999</v>
          </cell>
        </row>
        <row r="476">
          <cell r="A476" t="str">
            <v>366CA</v>
          </cell>
          <cell r="B476" t="str">
            <v>366</v>
          </cell>
          <cell r="D476">
            <v>14917811.49</v>
          </cell>
          <cell r="F476" t="str">
            <v>366CA</v>
          </cell>
          <cell r="G476" t="str">
            <v>366</v>
          </cell>
          <cell r="I476">
            <v>14917811.49</v>
          </cell>
        </row>
        <row r="477">
          <cell r="A477" t="str">
            <v>366ID</v>
          </cell>
          <cell r="B477" t="str">
            <v>366</v>
          </cell>
          <cell r="D477">
            <v>7137490.6299999999</v>
          </cell>
          <cell r="F477" t="str">
            <v>366ID</v>
          </cell>
          <cell r="G477" t="str">
            <v>366</v>
          </cell>
          <cell r="I477">
            <v>7137490.6299999999</v>
          </cell>
        </row>
        <row r="478">
          <cell r="A478" t="str">
            <v>366OR</v>
          </cell>
          <cell r="B478" t="str">
            <v>366</v>
          </cell>
          <cell r="D478">
            <v>79438345.040000007</v>
          </cell>
          <cell r="F478" t="str">
            <v>366OR</v>
          </cell>
          <cell r="G478" t="str">
            <v>366</v>
          </cell>
          <cell r="I478">
            <v>79438345.040000007</v>
          </cell>
        </row>
        <row r="479">
          <cell r="A479" t="str">
            <v>366UT</v>
          </cell>
          <cell r="B479" t="str">
            <v>366</v>
          </cell>
          <cell r="D479">
            <v>147470112.93000001</v>
          </cell>
          <cell r="F479" t="str">
            <v>366UT</v>
          </cell>
          <cell r="G479" t="str">
            <v>366</v>
          </cell>
          <cell r="I479">
            <v>147470112.93000001</v>
          </cell>
        </row>
        <row r="480">
          <cell r="A480" t="str">
            <v>366WA</v>
          </cell>
          <cell r="B480" t="str">
            <v>366</v>
          </cell>
          <cell r="D480">
            <v>14585657.060000001</v>
          </cell>
          <cell r="F480" t="str">
            <v>366WA</v>
          </cell>
          <cell r="G480" t="str">
            <v>366</v>
          </cell>
          <cell r="I480">
            <v>14585657.060000001</v>
          </cell>
        </row>
        <row r="481">
          <cell r="A481" t="str">
            <v>366WYP</v>
          </cell>
          <cell r="B481" t="str">
            <v>366</v>
          </cell>
          <cell r="D481">
            <v>11051988.57</v>
          </cell>
          <cell r="F481" t="str">
            <v>366WYP</v>
          </cell>
          <cell r="G481" t="str">
            <v>366</v>
          </cell>
          <cell r="I481">
            <v>11051988.57</v>
          </cell>
        </row>
        <row r="482">
          <cell r="A482" t="str">
            <v>366WYU</v>
          </cell>
          <cell r="B482" t="str">
            <v>366</v>
          </cell>
          <cell r="D482">
            <v>3598256.31</v>
          </cell>
          <cell r="F482" t="str">
            <v>366WYU</v>
          </cell>
          <cell r="G482" t="str">
            <v>366</v>
          </cell>
          <cell r="I482">
            <v>3598256.31</v>
          </cell>
        </row>
        <row r="483">
          <cell r="A483" t="str">
            <v>367CA</v>
          </cell>
          <cell r="B483" t="str">
            <v>367</v>
          </cell>
          <cell r="D483">
            <v>16393524.92</v>
          </cell>
          <cell r="F483" t="str">
            <v>367CA</v>
          </cell>
          <cell r="G483" t="str">
            <v>367</v>
          </cell>
          <cell r="I483">
            <v>16393524.92</v>
          </cell>
        </row>
        <row r="484">
          <cell r="A484" t="str">
            <v>367ID</v>
          </cell>
          <cell r="B484" t="str">
            <v>367</v>
          </cell>
          <cell r="D484">
            <v>23193959.609999999</v>
          </cell>
          <cell r="F484" t="str">
            <v>367ID</v>
          </cell>
          <cell r="G484" t="str">
            <v>367</v>
          </cell>
          <cell r="I484">
            <v>23193959.609999999</v>
          </cell>
        </row>
        <row r="485">
          <cell r="A485" t="str">
            <v>367OR</v>
          </cell>
          <cell r="B485" t="str">
            <v>367</v>
          </cell>
          <cell r="D485">
            <v>144271827.11000001</v>
          </cell>
          <cell r="F485" t="str">
            <v>367OR</v>
          </cell>
          <cell r="G485" t="str">
            <v>367</v>
          </cell>
          <cell r="I485">
            <v>144271827.11000001</v>
          </cell>
        </row>
        <row r="486">
          <cell r="A486" t="str">
            <v>367UT</v>
          </cell>
          <cell r="B486" t="str">
            <v>367</v>
          </cell>
          <cell r="D486">
            <v>426168354.31999999</v>
          </cell>
          <cell r="F486" t="str">
            <v>367UT</v>
          </cell>
          <cell r="G486" t="str">
            <v>367</v>
          </cell>
          <cell r="I486">
            <v>426168354.31999999</v>
          </cell>
        </row>
        <row r="487">
          <cell r="A487" t="str">
            <v>367WA</v>
          </cell>
          <cell r="B487" t="str">
            <v>367</v>
          </cell>
          <cell r="D487">
            <v>19451517.030000001</v>
          </cell>
          <cell r="F487" t="str">
            <v>367WA</v>
          </cell>
          <cell r="G487" t="str">
            <v>367</v>
          </cell>
          <cell r="I487">
            <v>19451517.030000001</v>
          </cell>
        </row>
        <row r="488">
          <cell r="A488" t="str">
            <v>367WYP</v>
          </cell>
          <cell r="B488" t="str">
            <v>367</v>
          </cell>
          <cell r="D488">
            <v>27460289.199999999</v>
          </cell>
          <cell r="F488" t="str">
            <v>367WYP</v>
          </cell>
          <cell r="G488" t="str">
            <v>367</v>
          </cell>
          <cell r="I488">
            <v>27460289.199999999</v>
          </cell>
        </row>
        <row r="489">
          <cell r="A489" t="str">
            <v>367WYU</v>
          </cell>
          <cell r="B489" t="str">
            <v>367</v>
          </cell>
          <cell r="D489">
            <v>15670342.1</v>
          </cell>
          <cell r="F489" t="str">
            <v>367WYU</v>
          </cell>
          <cell r="G489" t="str">
            <v>367</v>
          </cell>
          <cell r="I489">
            <v>15670342.1</v>
          </cell>
        </row>
        <row r="490">
          <cell r="A490" t="str">
            <v>368CA</v>
          </cell>
          <cell r="B490" t="str">
            <v>368</v>
          </cell>
          <cell r="D490">
            <v>44506228.310000002</v>
          </cell>
          <cell r="F490" t="str">
            <v>368CA</v>
          </cell>
          <cell r="G490" t="str">
            <v>368</v>
          </cell>
          <cell r="I490">
            <v>44506228.310000002</v>
          </cell>
        </row>
        <row r="491">
          <cell r="A491" t="str">
            <v>368ID</v>
          </cell>
          <cell r="B491" t="str">
            <v>368</v>
          </cell>
          <cell r="D491">
            <v>63512115.140000001</v>
          </cell>
          <cell r="F491" t="str">
            <v>368ID</v>
          </cell>
          <cell r="G491" t="str">
            <v>368</v>
          </cell>
          <cell r="I491">
            <v>63512115.140000001</v>
          </cell>
        </row>
        <row r="492">
          <cell r="A492" t="str">
            <v>368OR</v>
          </cell>
          <cell r="B492" t="str">
            <v>368</v>
          </cell>
          <cell r="D492">
            <v>364484261.67000002</v>
          </cell>
          <cell r="F492" t="str">
            <v>368OR</v>
          </cell>
          <cell r="G492" t="str">
            <v>368</v>
          </cell>
          <cell r="I492">
            <v>364484261.67000002</v>
          </cell>
        </row>
        <row r="493">
          <cell r="A493" t="str">
            <v>368UT</v>
          </cell>
          <cell r="B493" t="str">
            <v>368</v>
          </cell>
          <cell r="D493">
            <v>370913897.55000001</v>
          </cell>
          <cell r="F493" t="str">
            <v>368UT</v>
          </cell>
          <cell r="G493" t="str">
            <v>368</v>
          </cell>
          <cell r="I493">
            <v>370913897.55000001</v>
          </cell>
        </row>
        <row r="494">
          <cell r="A494" t="str">
            <v>368WA</v>
          </cell>
          <cell r="B494" t="str">
            <v>368</v>
          </cell>
          <cell r="D494">
            <v>89292191.739999995</v>
          </cell>
          <cell r="F494" t="str">
            <v>368WA</v>
          </cell>
          <cell r="G494" t="str">
            <v>368</v>
          </cell>
          <cell r="I494">
            <v>89292191.739999995</v>
          </cell>
        </row>
        <row r="495">
          <cell r="A495" t="str">
            <v>368WYP</v>
          </cell>
          <cell r="B495" t="str">
            <v>368</v>
          </cell>
          <cell r="D495">
            <v>70024353.609999999</v>
          </cell>
          <cell r="F495" t="str">
            <v>368WYP</v>
          </cell>
          <cell r="G495" t="str">
            <v>368</v>
          </cell>
          <cell r="I495">
            <v>70024353.609999999</v>
          </cell>
        </row>
        <row r="496">
          <cell r="A496" t="str">
            <v>368WYU</v>
          </cell>
          <cell r="B496" t="str">
            <v>368</v>
          </cell>
          <cell r="D496">
            <v>11408928.74</v>
          </cell>
          <cell r="F496" t="str">
            <v>368WYU</v>
          </cell>
          <cell r="G496" t="str">
            <v>368</v>
          </cell>
          <cell r="I496">
            <v>11408928.74</v>
          </cell>
        </row>
        <row r="497">
          <cell r="A497" t="str">
            <v>369CA</v>
          </cell>
          <cell r="B497" t="str">
            <v>369</v>
          </cell>
          <cell r="D497">
            <v>21553108.199999999</v>
          </cell>
          <cell r="F497" t="str">
            <v>369CA</v>
          </cell>
          <cell r="G497" t="str">
            <v>369</v>
          </cell>
          <cell r="I497">
            <v>21553108.199999999</v>
          </cell>
        </row>
        <row r="498">
          <cell r="A498" t="str">
            <v>369ID</v>
          </cell>
          <cell r="B498" t="str">
            <v>369</v>
          </cell>
          <cell r="D498">
            <v>26576634.219999999</v>
          </cell>
          <cell r="F498" t="str">
            <v>369ID</v>
          </cell>
          <cell r="G498" t="str">
            <v>369</v>
          </cell>
          <cell r="I498">
            <v>26576634.219999999</v>
          </cell>
        </row>
        <row r="499">
          <cell r="A499" t="str">
            <v>369OR</v>
          </cell>
          <cell r="B499" t="str">
            <v>369</v>
          </cell>
          <cell r="D499">
            <v>205647718.59999999</v>
          </cell>
          <cell r="F499" t="str">
            <v>369OR</v>
          </cell>
          <cell r="G499" t="str">
            <v>369</v>
          </cell>
          <cell r="I499">
            <v>205647718.59999999</v>
          </cell>
        </row>
        <row r="500">
          <cell r="A500" t="str">
            <v>369UT</v>
          </cell>
          <cell r="B500" t="str">
            <v>369</v>
          </cell>
          <cell r="D500">
            <v>194726412.47999999</v>
          </cell>
          <cell r="F500" t="str">
            <v>369UT</v>
          </cell>
          <cell r="G500" t="str">
            <v>369</v>
          </cell>
          <cell r="I500">
            <v>194726412.47999999</v>
          </cell>
        </row>
        <row r="501">
          <cell r="A501" t="str">
            <v>369WA</v>
          </cell>
          <cell r="B501" t="str">
            <v>369</v>
          </cell>
          <cell r="D501">
            <v>45036420.479999997</v>
          </cell>
          <cell r="F501" t="str">
            <v>369WA</v>
          </cell>
          <cell r="G501" t="str">
            <v>369</v>
          </cell>
          <cell r="I501">
            <v>45036420.479999997</v>
          </cell>
        </row>
        <row r="502">
          <cell r="A502" t="str">
            <v>369WYP</v>
          </cell>
          <cell r="B502" t="str">
            <v>369</v>
          </cell>
          <cell r="D502">
            <v>33268749.260000002</v>
          </cell>
          <cell r="F502" t="str">
            <v>369WYP</v>
          </cell>
          <cell r="G502" t="str">
            <v>369</v>
          </cell>
          <cell r="I502">
            <v>33268749.260000002</v>
          </cell>
        </row>
        <row r="503">
          <cell r="A503" t="str">
            <v>369WYU</v>
          </cell>
          <cell r="B503" t="str">
            <v>369</v>
          </cell>
          <cell r="D503">
            <v>8134480.2300000004</v>
          </cell>
          <cell r="F503" t="str">
            <v>369WYU</v>
          </cell>
          <cell r="G503" t="str">
            <v>369</v>
          </cell>
          <cell r="I503">
            <v>8134480.2300000004</v>
          </cell>
        </row>
        <row r="504">
          <cell r="A504" t="str">
            <v>370CA</v>
          </cell>
          <cell r="B504" t="str">
            <v>370</v>
          </cell>
          <cell r="D504">
            <v>3939119.26</v>
          </cell>
          <cell r="F504" t="str">
            <v>370CA</v>
          </cell>
          <cell r="G504" t="str">
            <v>370</v>
          </cell>
          <cell r="I504">
            <v>3939119.26</v>
          </cell>
        </row>
        <row r="505">
          <cell r="A505" t="str">
            <v>370ID</v>
          </cell>
          <cell r="B505" t="str">
            <v>370</v>
          </cell>
          <cell r="D505">
            <v>13899680.15</v>
          </cell>
          <cell r="F505" t="str">
            <v>370ID</v>
          </cell>
          <cell r="G505" t="str">
            <v>370</v>
          </cell>
          <cell r="I505">
            <v>13899680.15</v>
          </cell>
        </row>
        <row r="506">
          <cell r="A506" t="str">
            <v>370OR</v>
          </cell>
          <cell r="B506" t="str">
            <v>370</v>
          </cell>
          <cell r="D506">
            <v>60037965.439999998</v>
          </cell>
          <cell r="F506" t="str">
            <v>370OR</v>
          </cell>
          <cell r="G506" t="str">
            <v>370</v>
          </cell>
          <cell r="I506">
            <v>60037965.439999998</v>
          </cell>
        </row>
        <row r="507">
          <cell r="A507" t="str">
            <v>370UT</v>
          </cell>
          <cell r="B507" t="str">
            <v>370</v>
          </cell>
          <cell r="D507">
            <v>80051986.200000003</v>
          </cell>
          <cell r="F507" t="str">
            <v>370UT</v>
          </cell>
          <cell r="G507" t="str">
            <v>370</v>
          </cell>
          <cell r="I507">
            <v>80051986.200000003</v>
          </cell>
        </row>
        <row r="508">
          <cell r="A508" t="str">
            <v>370WA</v>
          </cell>
          <cell r="B508" t="str">
            <v>370</v>
          </cell>
          <cell r="D508">
            <v>13845824.619999999</v>
          </cell>
          <cell r="F508" t="str">
            <v>370WA</v>
          </cell>
          <cell r="G508" t="str">
            <v>370</v>
          </cell>
          <cell r="I508">
            <v>13845824.619999999</v>
          </cell>
        </row>
        <row r="509">
          <cell r="A509" t="str">
            <v>370WYP</v>
          </cell>
          <cell r="B509" t="str">
            <v>370</v>
          </cell>
          <cell r="D509">
            <v>12678086.49</v>
          </cell>
          <cell r="F509" t="str">
            <v>370WYP</v>
          </cell>
          <cell r="G509" t="str">
            <v>370</v>
          </cell>
          <cell r="I509">
            <v>12678086.49</v>
          </cell>
        </row>
        <row r="510">
          <cell r="A510" t="str">
            <v>370WYU</v>
          </cell>
          <cell r="B510" t="str">
            <v>370</v>
          </cell>
          <cell r="D510">
            <v>2890065.14</v>
          </cell>
          <cell r="F510" t="str">
            <v>370WYU</v>
          </cell>
          <cell r="G510" t="str">
            <v>370</v>
          </cell>
          <cell r="I510">
            <v>2890065.14</v>
          </cell>
        </row>
        <row r="511">
          <cell r="A511" t="str">
            <v>371CA</v>
          </cell>
          <cell r="B511" t="str">
            <v>371</v>
          </cell>
          <cell r="D511">
            <v>270707.40999999997</v>
          </cell>
          <cell r="F511" t="str">
            <v>371CA</v>
          </cell>
          <cell r="G511" t="str">
            <v>371</v>
          </cell>
          <cell r="I511">
            <v>270707.40999999997</v>
          </cell>
        </row>
        <row r="512">
          <cell r="A512" t="str">
            <v>371ID</v>
          </cell>
          <cell r="B512" t="str">
            <v>371</v>
          </cell>
          <cell r="D512">
            <v>164853.82</v>
          </cell>
          <cell r="F512" t="str">
            <v>371ID</v>
          </cell>
          <cell r="G512" t="str">
            <v>371</v>
          </cell>
          <cell r="I512">
            <v>164853.82</v>
          </cell>
        </row>
        <row r="513">
          <cell r="A513" t="str">
            <v>371OR</v>
          </cell>
          <cell r="B513" t="str">
            <v>371</v>
          </cell>
          <cell r="D513">
            <v>2431995.2200000002</v>
          </cell>
          <cell r="F513" t="str">
            <v>371OR</v>
          </cell>
          <cell r="G513" t="str">
            <v>371</v>
          </cell>
          <cell r="I513">
            <v>2431995.2200000002</v>
          </cell>
        </row>
        <row r="514">
          <cell r="A514" t="str">
            <v>371UT</v>
          </cell>
          <cell r="B514" t="str">
            <v>371</v>
          </cell>
          <cell r="D514">
            <v>4517120.53</v>
          </cell>
          <cell r="F514" t="str">
            <v>371UT</v>
          </cell>
          <cell r="G514" t="str">
            <v>371</v>
          </cell>
          <cell r="I514">
            <v>4517120.53</v>
          </cell>
        </row>
        <row r="515">
          <cell r="A515" t="str">
            <v>371WA</v>
          </cell>
          <cell r="B515" t="str">
            <v>371</v>
          </cell>
          <cell r="D515">
            <v>526808.76</v>
          </cell>
          <cell r="F515" t="str">
            <v>371WA</v>
          </cell>
          <cell r="G515" t="str">
            <v>371</v>
          </cell>
          <cell r="I515">
            <v>526808.76</v>
          </cell>
        </row>
        <row r="516">
          <cell r="A516" t="str">
            <v>371WYP</v>
          </cell>
          <cell r="B516" t="str">
            <v>371</v>
          </cell>
          <cell r="D516">
            <v>761902.9</v>
          </cell>
          <cell r="F516" t="str">
            <v>371WYP</v>
          </cell>
          <cell r="G516" t="str">
            <v>371</v>
          </cell>
          <cell r="I516">
            <v>761902.9</v>
          </cell>
        </row>
        <row r="517">
          <cell r="A517" t="str">
            <v>371WYU</v>
          </cell>
          <cell r="B517" t="str">
            <v>371</v>
          </cell>
          <cell r="D517">
            <v>140460.43</v>
          </cell>
          <cell r="F517" t="str">
            <v>371WYU</v>
          </cell>
          <cell r="G517" t="str">
            <v>371</v>
          </cell>
          <cell r="I517">
            <v>140460.43</v>
          </cell>
        </row>
        <row r="518">
          <cell r="A518" t="str">
            <v>373CA</v>
          </cell>
          <cell r="B518" t="str">
            <v>373</v>
          </cell>
          <cell r="D518">
            <v>659639.72</v>
          </cell>
          <cell r="F518" t="str">
            <v>373CA</v>
          </cell>
          <cell r="G518" t="str">
            <v>373</v>
          </cell>
          <cell r="I518">
            <v>659639.72</v>
          </cell>
        </row>
        <row r="519">
          <cell r="A519" t="str">
            <v>373ID</v>
          </cell>
          <cell r="B519" t="str">
            <v>373</v>
          </cell>
          <cell r="D519">
            <v>598233.93000000005</v>
          </cell>
          <cell r="F519" t="str">
            <v>373ID</v>
          </cell>
          <cell r="G519" t="str">
            <v>373</v>
          </cell>
          <cell r="I519">
            <v>598233.93000000005</v>
          </cell>
        </row>
        <row r="520">
          <cell r="A520" t="str">
            <v>373OR</v>
          </cell>
          <cell r="B520" t="str">
            <v>373</v>
          </cell>
          <cell r="D520">
            <v>21350152.449999999</v>
          </cell>
          <cell r="F520" t="str">
            <v>373OR</v>
          </cell>
          <cell r="G520" t="str">
            <v>373</v>
          </cell>
          <cell r="I520">
            <v>21350152.449999999</v>
          </cell>
        </row>
        <row r="521">
          <cell r="A521" t="str">
            <v>373UT</v>
          </cell>
          <cell r="B521" t="str">
            <v>373</v>
          </cell>
          <cell r="D521">
            <v>26226122.129999999</v>
          </cell>
          <cell r="F521" t="str">
            <v>373UT</v>
          </cell>
          <cell r="G521" t="str">
            <v>373</v>
          </cell>
          <cell r="I521">
            <v>26226122.129999999</v>
          </cell>
        </row>
        <row r="522">
          <cell r="A522" t="str">
            <v>373WA</v>
          </cell>
          <cell r="B522" t="str">
            <v>373</v>
          </cell>
          <cell r="D522">
            <v>3740744.89</v>
          </cell>
          <cell r="F522" t="str">
            <v>373WA</v>
          </cell>
          <cell r="G522" t="str">
            <v>373</v>
          </cell>
          <cell r="I522">
            <v>3740744.89</v>
          </cell>
        </row>
        <row r="523">
          <cell r="A523" t="str">
            <v>373WYP</v>
          </cell>
          <cell r="B523" t="str">
            <v>373</v>
          </cell>
          <cell r="D523">
            <v>6768660.9900000002</v>
          </cell>
          <cell r="F523" t="str">
            <v>373WYP</v>
          </cell>
          <cell r="G523" t="str">
            <v>373</v>
          </cell>
          <cell r="I523">
            <v>6768660.9900000002</v>
          </cell>
        </row>
        <row r="524">
          <cell r="A524" t="str">
            <v>373WYU</v>
          </cell>
          <cell r="B524" t="str">
            <v>373</v>
          </cell>
          <cell r="D524">
            <v>2152583.84</v>
          </cell>
          <cell r="F524" t="str">
            <v>373WYU</v>
          </cell>
          <cell r="G524" t="str">
            <v>373</v>
          </cell>
          <cell r="I524">
            <v>2152583.84</v>
          </cell>
        </row>
        <row r="525">
          <cell r="A525" t="str">
            <v>389CA</v>
          </cell>
          <cell r="B525" t="str">
            <v>389</v>
          </cell>
          <cell r="D525">
            <v>217568.45</v>
          </cell>
          <cell r="F525" t="str">
            <v>389CA</v>
          </cell>
          <cell r="G525" t="str">
            <v>389</v>
          </cell>
          <cell r="I525">
            <v>217568.45</v>
          </cell>
        </row>
        <row r="526">
          <cell r="A526" t="str">
            <v>389CN</v>
          </cell>
          <cell r="B526" t="str">
            <v>389</v>
          </cell>
          <cell r="D526">
            <v>1128505.79</v>
          </cell>
          <cell r="F526" t="str">
            <v>389CN</v>
          </cell>
          <cell r="G526" t="str">
            <v>389</v>
          </cell>
          <cell r="I526">
            <v>1128505.79</v>
          </cell>
        </row>
        <row r="527">
          <cell r="A527" t="str">
            <v>389DGU</v>
          </cell>
          <cell r="B527" t="str">
            <v>389</v>
          </cell>
          <cell r="D527">
            <v>332.32</v>
          </cell>
          <cell r="F527" t="str">
            <v>389DGU</v>
          </cell>
          <cell r="G527" t="str">
            <v>389</v>
          </cell>
          <cell r="I527">
            <v>332.32</v>
          </cell>
        </row>
        <row r="528">
          <cell r="A528" t="str">
            <v>389ID</v>
          </cell>
          <cell r="B528" t="str">
            <v>389</v>
          </cell>
          <cell r="D528">
            <v>197638.82</v>
          </cell>
          <cell r="F528" t="str">
            <v>389ID</v>
          </cell>
          <cell r="G528" t="str">
            <v>389</v>
          </cell>
          <cell r="I528">
            <v>197638.82</v>
          </cell>
        </row>
        <row r="529">
          <cell r="A529" t="str">
            <v>389OR</v>
          </cell>
          <cell r="B529" t="str">
            <v>389</v>
          </cell>
          <cell r="D529">
            <v>3046461.57</v>
          </cell>
          <cell r="F529" t="str">
            <v>389OR</v>
          </cell>
          <cell r="G529" t="str">
            <v>389</v>
          </cell>
          <cell r="I529">
            <v>3046461.57</v>
          </cell>
        </row>
        <row r="530">
          <cell r="A530" t="str">
            <v>389SG</v>
          </cell>
          <cell r="B530" t="str">
            <v>389</v>
          </cell>
          <cell r="D530">
            <v>1227.55</v>
          </cell>
          <cell r="F530" t="str">
            <v>389SG</v>
          </cell>
          <cell r="G530" t="str">
            <v>389</v>
          </cell>
          <cell r="I530">
            <v>1227.55</v>
          </cell>
        </row>
        <row r="531">
          <cell r="A531" t="str">
            <v>389SO</v>
          </cell>
          <cell r="B531" t="str">
            <v>389</v>
          </cell>
          <cell r="D531">
            <v>5598054.8600000003</v>
          </cell>
          <cell r="F531" t="str">
            <v>389SO</v>
          </cell>
          <cell r="G531" t="str">
            <v>389</v>
          </cell>
          <cell r="I531">
            <v>5598054.8600000003</v>
          </cell>
        </row>
        <row r="532">
          <cell r="A532" t="str">
            <v>389UT</v>
          </cell>
          <cell r="B532" t="str">
            <v>389</v>
          </cell>
          <cell r="D532">
            <v>3912172.9</v>
          </cell>
          <cell r="F532" t="str">
            <v>389UT</v>
          </cell>
          <cell r="G532" t="str">
            <v>389</v>
          </cell>
          <cell r="I532">
            <v>3912172.9</v>
          </cell>
        </row>
        <row r="533">
          <cell r="A533" t="str">
            <v>389WA</v>
          </cell>
          <cell r="B533" t="str">
            <v>389</v>
          </cell>
          <cell r="D533">
            <v>1098826.3500000001</v>
          </cell>
          <cell r="F533" t="str">
            <v>389WA</v>
          </cell>
          <cell r="G533" t="str">
            <v>389</v>
          </cell>
          <cell r="I533">
            <v>1098826.3500000001</v>
          </cell>
        </row>
        <row r="534">
          <cell r="A534" t="str">
            <v>389WYP</v>
          </cell>
          <cell r="B534" t="str">
            <v>389</v>
          </cell>
          <cell r="D534">
            <v>365107.63</v>
          </cell>
          <cell r="F534" t="str">
            <v>389WYP</v>
          </cell>
          <cell r="G534" t="str">
            <v>389</v>
          </cell>
          <cell r="I534">
            <v>365107.63</v>
          </cell>
        </row>
        <row r="535">
          <cell r="A535" t="str">
            <v>389WYU</v>
          </cell>
          <cell r="B535" t="str">
            <v>389</v>
          </cell>
          <cell r="D535">
            <v>528370.06999999995</v>
          </cell>
          <cell r="F535" t="str">
            <v>389WYU</v>
          </cell>
          <cell r="G535" t="str">
            <v>389</v>
          </cell>
          <cell r="I535">
            <v>528370.06999999995</v>
          </cell>
        </row>
        <row r="536">
          <cell r="A536" t="str">
            <v>390CA</v>
          </cell>
          <cell r="B536" t="str">
            <v>390</v>
          </cell>
          <cell r="D536">
            <v>2806708.79</v>
          </cell>
          <cell r="F536" t="str">
            <v>390CA</v>
          </cell>
          <cell r="G536" t="str">
            <v>390</v>
          </cell>
          <cell r="I536">
            <v>2806708.79</v>
          </cell>
        </row>
        <row r="537">
          <cell r="A537" t="str">
            <v>390CN</v>
          </cell>
          <cell r="B537" t="str">
            <v>390</v>
          </cell>
          <cell r="D537">
            <v>12129443.380000001</v>
          </cell>
          <cell r="F537" t="str">
            <v>390CN</v>
          </cell>
          <cell r="G537" t="str">
            <v>390</v>
          </cell>
          <cell r="I537">
            <v>12129443.380000001</v>
          </cell>
        </row>
        <row r="538">
          <cell r="A538" t="str">
            <v>390DGP</v>
          </cell>
          <cell r="B538" t="str">
            <v>390</v>
          </cell>
          <cell r="D538">
            <v>358127.47</v>
          </cell>
          <cell r="F538" t="str">
            <v>390DGP</v>
          </cell>
          <cell r="G538" t="str">
            <v>390</v>
          </cell>
          <cell r="I538">
            <v>358127.47</v>
          </cell>
        </row>
        <row r="539">
          <cell r="A539" t="str">
            <v>390DGU</v>
          </cell>
          <cell r="B539" t="str">
            <v>390</v>
          </cell>
          <cell r="D539">
            <v>1573572.34</v>
          </cell>
          <cell r="F539" t="str">
            <v>390DGU</v>
          </cell>
          <cell r="G539" t="str">
            <v>390</v>
          </cell>
          <cell r="I539">
            <v>1573572.34</v>
          </cell>
        </row>
        <row r="540">
          <cell r="A540" t="str">
            <v>390ID</v>
          </cell>
          <cell r="B540" t="str">
            <v>390</v>
          </cell>
          <cell r="D540">
            <v>9659972.2300000004</v>
          </cell>
          <cell r="F540" t="str">
            <v>390ID</v>
          </cell>
          <cell r="G540" t="str">
            <v>390</v>
          </cell>
          <cell r="I540">
            <v>9659972.2300000004</v>
          </cell>
        </row>
        <row r="541">
          <cell r="A541" t="str">
            <v>390OR</v>
          </cell>
          <cell r="B541" t="str">
            <v>390</v>
          </cell>
          <cell r="D541">
            <v>33638127.850000001</v>
          </cell>
          <cell r="F541" t="str">
            <v>390OR</v>
          </cell>
          <cell r="G541" t="str">
            <v>390</v>
          </cell>
          <cell r="I541">
            <v>33638127.850000001</v>
          </cell>
        </row>
        <row r="542">
          <cell r="A542" t="str">
            <v>390SG</v>
          </cell>
          <cell r="B542" t="str">
            <v>390</v>
          </cell>
          <cell r="D542">
            <v>3923901.97</v>
          </cell>
          <cell r="F542" t="str">
            <v>390SG</v>
          </cell>
          <cell r="G542" t="str">
            <v>390</v>
          </cell>
          <cell r="I542">
            <v>3923901.97</v>
          </cell>
        </row>
        <row r="543">
          <cell r="A543" t="str">
            <v>390SO</v>
          </cell>
          <cell r="B543" t="str">
            <v>390</v>
          </cell>
          <cell r="D543">
            <v>101392050.22</v>
          </cell>
          <cell r="F543" t="str">
            <v>390SO</v>
          </cell>
          <cell r="G543" t="str">
            <v>390</v>
          </cell>
          <cell r="I543">
            <v>101392050.22</v>
          </cell>
        </row>
        <row r="544">
          <cell r="A544" t="str">
            <v>390UT</v>
          </cell>
          <cell r="B544" t="str">
            <v>390</v>
          </cell>
          <cell r="D544">
            <v>36639635.68</v>
          </cell>
          <cell r="F544" t="str">
            <v>390UT</v>
          </cell>
          <cell r="G544" t="str">
            <v>390</v>
          </cell>
          <cell r="I544">
            <v>36639635.68</v>
          </cell>
        </row>
        <row r="545">
          <cell r="A545" t="str">
            <v>390WA</v>
          </cell>
          <cell r="B545" t="str">
            <v>390</v>
          </cell>
          <cell r="D545">
            <v>13352427.57</v>
          </cell>
          <cell r="F545" t="str">
            <v>390WA</v>
          </cell>
          <cell r="G545" t="str">
            <v>390</v>
          </cell>
          <cell r="I545">
            <v>13352427.57</v>
          </cell>
        </row>
        <row r="546">
          <cell r="A546" t="str">
            <v>390WYP</v>
          </cell>
          <cell r="B546" t="str">
            <v>390</v>
          </cell>
          <cell r="D546">
            <v>11610521.699999999</v>
          </cell>
          <cell r="F546" t="str">
            <v>390WYP</v>
          </cell>
          <cell r="G546" t="str">
            <v>390</v>
          </cell>
          <cell r="I546">
            <v>11610521.699999999</v>
          </cell>
        </row>
        <row r="547">
          <cell r="A547" t="str">
            <v>390WYU</v>
          </cell>
          <cell r="B547" t="str">
            <v>390</v>
          </cell>
          <cell r="D547">
            <v>2353773.84</v>
          </cell>
          <cell r="F547" t="str">
            <v>390WYU</v>
          </cell>
          <cell r="G547" t="str">
            <v>390</v>
          </cell>
          <cell r="I547">
            <v>2353773.84</v>
          </cell>
        </row>
        <row r="548">
          <cell r="A548" t="str">
            <v>391CA</v>
          </cell>
          <cell r="B548" t="str">
            <v>391</v>
          </cell>
          <cell r="D548">
            <v>296681.62</v>
          </cell>
          <cell r="F548" t="str">
            <v>391CA</v>
          </cell>
          <cell r="G548" t="str">
            <v>391</v>
          </cell>
          <cell r="I548">
            <v>296681.62</v>
          </cell>
        </row>
        <row r="549">
          <cell r="A549" t="str">
            <v>391CN</v>
          </cell>
          <cell r="B549" t="str">
            <v>391</v>
          </cell>
          <cell r="D549">
            <v>8262759.8799999999</v>
          </cell>
          <cell r="F549" t="str">
            <v>391CN</v>
          </cell>
          <cell r="G549" t="str">
            <v>391</v>
          </cell>
          <cell r="I549">
            <v>8262759.8799999999</v>
          </cell>
        </row>
        <row r="550">
          <cell r="A550" t="str">
            <v>391DGP</v>
          </cell>
          <cell r="B550" t="str">
            <v>391</v>
          </cell>
          <cell r="D550">
            <v>15878.62</v>
          </cell>
          <cell r="F550" t="str">
            <v>391DGP</v>
          </cell>
          <cell r="G550" t="str">
            <v>391</v>
          </cell>
          <cell r="I550">
            <v>15878.62</v>
          </cell>
        </row>
        <row r="551">
          <cell r="A551" t="str">
            <v>391DGU</v>
          </cell>
          <cell r="B551" t="str">
            <v>391</v>
          </cell>
          <cell r="D551">
            <v>22267.51</v>
          </cell>
          <cell r="F551" t="str">
            <v>391DGU</v>
          </cell>
          <cell r="G551" t="str">
            <v>391</v>
          </cell>
          <cell r="I551">
            <v>22267.51</v>
          </cell>
        </row>
        <row r="552">
          <cell r="A552" t="str">
            <v>391ID</v>
          </cell>
          <cell r="B552" t="str">
            <v>391</v>
          </cell>
          <cell r="D552">
            <v>959497.01</v>
          </cell>
          <cell r="F552" t="str">
            <v>391ID</v>
          </cell>
          <cell r="G552" t="str">
            <v>391</v>
          </cell>
          <cell r="I552">
            <v>959497.01</v>
          </cell>
        </row>
        <row r="553">
          <cell r="A553" t="str">
            <v>391OR</v>
          </cell>
          <cell r="B553" t="str">
            <v>391</v>
          </cell>
          <cell r="D553">
            <v>4819188.33</v>
          </cell>
          <cell r="F553" t="str">
            <v>391OR</v>
          </cell>
          <cell r="G553" t="str">
            <v>391</v>
          </cell>
          <cell r="I553">
            <v>4819188.33</v>
          </cell>
        </row>
        <row r="554">
          <cell r="A554" t="str">
            <v>391SE</v>
          </cell>
          <cell r="B554" t="str">
            <v>391</v>
          </cell>
          <cell r="D554">
            <v>111674.93</v>
          </cell>
          <cell r="F554" t="str">
            <v>391SE</v>
          </cell>
          <cell r="G554" t="str">
            <v>391</v>
          </cell>
          <cell r="I554">
            <v>111674.93</v>
          </cell>
        </row>
        <row r="555">
          <cell r="A555" t="str">
            <v>391SG</v>
          </cell>
          <cell r="B555" t="str">
            <v>391</v>
          </cell>
          <cell r="D555">
            <v>4661186.4400000004</v>
          </cell>
          <cell r="F555" t="str">
            <v>391SG</v>
          </cell>
          <cell r="G555" t="str">
            <v>391</v>
          </cell>
          <cell r="I555">
            <v>4661186.4400000004</v>
          </cell>
        </row>
        <row r="556">
          <cell r="A556" t="str">
            <v>391SO</v>
          </cell>
          <cell r="B556" t="str">
            <v>391</v>
          </cell>
          <cell r="D556">
            <v>61775600.640000001</v>
          </cell>
          <cell r="F556" t="str">
            <v>391SO</v>
          </cell>
          <cell r="G556" t="str">
            <v>391</v>
          </cell>
          <cell r="I556">
            <v>61775600.640000001</v>
          </cell>
        </row>
        <row r="557">
          <cell r="A557" t="str">
            <v>391SSGCH</v>
          </cell>
          <cell r="B557" t="str">
            <v>391</v>
          </cell>
          <cell r="D557">
            <v>74351.23</v>
          </cell>
          <cell r="F557" t="str">
            <v>391SSGCH</v>
          </cell>
          <cell r="G557" t="str">
            <v>391</v>
          </cell>
          <cell r="I557">
            <v>74351.23</v>
          </cell>
        </row>
        <row r="558">
          <cell r="A558" t="str">
            <v>391UT</v>
          </cell>
          <cell r="B558" t="str">
            <v>391</v>
          </cell>
          <cell r="D558">
            <v>3257958.51</v>
          </cell>
          <cell r="F558" t="str">
            <v>391UT</v>
          </cell>
          <cell r="G558" t="str">
            <v>391</v>
          </cell>
          <cell r="I558">
            <v>3257958.51</v>
          </cell>
        </row>
        <row r="559">
          <cell r="A559" t="str">
            <v>391WA</v>
          </cell>
          <cell r="B559" t="str">
            <v>391</v>
          </cell>
          <cell r="D559">
            <v>1494077.56</v>
          </cell>
          <cell r="F559" t="str">
            <v>391WA</v>
          </cell>
          <cell r="G559" t="str">
            <v>391</v>
          </cell>
          <cell r="I559">
            <v>1494077.56</v>
          </cell>
        </row>
        <row r="560">
          <cell r="A560" t="str">
            <v>391WYP</v>
          </cell>
          <cell r="B560" t="str">
            <v>391</v>
          </cell>
          <cell r="D560">
            <v>3103414.55</v>
          </cell>
          <cell r="F560" t="str">
            <v>391WYP</v>
          </cell>
          <cell r="G560" t="str">
            <v>391</v>
          </cell>
          <cell r="I560">
            <v>3103414.55</v>
          </cell>
        </row>
        <row r="561">
          <cell r="A561" t="str">
            <v>391WYU</v>
          </cell>
          <cell r="B561" t="str">
            <v>391</v>
          </cell>
          <cell r="D561">
            <v>187477.93</v>
          </cell>
          <cell r="F561" t="str">
            <v>391WYU</v>
          </cell>
          <cell r="G561" t="str">
            <v>391</v>
          </cell>
          <cell r="I561">
            <v>187477.93</v>
          </cell>
        </row>
        <row r="562">
          <cell r="A562" t="str">
            <v>392CA</v>
          </cell>
          <cell r="B562" t="str">
            <v>392</v>
          </cell>
          <cell r="D562">
            <v>1671824.98</v>
          </cell>
          <cell r="F562" t="str">
            <v>392CA</v>
          </cell>
          <cell r="G562" t="str">
            <v>392</v>
          </cell>
          <cell r="I562">
            <v>1671824.98</v>
          </cell>
        </row>
        <row r="563">
          <cell r="A563" t="str">
            <v>392DGP</v>
          </cell>
          <cell r="B563" t="str">
            <v>392</v>
          </cell>
          <cell r="D563">
            <v>120285.85</v>
          </cell>
          <cell r="F563" t="str">
            <v>392DGP</v>
          </cell>
          <cell r="G563" t="str">
            <v>392</v>
          </cell>
          <cell r="I563">
            <v>120285.85</v>
          </cell>
        </row>
        <row r="564">
          <cell r="A564" t="str">
            <v>392DGU</v>
          </cell>
          <cell r="B564" t="str">
            <v>392</v>
          </cell>
          <cell r="D564">
            <v>930694.72</v>
          </cell>
          <cell r="F564" t="str">
            <v>392DGU</v>
          </cell>
          <cell r="G564" t="str">
            <v>392</v>
          </cell>
          <cell r="I564">
            <v>930694.72</v>
          </cell>
        </row>
        <row r="565">
          <cell r="A565" t="str">
            <v>392ID</v>
          </cell>
          <cell r="B565" t="str">
            <v>392</v>
          </cell>
          <cell r="D565">
            <v>5073000.0999999996</v>
          </cell>
          <cell r="F565" t="str">
            <v>392ID</v>
          </cell>
          <cell r="G565" t="str">
            <v>392</v>
          </cell>
          <cell r="I565">
            <v>5073000.0999999996</v>
          </cell>
        </row>
        <row r="566">
          <cell r="A566" t="str">
            <v>392OR</v>
          </cell>
          <cell r="B566" t="str">
            <v>392</v>
          </cell>
          <cell r="D566">
            <v>19935758.140000001</v>
          </cell>
          <cell r="F566" t="str">
            <v>392OR</v>
          </cell>
          <cell r="G566" t="str">
            <v>392</v>
          </cell>
          <cell r="I566">
            <v>19935758.140000001</v>
          </cell>
        </row>
        <row r="567">
          <cell r="A567" t="str">
            <v>392SE</v>
          </cell>
          <cell r="B567" t="str">
            <v>392</v>
          </cell>
          <cell r="D567">
            <v>655378.06000000006</v>
          </cell>
          <cell r="F567" t="str">
            <v>392SE</v>
          </cell>
          <cell r="G567" t="str">
            <v>392</v>
          </cell>
          <cell r="I567">
            <v>655378.06000000006</v>
          </cell>
        </row>
        <row r="568">
          <cell r="A568" t="str">
            <v>392SG</v>
          </cell>
          <cell r="B568" t="str">
            <v>392</v>
          </cell>
          <cell r="D568">
            <v>16345083.189999999</v>
          </cell>
          <cell r="F568" t="str">
            <v>392SG</v>
          </cell>
          <cell r="G568" t="str">
            <v>392</v>
          </cell>
          <cell r="I568">
            <v>16345083.189999999</v>
          </cell>
        </row>
        <row r="569">
          <cell r="A569" t="str">
            <v>392SO</v>
          </cell>
          <cell r="B569" t="str">
            <v>392</v>
          </cell>
          <cell r="D569">
            <v>8291073.2300000004</v>
          </cell>
          <cell r="F569" t="str">
            <v>392SO</v>
          </cell>
          <cell r="G569" t="str">
            <v>392</v>
          </cell>
          <cell r="I569">
            <v>8291073.2300000004</v>
          </cell>
        </row>
        <row r="570">
          <cell r="A570" t="str">
            <v>392SSGCH</v>
          </cell>
          <cell r="B570" t="str">
            <v>392</v>
          </cell>
          <cell r="D570">
            <v>374178.47</v>
          </cell>
          <cell r="F570" t="str">
            <v>392SSGCH</v>
          </cell>
          <cell r="G570" t="str">
            <v>392</v>
          </cell>
          <cell r="I570">
            <v>374178.47</v>
          </cell>
        </row>
        <row r="571">
          <cell r="A571" t="str">
            <v>392SSGCT</v>
          </cell>
          <cell r="B571" t="str">
            <v>392</v>
          </cell>
          <cell r="D571">
            <v>44655.09</v>
          </cell>
          <cell r="F571" t="str">
            <v>392SSGCT</v>
          </cell>
          <cell r="G571" t="str">
            <v>392</v>
          </cell>
          <cell r="I571">
            <v>44655.09</v>
          </cell>
        </row>
        <row r="572">
          <cell r="A572" t="str">
            <v>392UT</v>
          </cell>
          <cell r="B572" t="str">
            <v>392</v>
          </cell>
          <cell r="D572">
            <v>32334231.07</v>
          </cell>
          <cell r="F572" t="str">
            <v>392UT</v>
          </cell>
          <cell r="G572" t="str">
            <v>392</v>
          </cell>
          <cell r="I572">
            <v>32334231.07</v>
          </cell>
        </row>
        <row r="573">
          <cell r="A573" t="str">
            <v>392WA</v>
          </cell>
          <cell r="B573" t="str">
            <v>392</v>
          </cell>
          <cell r="D573">
            <v>4856461.8499999996</v>
          </cell>
          <cell r="F573" t="str">
            <v>392WA</v>
          </cell>
          <cell r="G573" t="str">
            <v>392</v>
          </cell>
          <cell r="I573">
            <v>4856461.8499999996</v>
          </cell>
        </row>
        <row r="574">
          <cell r="A574" t="str">
            <v>392WYP</v>
          </cell>
          <cell r="B574" t="str">
            <v>392</v>
          </cell>
          <cell r="D574">
            <v>7193208.6500000004</v>
          </cell>
          <cell r="F574" t="str">
            <v>392WYP</v>
          </cell>
          <cell r="G574" t="str">
            <v>392</v>
          </cell>
          <cell r="I574">
            <v>7193208.6500000004</v>
          </cell>
        </row>
        <row r="575">
          <cell r="A575" t="str">
            <v>392WYU</v>
          </cell>
          <cell r="B575" t="str">
            <v>392</v>
          </cell>
          <cell r="D575">
            <v>1529271.67</v>
          </cell>
          <cell r="F575" t="str">
            <v>392WYU</v>
          </cell>
          <cell r="G575" t="str">
            <v>392</v>
          </cell>
          <cell r="I575">
            <v>1529271.67</v>
          </cell>
        </row>
        <row r="576">
          <cell r="A576" t="str">
            <v>393CA</v>
          </cell>
          <cell r="B576" t="str">
            <v>393</v>
          </cell>
          <cell r="D576">
            <v>160993.4</v>
          </cell>
          <cell r="F576" t="str">
            <v>393CA</v>
          </cell>
          <cell r="G576" t="str">
            <v>393</v>
          </cell>
          <cell r="I576">
            <v>160993.4</v>
          </cell>
        </row>
        <row r="577">
          <cell r="A577" t="str">
            <v>393DGP</v>
          </cell>
          <cell r="B577" t="str">
            <v>393</v>
          </cell>
          <cell r="D577">
            <v>108431.15</v>
          </cell>
          <cell r="F577" t="str">
            <v>393DGP</v>
          </cell>
          <cell r="G577" t="str">
            <v>393</v>
          </cell>
          <cell r="I577">
            <v>108431.15</v>
          </cell>
        </row>
        <row r="578">
          <cell r="A578" t="str">
            <v>393DGU</v>
          </cell>
          <cell r="B578" t="str">
            <v>393</v>
          </cell>
          <cell r="D578">
            <v>626080.87</v>
          </cell>
          <cell r="F578" t="str">
            <v>393DGU</v>
          </cell>
          <cell r="G578" t="str">
            <v>393</v>
          </cell>
          <cell r="I578">
            <v>626080.87</v>
          </cell>
        </row>
        <row r="579">
          <cell r="A579" t="str">
            <v>393ID</v>
          </cell>
          <cell r="B579" t="str">
            <v>393</v>
          </cell>
          <cell r="D579">
            <v>550805.24</v>
          </cell>
          <cell r="F579" t="str">
            <v>393ID</v>
          </cell>
          <cell r="G579" t="str">
            <v>393</v>
          </cell>
          <cell r="I579">
            <v>550805.24</v>
          </cell>
        </row>
        <row r="580">
          <cell r="A580" t="str">
            <v>393OR</v>
          </cell>
          <cell r="B580" t="str">
            <v>393</v>
          </cell>
          <cell r="D580">
            <v>2484562.69</v>
          </cell>
          <cell r="F580" t="str">
            <v>393OR</v>
          </cell>
          <cell r="G580" t="str">
            <v>393</v>
          </cell>
          <cell r="I580">
            <v>2484562.69</v>
          </cell>
        </row>
        <row r="581">
          <cell r="A581" t="str">
            <v>393SG</v>
          </cell>
          <cell r="B581" t="str">
            <v>393</v>
          </cell>
          <cell r="D581">
            <v>3726427.16</v>
          </cell>
          <cell r="F581" t="str">
            <v>393SG</v>
          </cell>
          <cell r="G581" t="str">
            <v>393</v>
          </cell>
          <cell r="I581">
            <v>3726427.16</v>
          </cell>
        </row>
        <row r="582">
          <cell r="A582" t="str">
            <v>393SO</v>
          </cell>
          <cell r="B582" t="str">
            <v>393</v>
          </cell>
          <cell r="D582">
            <v>388792.41</v>
          </cell>
          <cell r="F582" t="str">
            <v>393SO</v>
          </cell>
          <cell r="G582" t="str">
            <v>393</v>
          </cell>
          <cell r="I582">
            <v>388792.41</v>
          </cell>
        </row>
        <row r="583">
          <cell r="A583" t="str">
            <v>393SSGCT</v>
          </cell>
          <cell r="B583" t="str">
            <v>393</v>
          </cell>
          <cell r="D583">
            <v>53970.76</v>
          </cell>
          <cell r="F583" t="str">
            <v>393SSGCT</v>
          </cell>
          <cell r="G583" t="str">
            <v>393</v>
          </cell>
          <cell r="I583">
            <v>53970.76</v>
          </cell>
        </row>
        <row r="584">
          <cell r="A584" t="str">
            <v>393UT</v>
          </cell>
          <cell r="B584" t="str">
            <v>393</v>
          </cell>
          <cell r="D584">
            <v>3694184.82</v>
          </cell>
          <cell r="F584" t="str">
            <v>393UT</v>
          </cell>
          <cell r="G584" t="str">
            <v>393</v>
          </cell>
          <cell r="I584">
            <v>3694184.82</v>
          </cell>
        </row>
        <row r="585">
          <cell r="A585" t="str">
            <v>393WA</v>
          </cell>
          <cell r="B585" t="str">
            <v>393</v>
          </cell>
          <cell r="D585">
            <v>507537.05</v>
          </cell>
          <cell r="F585" t="str">
            <v>393WA</v>
          </cell>
          <cell r="G585" t="str">
            <v>393</v>
          </cell>
          <cell r="I585">
            <v>507537.05</v>
          </cell>
        </row>
        <row r="586">
          <cell r="A586" t="str">
            <v>393WYP</v>
          </cell>
          <cell r="B586" t="str">
            <v>393</v>
          </cell>
          <cell r="D586">
            <v>1092408.8400000001</v>
          </cell>
          <cell r="F586" t="str">
            <v>393WYP</v>
          </cell>
          <cell r="G586" t="str">
            <v>393</v>
          </cell>
          <cell r="I586">
            <v>1092408.8400000001</v>
          </cell>
        </row>
        <row r="587">
          <cell r="A587" t="str">
            <v>393WYU</v>
          </cell>
          <cell r="B587" t="str">
            <v>393</v>
          </cell>
          <cell r="D587">
            <v>250146.34</v>
          </cell>
          <cell r="F587" t="str">
            <v>393WYU</v>
          </cell>
          <cell r="G587" t="str">
            <v>393</v>
          </cell>
          <cell r="I587">
            <v>250146.34</v>
          </cell>
        </row>
        <row r="588">
          <cell r="A588" t="str">
            <v>394CA</v>
          </cell>
          <cell r="B588" t="str">
            <v>394</v>
          </cell>
          <cell r="D588">
            <v>701968.3</v>
          </cell>
          <cell r="F588" t="str">
            <v>394CA</v>
          </cell>
          <cell r="G588" t="str">
            <v>394</v>
          </cell>
          <cell r="I588">
            <v>701968.3</v>
          </cell>
        </row>
        <row r="589">
          <cell r="A589" t="str">
            <v>394DGP</v>
          </cell>
          <cell r="B589" t="str">
            <v>394</v>
          </cell>
          <cell r="D589">
            <v>2221251.5099999998</v>
          </cell>
          <cell r="F589" t="str">
            <v>394DGP</v>
          </cell>
          <cell r="G589" t="str">
            <v>394</v>
          </cell>
          <cell r="I589">
            <v>2221251.5099999998</v>
          </cell>
        </row>
        <row r="590">
          <cell r="A590" t="str">
            <v>394DGU</v>
          </cell>
          <cell r="B590" t="str">
            <v>394</v>
          </cell>
          <cell r="D590">
            <v>3564506.32</v>
          </cell>
          <cell r="F590" t="str">
            <v>394DGU</v>
          </cell>
          <cell r="G590" t="str">
            <v>394</v>
          </cell>
          <cell r="I590">
            <v>3564506.32</v>
          </cell>
        </row>
        <row r="591">
          <cell r="A591" t="str">
            <v>394ID</v>
          </cell>
          <cell r="B591" t="str">
            <v>394</v>
          </cell>
          <cell r="D591">
            <v>1639949.6</v>
          </cell>
          <cell r="F591" t="str">
            <v>394ID</v>
          </cell>
          <cell r="G591" t="str">
            <v>394</v>
          </cell>
          <cell r="I591">
            <v>1639949.6</v>
          </cell>
        </row>
        <row r="592">
          <cell r="A592" t="str">
            <v>394OR</v>
          </cell>
          <cell r="B592" t="str">
            <v>394</v>
          </cell>
          <cell r="D592">
            <v>10096663.380000001</v>
          </cell>
          <cell r="F592" t="str">
            <v>394OR</v>
          </cell>
          <cell r="G592" t="str">
            <v>394</v>
          </cell>
          <cell r="I592">
            <v>10096663.380000001</v>
          </cell>
        </row>
        <row r="593">
          <cell r="A593" t="str">
            <v>394SE</v>
          </cell>
          <cell r="B593" t="str">
            <v>394</v>
          </cell>
          <cell r="D593">
            <v>7106.36</v>
          </cell>
          <cell r="F593" t="str">
            <v>394SE</v>
          </cell>
          <cell r="G593" t="str">
            <v>394</v>
          </cell>
          <cell r="I593">
            <v>7106.36</v>
          </cell>
        </row>
        <row r="594">
          <cell r="A594" t="str">
            <v>394SG</v>
          </cell>
          <cell r="B594" t="str">
            <v>394</v>
          </cell>
          <cell r="D594">
            <v>19573475.370000001</v>
          </cell>
          <cell r="F594" t="str">
            <v>394SG</v>
          </cell>
          <cell r="G594" t="str">
            <v>394</v>
          </cell>
          <cell r="I594">
            <v>19573475.370000001</v>
          </cell>
        </row>
        <row r="595">
          <cell r="A595" t="str">
            <v>394SO</v>
          </cell>
          <cell r="B595" t="str">
            <v>394</v>
          </cell>
          <cell r="D595">
            <v>4068324.25</v>
          </cell>
          <cell r="F595" t="str">
            <v>394SO</v>
          </cell>
          <cell r="G595" t="str">
            <v>394</v>
          </cell>
          <cell r="I595">
            <v>4068324.25</v>
          </cell>
        </row>
        <row r="596">
          <cell r="A596" t="str">
            <v>394SSGCH</v>
          </cell>
          <cell r="B596" t="str">
            <v>394</v>
          </cell>
          <cell r="D596">
            <v>1601736.92</v>
          </cell>
          <cell r="F596" t="str">
            <v>394SSGCH</v>
          </cell>
          <cell r="G596" t="str">
            <v>394</v>
          </cell>
          <cell r="I596">
            <v>1601736.92</v>
          </cell>
        </row>
        <row r="597">
          <cell r="A597" t="str">
            <v>394SSGCT</v>
          </cell>
          <cell r="B597" t="str">
            <v>394</v>
          </cell>
          <cell r="D597">
            <v>86334.01</v>
          </cell>
          <cell r="F597" t="str">
            <v>394SSGCT</v>
          </cell>
          <cell r="G597" t="str">
            <v>394</v>
          </cell>
          <cell r="I597">
            <v>86334.01</v>
          </cell>
        </row>
        <row r="598">
          <cell r="A598" t="str">
            <v>394UT</v>
          </cell>
          <cell r="B598" t="str">
            <v>394</v>
          </cell>
          <cell r="D598">
            <v>12214596.92</v>
          </cell>
          <cell r="F598" t="str">
            <v>394UT</v>
          </cell>
          <cell r="G598" t="str">
            <v>394</v>
          </cell>
          <cell r="I598">
            <v>12214596.92</v>
          </cell>
        </row>
        <row r="599">
          <cell r="A599" t="str">
            <v>394WA</v>
          </cell>
          <cell r="B599" t="str">
            <v>394</v>
          </cell>
          <cell r="D599">
            <v>2553459.13</v>
          </cell>
          <cell r="F599" t="str">
            <v>394WA</v>
          </cell>
          <cell r="G599" t="str">
            <v>394</v>
          </cell>
          <cell r="I599">
            <v>2553459.13</v>
          </cell>
        </row>
        <row r="600">
          <cell r="A600" t="str">
            <v>394WYP</v>
          </cell>
          <cell r="B600" t="str">
            <v>394</v>
          </cell>
          <cell r="D600">
            <v>3688932.99</v>
          </cell>
          <cell r="F600" t="str">
            <v>394WYP</v>
          </cell>
          <cell r="G600" t="str">
            <v>394</v>
          </cell>
          <cell r="I600">
            <v>3688932.99</v>
          </cell>
        </row>
        <row r="601">
          <cell r="A601" t="str">
            <v>394WYU</v>
          </cell>
          <cell r="B601" t="str">
            <v>394</v>
          </cell>
          <cell r="D601">
            <v>678627.87</v>
          </cell>
          <cell r="F601" t="str">
            <v>394WYU</v>
          </cell>
          <cell r="G601" t="str">
            <v>394</v>
          </cell>
          <cell r="I601">
            <v>678627.87</v>
          </cell>
        </row>
        <row r="602">
          <cell r="A602" t="str">
            <v>395CA</v>
          </cell>
          <cell r="B602" t="str">
            <v>395</v>
          </cell>
          <cell r="D602">
            <v>402623.17</v>
          </cell>
          <cell r="F602" t="str">
            <v>395CA</v>
          </cell>
          <cell r="G602" t="str">
            <v>395</v>
          </cell>
          <cell r="I602">
            <v>402623.17</v>
          </cell>
        </row>
        <row r="603">
          <cell r="A603" t="str">
            <v>395DGP</v>
          </cell>
          <cell r="B603" t="str">
            <v>395</v>
          </cell>
          <cell r="D603">
            <v>165007.63</v>
          </cell>
          <cell r="F603" t="str">
            <v>395DGP</v>
          </cell>
          <cell r="G603" t="str">
            <v>395</v>
          </cell>
          <cell r="I603">
            <v>165007.63</v>
          </cell>
        </row>
        <row r="604">
          <cell r="A604" t="str">
            <v>395DGU</v>
          </cell>
          <cell r="B604" t="str">
            <v>395</v>
          </cell>
          <cell r="D604">
            <v>179177.93</v>
          </cell>
          <cell r="F604" t="str">
            <v>395DGU</v>
          </cell>
          <cell r="G604" t="str">
            <v>395</v>
          </cell>
          <cell r="I604">
            <v>179177.93</v>
          </cell>
        </row>
        <row r="605">
          <cell r="A605" t="str">
            <v>395ID</v>
          </cell>
          <cell r="B605" t="str">
            <v>395</v>
          </cell>
          <cell r="D605">
            <v>1329518.6100000001</v>
          </cell>
          <cell r="F605" t="str">
            <v>395ID</v>
          </cell>
          <cell r="G605" t="str">
            <v>395</v>
          </cell>
          <cell r="I605">
            <v>1329518.6100000001</v>
          </cell>
        </row>
        <row r="606">
          <cell r="A606" t="str">
            <v>395OR</v>
          </cell>
          <cell r="B606" t="str">
            <v>395</v>
          </cell>
          <cell r="D606">
            <v>11063370.1</v>
          </cell>
          <cell r="F606" t="str">
            <v>395OR</v>
          </cell>
          <cell r="G606" t="str">
            <v>395</v>
          </cell>
          <cell r="I606">
            <v>11063370.1</v>
          </cell>
        </row>
        <row r="607">
          <cell r="A607" t="str">
            <v>395SE</v>
          </cell>
          <cell r="B607" t="str">
            <v>395</v>
          </cell>
          <cell r="D607">
            <v>42438.17</v>
          </cell>
          <cell r="F607" t="str">
            <v>395SE</v>
          </cell>
          <cell r="G607" t="str">
            <v>395</v>
          </cell>
          <cell r="I607">
            <v>42438.17</v>
          </cell>
        </row>
        <row r="608">
          <cell r="A608" t="str">
            <v>395SG</v>
          </cell>
          <cell r="B608" t="str">
            <v>395</v>
          </cell>
          <cell r="D608">
            <v>6018295.0599999996</v>
          </cell>
          <cell r="F608" t="str">
            <v>395SG</v>
          </cell>
          <cell r="G608" t="str">
            <v>395</v>
          </cell>
          <cell r="I608">
            <v>6018295.0599999996</v>
          </cell>
        </row>
        <row r="609">
          <cell r="A609" t="str">
            <v>395SO</v>
          </cell>
          <cell r="B609" t="str">
            <v>395</v>
          </cell>
          <cell r="D609">
            <v>5443121.6799999997</v>
          </cell>
          <cell r="F609" t="str">
            <v>395SO</v>
          </cell>
          <cell r="G609" t="str">
            <v>395</v>
          </cell>
          <cell r="I609">
            <v>5443121.6799999997</v>
          </cell>
        </row>
        <row r="610">
          <cell r="A610" t="str">
            <v>395SSGCH</v>
          </cell>
          <cell r="B610" t="str">
            <v>395</v>
          </cell>
          <cell r="D610">
            <v>253000.61</v>
          </cell>
          <cell r="F610" t="str">
            <v>395SSGCH</v>
          </cell>
          <cell r="G610" t="str">
            <v>395</v>
          </cell>
          <cell r="I610">
            <v>253000.61</v>
          </cell>
        </row>
        <row r="611">
          <cell r="A611" t="str">
            <v>395SSGCT</v>
          </cell>
          <cell r="B611" t="str">
            <v>395</v>
          </cell>
          <cell r="D611">
            <v>14021.51</v>
          </cell>
          <cell r="F611" t="str">
            <v>395SSGCT</v>
          </cell>
          <cell r="G611" t="str">
            <v>395</v>
          </cell>
          <cell r="I611">
            <v>14021.51</v>
          </cell>
        </row>
        <row r="612">
          <cell r="A612" t="str">
            <v>395UT</v>
          </cell>
          <cell r="B612" t="str">
            <v>395</v>
          </cell>
          <cell r="D612">
            <v>7551417.4299999997</v>
          </cell>
          <cell r="F612" t="str">
            <v>395UT</v>
          </cell>
          <cell r="G612" t="str">
            <v>395</v>
          </cell>
          <cell r="I612">
            <v>7551417.4299999997</v>
          </cell>
        </row>
        <row r="613">
          <cell r="A613" t="str">
            <v>395WA</v>
          </cell>
          <cell r="B613" t="str">
            <v>395</v>
          </cell>
          <cell r="D613">
            <v>2061785.97</v>
          </cell>
          <cell r="F613" t="str">
            <v>395WA</v>
          </cell>
          <cell r="G613" t="str">
            <v>395</v>
          </cell>
          <cell r="I613">
            <v>2061785.97</v>
          </cell>
        </row>
        <row r="614">
          <cell r="A614" t="str">
            <v>395WYP</v>
          </cell>
          <cell r="B614" t="str">
            <v>395</v>
          </cell>
          <cell r="D614">
            <v>3715818.24</v>
          </cell>
          <cell r="F614" t="str">
            <v>395WYP</v>
          </cell>
          <cell r="G614" t="str">
            <v>395</v>
          </cell>
          <cell r="I614">
            <v>3715818.24</v>
          </cell>
        </row>
        <row r="615">
          <cell r="A615" t="str">
            <v>395WYU</v>
          </cell>
          <cell r="B615" t="str">
            <v>395</v>
          </cell>
          <cell r="D615">
            <v>687637.12</v>
          </cell>
          <cell r="F615" t="str">
            <v>395WYU</v>
          </cell>
          <cell r="G615" t="str">
            <v>395</v>
          </cell>
          <cell r="I615">
            <v>687637.12</v>
          </cell>
        </row>
        <row r="616">
          <cell r="A616" t="str">
            <v>396CA</v>
          </cell>
          <cell r="B616" t="str">
            <v>396</v>
          </cell>
          <cell r="D616">
            <v>3366665.64</v>
          </cell>
          <cell r="F616" t="str">
            <v>396CA</v>
          </cell>
          <cell r="G616" t="str">
            <v>396</v>
          </cell>
          <cell r="I616">
            <v>3366665.64</v>
          </cell>
        </row>
        <row r="617">
          <cell r="A617" t="str">
            <v>396DGP</v>
          </cell>
          <cell r="B617" t="str">
            <v>396</v>
          </cell>
          <cell r="D617">
            <v>981699.09</v>
          </cell>
          <cell r="F617" t="str">
            <v>396DGP</v>
          </cell>
          <cell r="G617" t="str">
            <v>396</v>
          </cell>
          <cell r="I617">
            <v>981699.09</v>
          </cell>
        </row>
        <row r="618">
          <cell r="A618" t="str">
            <v>396DGU</v>
          </cell>
          <cell r="B618" t="str">
            <v>396</v>
          </cell>
          <cell r="D618">
            <v>1800488.09</v>
          </cell>
          <cell r="F618" t="str">
            <v>396DGU</v>
          </cell>
          <cell r="G618" t="str">
            <v>396</v>
          </cell>
          <cell r="I618">
            <v>1800488.09</v>
          </cell>
        </row>
        <row r="619">
          <cell r="A619" t="str">
            <v>396ID</v>
          </cell>
          <cell r="B619" t="str">
            <v>396</v>
          </cell>
          <cell r="D619">
            <v>7053669.8399999999</v>
          </cell>
          <cell r="F619" t="str">
            <v>396ID</v>
          </cell>
          <cell r="G619" t="str">
            <v>396</v>
          </cell>
          <cell r="I619">
            <v>7053669.8399999999</v>
          </cell>
        </row>
        <row r="620">
          <cell r="A620" t="str">
            <v>396OR</v>
          </cell>
          <cell r="B620" t="str">
            <v>396</v>
          </cell>
          <cell r="D620">
            <v>27411124.59</v>
          </cell>
          <cell r="F620" t="str">
            <v>396OR</v>
          </cell>
          <cell r="G620" t="str">
            <v>396</v>
          </cell>
          <cell r="I620">
            <v>27411124.59</v>
          </cell>
        </row>
        <row r="621">
          <cell r="A621" t="str">
            <v>396SE</v>
          </cell>
          <cell r="B621" t="str">
            <v>396</v>
          </cell>
          <cell r="D621">
            <v>73822.83</v>
          </cell>
          <cell r="F621" t="str">
            <v>396SE</v>
          </cell>
          <cell r="G621" t="str">
            <v>396</v>
          </cell>
          <cell r="I621">
            <v>73822.83</v>
          </cell>
        </row>
        <row r="622">
          <cell r="A622" t="str">
            <v>396SG</v>
          </cell>
          <cell r="B622" t="str">
            <v>396</v>
          </cell>
          <cell r="D622">
            <v>28644521.68</v>
          </cell>
          <cell r="F622" t="str">
            <v>396SG</v>
          </cell>
          <cell r="G622" t="str">
            <v>396</v>
          </cell>
          <cell r="I622">
            <v>28644521.68</v>
          </cell>
        </row>
        <row r="623">
          <cell r="A623" t="str">
            <v>396SO</v>
          </cell>
          <cell r="B623" t="str">
            <v>396</v>
          </cell>
          <cell r="D623">
            <v>1574391.4</v>
          </cell>
          <cell r="F623" t="str">
            <v>396SO</v>
          </cell>
          <cell r="G623" t="str">
            <v>396</v>
          </cell>
          <cell r="I623">
            <v>1574391.4</v>
          </cell>
        </row>
        <row r="624">
          <cell r="A624" t="str">
            <v>396SSGCH</v>
          </cell>
          <cell r="B624" t="str">
            <v>396</v>
          </cell>
          <cell r="D624">
            <v>968906.09</v>
          </cell>
          <cell r="F624" t="str">
            <v>396SSGCH</v>
          </cell>
          <cell r="G624" t="str">
            <v>396</v>
          </cell>
          <cell r="I624">
            <v>968906.09</v>
          </cell>
        </row>
        <row r="625">
          <cell r="A625" t="str">
            <v>396UT</v>
          </cell>
          <cell r="B625" t="str">
            <v>396</v>
          </cell>
          <cell r="D625">
            <v>34586079.380000003</v>
          </cell>
          <cell r="F625" t="str">
            <v>396UT</v>
          </cell>
          <cell r="G625" t="str">
            <v>396</v>
          </cell>
          <cell r="I625">
            <v>34586079.380000003</v>
          </cell>
        </row>
        <row r="626">
          <cell r="A626" t="str">
            <v>396WA</v>
          </cell>
          <cell r="B626" t="str">
            <v>396</v>
          </cell>
          <cell r="D626">
            <v>6541165.2400000002</v>
          </cell>
          <cell r="F626" t="str">
            <v>396WA</v>
          </cell>
          <cell r="G626" t="str">
            <v>396</v>
          </cell>
          <cell r="I626">
            <v>6541165.2400000002</v>
          </cell>
        </row>
        <row r="627">
          <cell r="A627" t="str">
            <v>396WYP</v>
          </cell>
          <cell r="B627" t="str">
            <v>396</v>
          </cell>
          <cell r="D627">
            <v>11117327.220000001</v>
          </cell>
          <cell r="F627" t="str">
            <v>396WYP</v>
          </cell>
          <cell r="G627" t="str">
            <v>396</v>
          </cell>
          <cell r="I627">
            <v>11117327.220000001</v>
          </cell>
        </row>
        <row r="628">
          <cell r="A628" t="str">
            <v>396WYU</v>
          </cell>
          <cell r="B628" t="str">
            <v>396</v>
          </cell>
          <cell r="D628">
            <v>2353630.59</v>
          </cell>
          <cell r="F628" t="str">
            <v>396WYU</v>
          </cell>
          <cell r="G628" t="str">
            <v>396</v>
          </cell>
          <cell r="I628">
            <v>2353630.59</v>
          </cell>
        </row>
        <row r="629">
          <cell r="A629" t="str">
            <v>397CA</v>
          </cell>
          <cell r="B629" t="str">
            <v>397</v>
          </cell>
          <cell r="D629">
            <v>6884126.763458509</v>
          </cell>
          <cell r="F629" t="str">
            <v>397CA</v>
          </cell>
          <cell r="G629" t="str">
            <v>397</v>
          </cell>
          <cell r="I629">
            <v>6884126.763458509</v>
          </cell>
        </row>
        <row r="630">
          <cell r="A630" t="str">
            <v>397CN</v>
          </cell>
          <cell r="B630" t="str">
            <v>397</v>
          </cell>
          <cell r="D630">
            <v>2085453.1392733715</v>
          </cell>
          <cell r="F630" t="str">
            <v>397CN</v>
          </cell>
          <cell r="G630" t="str">
            <v>397</v>
          </cell>
          <cell r="I630">
            <v>2085453.1392733715</v>
          </cell>
        </row>
        <row r="631">
          <cell r="A631" t="str">
            <v>397DGP</v>
          </cell>
          <cell r="B631" t="str">
            <v>397</v>
          </cell>
          <cell r="D631">
            <v>4176516.4895411958</v>
          </cell>
          <cell r="F631" t="str">
            <v>397DGP</v>
          </cell>
          <cell r="G631" t="str">
            <v>397</v>
          </cell>
          <cell r="I631">
            <v>4176516.4895411958</v>
          </cell>
        </row>
        <row r="632">
          <cell r="A632" t="str">
            <v>397DGU</v>
          </cell>
          <cell r="B632" t="str">
            <v>397</v>
          </cell>
          <cell r="D632">
            <v>6991699.3170500929</v>
          </cell>
          <cell r="F632" t="str">
            <v>397DGU</v>
          </cell>
          <cell r="G632" t="str">
            <v>397</v>
          </cell>
          <cell r="I632">
            <v>6991699.3170500929</v>
          </cell>
        </row>
        <row r="633">
          <cell r="A633" t="str">
            <v>397ID</v>
          </cell>
          <cell r="B633" t="str">
            <v>397</v>
          </cell>
          <cell r="D633">
            <v>10291522.094468134</v>
          </cell>
          <cell r="F633" t="str">
            <v>397ID</v>
          </cell>
          <cell r="G633" t="str">
            <v>397</v>
          </cell>
          <cell r="I633">
            <v>10291522.094468134</v>
          </cell>
        </row>
        <row r="634">
          <cell r="A634" t="str">
            <v>397OR</v>
          </cell>
          <cell r="B634" t="str">
            <v>397</v>
          </cell>
          <cell r="D634">
            <v>52294835.733854197</v>
          </cell>
          <cell r="F634" t="str">
            <v>397OR</v>
          </cell>
          <cell r="G634" t="str">
            <v>397</v>
          </cell>
          <cell r="I634">
            <v>52294835.733854197</v>
          </cell>
        </row>
        <row r="635">
          <cell r="A635" t="str">
            <v>397SE</v>
          </cell>
          <cell r="B635" t="str">
            <v>397</v>
          </cell>
          <cell r="D635">
            <v>119541.31789632926</v>
          </cell>
          <cell r="F635" t="str">
            <v>397SE</v>
          </cell>
          <cell r="G635" t="str">
            <v>397</v>
          </cell>
          <cell r="I635">
            <v>119541.31789632926</v>
          </cell>
        </row>
        <row r="636">
          <cell r="A636" t="str">
            <v>397SG</v>
          </cell>
          <cell r="B636" t="str">
            <v>397</v>
          </cell>
          <cell r="D636">
            <v>77625922.587647364</v>
          </cell>
          <cell r="F636" t="str">
            <v>397SG</v>
          </cell>
          <cell r="G636" t="str">
            <v>397</v>
          </cell>
          <cell r="I636">
            <v>77625922.587647364</v>
          </cell>
        </row>
        <row r="637">
          <cell r="A637" t="str">
            <v>397SO</v>
          </cell>
          <cell r="B637" t="str">
            <v>397</v>
          </cell>
          <cell r="D637">
            <v>54354975.634117045</v>
          </cell>
          <cell r="F637" t="str">
            <v>397SO</v>
          </cell>
          <cell r="G637" t="str">
            <v>397</v>
          </cell>
          <cell r="I637">
            <v>54354975.634117045</v>
          </cell>
        </row>
        <row r="638">
          <cell r="A638" t="str">
            <v>397SSGCH</v>
          </cell>
          <cell r="B638" t="str">
            <v>397</v>
          </cell>
          <cell r="D638">
            <v>735944.81197111751</v>
          </cell>
          <cell r="F638" t="str">
            <v>397SSGCH</v>
          </cell>
          <cell r="G638" t="str">
            <v>397</v>
          </cell>
          <cell r="I638">
            <v>735944.81197111751</v>
          </cell>
        </row>
        <row r="639">
          <cell r="A639" t="str">
            <v>397SSGCT</v>
          </cell>
          <cell r="B639" t="str">
            <v>397</v>
          </cell>
          <cell r="D639">
            <v>-12829.708591800059</v>
          </cell>
          <cell r="F639" t="str">
            <v>397SSGCT</v>
          </cell>
          <cell r="G639" t="str">
            <v>397</v>
          </cell>
          <cell r="I639">
            <v>-12829.708591800059</v>
          </cell>
        </row>
        <row r="640">
          <cell r="A640" t="str">
            <v>397UT</v>
          </cell>
          <cell r="B640" t="str">
            <v>397</v>
          </cell>
          <cell r="D640">
            <v>28635183.155097</v>
          </cell>
          <cell r="F640" t="str">
            <v>397UT</v>
          </cell>
          <cell r="G640" t="str">
            <v>397</v>
          </cell>
          <cell r="I640">
            <v>28635183.155097</v>
          </cell>
        </row>
        <row r="641">
          <cell r="A641" t="str">
            <v>397WA</v>
          </cell>
          <cell r="B641" t="str">
            <v>397</v>
          </cell>
          <cell r="D641">
            <v>11234400.556399779</v>
          </cell>
          <cell r="F641" t="str">
            <v>397WA</v>
          </cell>
          <cell r="G641" t="str">
            <v>397</v>
          </cell>
          <cell r="I641">
            <v>11234400.556399779</v>
          </cell>
        </row>
        <row r="642">
          <cell r="A642" t="str">
            <v>397WYP</v>
          </cell>
          <cell r="B642" t="str">
            <v>397</v>
          </cell>
          <cell r="D642">
            <v>22309927.796494149</v>
          </cell>
          <cell r="F642" t="str">
            <v>397WYP</v>
          </cell>
          <cell r="G642" t="str">
            <v>397</v>
          </cell>
          <cell r="I642">
            <v>22309927.796494149</v>
          </cell>
        </row>
        <row r="643">
          <cell r="A643" t="str">
            <v>397WYU</v>
          </cell>
          <cell r="B643" t="str">
            <v>397</v>
          </cell>
          <cell r="D643">
            <v>1769816.3428827145</v>
          </cell>
          <cell r="F643" t="str">
            <v>397WYU</v>
          </cell>
          <cell r="G643" t="str">
            <v>397</v>
          </cell>
          <cell r="I643">
            <v>1769816.3428827145</v>
          </cell>
        </row>
        <row r="644">
          <cell r="A644" t="str">
            <v>398CA</v>
          </cell>
          <cell r="B644" t="str">
            <v>398</v>
          </cell>
          <cell r="D644">
            <v>18598.349999999999</v>
          </cell>
          <cell r="F644" t="str">
            <v>398CA</v>
          </cell>
          <cell r="G644" t="str">
            <v>398</v>
          </cell>
          <cell r="I644">
            <v>18598.349999999999</v>
          </cell>
        </row>
        <row r="645">
          <cell r="A645" t="str">
            <v>398CN</v>
          </cell>
          <cell r="B645" t="str">
            <v>398</v>
          </cell>
          <cell r="D645">
            <v>197260.48</v>
          </cell>
          <cell r="F645" t="str">
            <v>398CN</v>
          </cell>
          <cell r="G645" t="str">
            <v>398</v>
          </cell>
          <cell r="I645">
            <v>197260.48</v>
          </cell>
        </row>
        <row r="646">
          <cell r="A646" t="str">
            <v>398DGP</v>
          </cell>
          <cell r="B646" t="str">
            <v>398</v>
          </cell>
          <cell r="D646">
            <v>12079</v>
          </cell>
          <cell r="F646" t="str">
            <v>398DGP</v>
          </cell>
          <cell r="G646" t="str">
            <v>398</v>
          </cell>
          <cell r="I646">
            <v>12079</v>
          </cell>
        </row>
        <row r="647">
          <cell r="A647" t="str">
            <v>398DGU</v>
          </cell>
          <cell r="B647" t="str">
            <v>398</v>
          </cell>
          <cell r="D647">
            <v>1996.96</v>
          </cell>
          <cell r="F647" t="str">
            <v>398DGU</v>
          </cell>
          <cell r="G647" t="str">
            <v>398</v>
          </cell>
          <cell r="I647">
            <v>1996.96</v>
          </cell>
        </row>
        <row r="648">
          <cell r="A648" t="str">
            <v>398ID</v>
          </cell>
          <cell r="B648" t="str">
            <v>398</v>
          </cell>
          <cell r="D648">
            <v>59574.31</v>
          </cell>
          <cell r="F648" t="str">
            <v>398ID</v>
          </cell>
          <cell r="G648" t="str">
            <v>398</v>
          </cell>
          <cell r="I648">
            <v>59574.31</v>
          </cell>
        </row>
        <row r="649">
          <cell r="A649" t="str">
            <v>398OR</v>
          </cell>
          <cell r="B649" t="str">
            <v>398</v>
          </cell>
          <cell r="D649">
            <v>482863.02</v>
          </cell>
          <cell r="F649" t="str">
            <v>398OR</v>
          </cell>
          <cell r="G649" t="str">
            <v>398</v>
          </cell>
          <cell r="I649">
            <v>482863.02</v>
          </cell>
        </row>
        <row r="650">
          <cell r="A650" t="str">
            <v>398SE</v>
          </cell>
          <cell r="B650" t="str">
            <v>398</v>
          </cell>
          <cell r="D650">
            <v>1667.75</v>
          </cell>
          <cell r="F650" t="str">
            <v>398SE</v>
          </cell>
          <cell r="G650" t="str">
            <v>398</v>
          </cell>
          <cell r="I650">
            <v>1667.75</v>
          </cell>
        </row>
        <row r="651">
          <cell r="A651" t="str">
            <v>398SG</v>
          </cell>
          <cell r="B651" t="str">
            <v>398</v>
          </cell>
          <cell r="D651">
            <v>1588847.72</v>
          </cell>
          <cell r="F651" t="str">
            <v>398SG</v>
          </cell>
          <cell r="G651" t="str">
            <v>398</v>
          </cell>
          <cell r="I651">
            <v>1588847.72</v>
          </cell>
        </row>
        <row r="652">
          <cell r="A652" t="str">
            <v>398SO</v>
          </cell>
          <cell r="B652" t="str">
            <v>398</v>
          </cell>
          <cell r="D652">
            <v>3406366.11</v>
          </cell>
          <cell r="F652" t="str">
            <v>398SO</v>
          </cell>
          <cell r="G652" t="str">
            <v>398</v>
          </cell>
          <cell r="I652">
            <v>3406366.11</v>
          </cell>
        </row>
        <row r="653">
          <cell r="A653" t="str">
            <v>398UT</v>
          </cell>
          <cell r="B653" t="str">
            <v>398</v>
          </cell>
          <cell r="D653">
            <v>328942.43</v>
          </cell>
          <cell r="F653" t="str">
            <v>398UT</v>
          </cell>
          <cell r="G653" t="str">
            <v>398</v>
          </cell>
          <cell r="I653">
            <v>328942.43</v>
          </cell>
        </row>
        <row r="654">
          <cell r="A654" t="str">
            <v>398WA</v>
          </cell>
          <cell r="B654" t="str">
            <v>398</v>
          </cell>
          <cell r="D654">
            <v>85066.49</v>
          </cell>
          <cell r="F654" t="str">
            <v>398WA</v>
          </cell>
          <cell r="G654" t="str">
            <v>398</v>
          </cell>
          <cell r="I654">
            <v>85066.49</v>
          </cell>
        </row>
        <row r="655">
          <cell r="A655" t="str">
            <v>398WYP</v>
          </cell>
          <cell r="B655" t="str">
            <v>398</v>
          </cell>
          <cell r="D655">
            <v>154171.10999999999</v>
          </cell>
          <cell r="F655" t="str">
            <v>398WYP</v>
          </cell>
          <cell r="G655" t="str">
            <v>398</v>
          </cell>
          <cell r="I655">
            <v>154171.10999999999</v>
          </cell>
        </row>
        <row r="656">
          <cell r="A656" t="str">
            <v>398WYU</v>
          </cell>
          <cell r="B656" t="str">
            <v>398</v>
          </cell>
          <cell r="D656">
            <v>19367.759999999998</v>
          </cell>
          <cell r="F656" t="str">
            <v>398WYU</v>
          </cell>
          <cell r="G656" t="str">
            <v>398</v>
          </cell>
          <cell r="I656">
            <v>19367.759999999998</v>
          </cell>
        </row>
        <row r="657">
          <cell r="A657" t="str">
            <v>399SE</v>
          </cell>
          <cell r="B657" t="str">
            <v>399</v>
          </cell>
          <cell r="D657">
            <v>506402040.8538295</v>
          </cell>
          <cell r="F657" t="str">
            <v>399SE</v>
          </cell>
          <cell r="G657" t="str">
            <v>399</v>
          </cell>
          <cell r="I657">
            <v>506402040.8538295</v>
          </cell>
        </row>
        <row r="658">
          <cell r="A658" t="str">
            <v>403360CA</v>
          </cell>
          <cell r="B658" t="str">
            <v>403360</v>
          </cell>
          <cell r="D658">
            <v>21086.639999999999</v>
          </cell>
          <cell r="F658" t="str">
            <v>403360CA</v>
          </cell>
          <cell r="G658" t="str">
            <v>403360</v>
          </cell>
          <cell r="I658">
            <v>21086.639999999999</v>
          </cell>
        </row>
        <row r="659">
          <cell r="A659" t="str">
            <v>403360ID</v>
          </cell>
          <cell r="B659" t="str">
            <v>403360</v>
          </cell>
          <cell r="D659">
            <v>16256.59</v>
          </cell>
          <cell r="F659" t="str">
            <v>403360ID</v>
          </cell>
          <cell r="G659" t="str">
            <v>403360</v>
          </cell>
          <cell r="I659">
            <v>16256.59</v>
          </cell>
        </row>
        <row r="660">
          <cell r="A660" t="str">
            <v>403360OR</v>
          </cell>
          <cell r="B660" t="str">
            <v>403360</v>
          </cell>
          <cell r="D660">
            <v>57624.44</v>
          </cell>
          <cell r="F660" t="str">
            <v>403360OR</v>
          </cell>
          <cell r="G660" t="str">
            <v>403360</v>
          </cell>
          <cell r="I660">
            <v>57624.44</v>
          </cell>
        </row>
        <row r="661">
          <cell r="A661" t="str">
            <v>403360UT</v>
          </cell>
          <cell r="B661" t="str">
            <v>403360</v>
          </cell>
          <cell r="D661">
            <v>119334.57</v>
          </cell>
          <cell r="F661" t="str">
            <v>403360UT</v>
          </cell>
          <cell r="G661" t="str">
            <v>403360</v>
          </cell>
          <cell r="I661">
            <v>119334.57</v>
          </cell>
        </row>
        <row r="662">
          <cell r="A662" t="str">
            <v>403360WA</v>
          </cell>
          <cell r="B662" t="str">
            <v>403360</v>
          </cell>
          <cell r="D662">
            <v>4434.8599999999997</v>
          </cell>
          <cell r="F662" t="str">
            <v>403360WA</v>
          </cell>
          <cell r="G662" t="str">
            <v>403360</v>
          </cell>
          <cell r="I662">
            <v>4434.8599999999997</v>
          </cell>
        </row>
        <row r="663">
          <cell r="A663" t="str">
            <v>403360WYP</v>
          </cell>
          <cell r="B663" t="str">
            <v>403360</v>
          </cell>
          <cell r="D663">
            <v>35541.47</v>
          </cell>
          <cell r="F663" t="str">
            <v>403360WYP</v>
          </cell>
          <cell r="G663" t="str">
            <v>403360</v>
          </cell>
          <cell r="I663">
            <v>35541.47</v>
          </cell>
        </row>
        <row r="664">
          <cell r="A664" t="str">
            <v>403360WYU</v>
          </cell>
          <cell r="B664" t="str">
            <v>403360</v>
          </cell>
          <cell r="D664">
            <v>23852.14</v>
          </cell>
          <cell r="F664" t="str">
            <v>403360WYU</v>
          </cell>
          <cell r="G664" t="str">
            <v>403360</v>
          </cell>
          <cell r="I664">
            <v>23852.14</v>
          </cell>
        </row>
        <row r="665">
          <cell r="A665" t="str">
            <v>403361CA</v>
          </cell>
          <cell r="B665" t="str">
            <v>403361</v>
          </cell>
          <cell r="D665">
            <v>30059.919999999998</v>
          </cell>
          <cell r="F665" t="str">
            <v>403361CA</v>
          </cell>
          <cell r="G665" t="str">
            <v>403361</v>
          </cell>
          <cell r="I665">
            <v>30059.919999999998</v>
          </cell>
        </row>
        <row r="666">
          <cell r="A666" t="str">
            <v>403361ID</v>
          </cell>
          <cell r="B666" t="str">
            <v>403361</v>
          </cell>
          <cell r="D666">
            <v>12904.42</v>
          </cell>
          <cell r="F666" t="str">
            <v>403361ID</v>
          </cell>
          <cell r="G666" t="str">
            <v>403361</v>
          </cell>
          <cell r="I666">
            <v>12904.42</v>
          </cell>
        </row>
        <row r="667">
          <cell r="A667" t="str">
            <v>403361OR</v>
          </cell>
          <cell r="B667" t="str">
            <v>403361</v>
          </cell>
          <cell r="D667">
            <v>229294.39</v>
          </cell>
          <cell r="F667" t="str">
            <v>403361OR</v>
          </cell>
          <cell r="G667" t="str">
            <v>403361</v>
          </cell>
          <cell r="I667">
            <v>229294.39</v>
          </cell>
        </row>
        <row r="668">
          <cell r="A668" t="str">
            <v>403361UT</v>
          </cell>
          <cell r="B668" t="str">
            <v>403361</v>
          </cell>
          <cell r="D668">
            <v>471597.73</v>
          </cell>
          <cell r="F668" t="str">
            <v>403361UT</v>
          </cell>
          <cell r="G668" t="str">
            <v>403361</v>
          </cell>
          <cell r="I668">
            <v>471597.73</v>
          </cell>
        </row>
        <row r="669">
          <cell r="A669" t="str">
            <v>403361WA</v>
          </cell>
          <cell r="B669" t="str">
            <v>403361</v>
          </cell>
          <cell r="D669">
            <v>38067.86</v>
          </cell>
          <cell r="F669" t="str">
            <v>403361WA</v>
          </cell>
          <cell r="G669" t="str">
            <v>403361</v>
          </cell>
          <cell r="I669">
            <v>38067.86</v>
          </cell>
        </row>
        <row r="670">
          <cell r="A670" t="str">
            <v>403361WYP</v>
          </cell>
          <cell r="B670" t="str">
            <v>403361</v>
          </cell>
          <cell r="D670">
            <v>121183.23</v>
          </cell>
          <cell r="F670" t="str">
            <v>403361WYP</v>
          </cell>
          <cell r="G670" t="str">
            <v>403361</v>
          </cell>
          <cell r="I670">
            <v>121183.23</v>
          </cell>
        </row>
        <row r="671">
          <cell r="A671" t="str">
            <v>403361WYU</v>
          </cell>
          <cell r="B671" t="str">
            <v>403361</v>
          </cell>
          <cell r="D671">
            <v>3196.16</v>
          </cell>
          <cell r="F671" t="str">
            <v>403361WYU</v>
          </cell>
          <cell r="G671" t="str">
            <v>403361</v>
          </cell>
          <cell r="I671">
            <v>3196.16</v>
          </cell>
        </row>
        <row r="672">
          <cell r="A672" t="str">
            <v>403362CA</v>
          </cell>
          <cell r="B672" t="str">
            <v>403362</v>
          </cell>
          <cell r="D672">
            <v>429613.33</v>
          </cell>
          <cell r="F672" t="str">
            <v>403362CA</v>
          </cell>
          <cell r="G672" t="str">
            <v>403362</v>
          </cell>
          <cell r="I672">
            <v>429613.33</v>
          </cell>
        </row>
        <row r="673">
          <cell r="A673" t="str">
            <v>403362ID</v>
          </cell>
          <cell r="B673" t="str">
            <v>403362</v>
          </cell>
          <cell r="D673">
            <v>619061.74</v>
          </cell>
          <cell r="F673" t="str">
            <v>403362ID</v>
          </cell>
          <cell r="G673" t="str">
            <v>403362</v>
          </cell>
          <cell r="I673">
            <v>619061.74</v>
          </cell>
        </row>
        <row r="674">
          <cell r="A674" t="str">
            <v>403362OR</v>
          </cell>
          <cell r="B674" t="str">
            <v>403362</v>
          </cell>
          <cell r="D674">
            <v>3838936.81</v>
          </cell>
          <cell r="F674" t="str">
            <v>403362OR</v>
          </cell>
          <cell r="G674" t="str">
            <v>403362</v>
          </cell>
          <cell r="I674">
            <v>3838936.81</v>
          </cell>
        </row>
        <row r="675">
          <cell r="A675" t="str">
            <v>403362UT</v>
          </cell>
          <cell r="B675" t="str">
            <v>403362</v>
          </cell>
          <cell r="D675">
            <v>8191424.9100000001</v>
          </cell>
          <cell r="F675" t="str">
            <v>403362UT</v>
          </cell>
          <cell r="G675" t="str">
            <v>403362</v>
          </cell>
          <cell r="I675">
            <v>8191424.9100000001</v>
          </cell>
        </row>
        <row r="676">
          <cell r="A676" t="str">
            <v>403362WA</v>
          </cell>
          <cell r="B676" t="str">
            <v>403362</v>
          </cell>
          <cell r="D676">
            <v>971089.74</v>
          </cell>
          <cell r="F676" t="str">
            <v>403362WA</v>
          </cell>
          <cell r="G676" t="str">
            <v>403362</v>
          </cell>
          <cell r="I676">
            <v>971089.74</v>
          </cell>
        </row>
        <row r="677">
          <cell r="A677" t="str">
            <v>403362WYP</v>
          </cell>
          <cell r="B677" t="str">
            <v>403362</v>
          </cell>
          <cell r="D677">
            <v>2175895.08</v>
          </cell>
          <cell r="F677" t="str">
            <v>403362WYP</v>
          </cell>
          <cell r="G677" t="str">
            <v>403362</v>
          </cell>
          <cell r="I677">
            <v>2175895.08</v>
          </cell>
        </row>
        <row r="678">
          <cell r="A678" t="str">
            <v>403362WYU</v>
          </cell>
          <cell r="B678" t="str">
            <v>403362</v>
          </cell>
          <cell r="D678">
            <v>121138.36</v>
          </cell>
          <cell r="F678" t="str">
            <v>403362WYU</v>
          </cell>
          <cell r="G678" t="str">
            <v>403362</v>
          </cell>
          <cell r="I678">
            <v>121138.36</v>
          </cell>
        </row>
        <row r="679">
          <cell r="A679" t="str">
            <v>403363UT</v>
          </cell>
          <cell r="B679" t="str">
            <v>403363</v>
          </cell>
          <cell r="D679">
            <v>91112.79</v>
          </cell>
          <cell r="F679" t="str">
            <v>403363UT</v>
          </cell>
          <cell r="G679" t="str">
            <v>403363</v>
          </cell>
          <cell r="I679">
            <v>91112.79</v>
          </cell>
        </row>
        <row r="680">
          <cell r="A680" t="str">
            <v>403364CA</v>
          </cell>
          <cell r="B680" t="str">
            <v>403364</v>
          </cell>
          <cell r="D680">
            <v>2851144.4213879481</v>
          </cell>
          <cell r="F680" t="str">
            <v>403364CA</v>
          </cell>
          <cell r="G680" t="str">
            <v>403364</v>
          </cell>
          <cell r="I680">
            <v>2851144.4213879481</v>
          </cell>
        </row>
        <row r="681">
          <cell r="A681" t="str">
            <v>403364ID</v>
          </cell>
          <cell r="B681" t="str">
            <v>403364</v>
          </cell>
          <cell r="D681">
            <v>2362901.9610292832</v>
          </cell>
          <cell r="F681" t="str">
            <v>403364ID</v>
          </cell>
          <cell r="G681" t="str">
            <v>403364</v>
          </cell>
          <cell r="I681">
            <v>2362901.9610292832</v>
          </cell>
        </row>
        <row r="682">
          <cell r="A682" t="str">
            <v>403364OR</v>
          </cell>
          <cell r="B682" t="str">
            <v>403364</v>
          </cell>
          <cell r="D682">
            <v>14739361.217392826</v>
          </cell>
          <cell r="F682" t="str">
            <v>403364OR</v>
          </cell>
          <cell r="G682" t="str">
            <v>403364</v>
          </cell>
          <cell r="I682">
            <v>14739361.217392826</v>
          </cell>
        </row>
        <row r="683">
          <cell r="A683" t="str">
            <v>403364UT</v>
          </cell>
          <cell r="B683" t="str">
            <v>403364</v>
          </cell>
          <cell r="D683">
            <v>14578857.424152264</v>
          </cell>
          <cell r="F683" t="str">
            <v>403364UT</v>
          </cell>
          <cell r="G683" t="str">
            <v>403364</v>
          </cell>
          <cell r="I683">
            <v>14578857.424152264</v>
          </cell>
        </row>
        <row r="684">
          <cell r="A684" t="str">
            <v>403364WA</v>
          </cell>
          <cell r="B684" t="str">
            <v>403364</v>
          </cell>
          <cell r="D684">
            <v>4256339.871120682</v>
          </cell>
          <cell r="F684" t="str">
            <v>403364WA</v>
          </cell>
          <cell r="G684" t="str">
            <v>403364</v>
          </cell>
          <cell r="I684">
            <v>4256339.871120682</v>
          </cell>
        </row>
        <row r="685">
          <cell r="A685" t="str">
            <v>403364WYP</v>
          </cell>
          <cell r="B685" t="str">
            <v>403364</v>
          </cell>
          <cell r="D685">
            <v>3636872.5202616737</v>
          </cell>
          <cell r="F685" t="str">
            <v>403364WYP</v>
          </cell>
          <cell r="G685" t="str">
            <v>403364</v>
          </cell>
          <cell r="I685">
            <v>3636872.5202616737</v>
          </cell>
        </row>
        <row r="686">
          <cell r="A686" t="str">
            <v>403364WYU</v>
          </cell>
          <cell r="B686" t="str">
            <v>403364</v>
          </cell>
          <cell r="D686">
            <v>636966.54642472556</v>
          </cell>
          <cell r="F686" t="str">
            <v>403364WYU</v>
          </cell>
          <cell r="G686" t="str">
            <v>403364</v>
          </cell>
          <cell r="I686">
            <v>636966.54642472556</v>
          </cell>
        </row>
        <row r="687">
          <cell r="A687" t="str">
            <v>403365CA</v>
          </cell>
          <cell r="B687" t="str">
            <v>403365</v>
          </cell>
          <cell r="D687">
            <v>987647.52</v>
          </cell>
          <cell r="F687" t="str">
            <v>403365CA</v>
          </cell>
          <cell r="G687" t="str">
            <v>403365</v>
          </cell>
          <cell r="I687">
            <v>987647.52</v>
          </cell>
        </row>
        <row r="688">
          <cell r="A688" t="str">
            <v>403365ID</v>
          </cell>
          <cell r="B688" t="str">
            <v>403365</v>
          </cell>
          <cell r="D688">
            <v>938071.74</v>
          </cell>
          <cell r="F688" t="str">
            <v>403365ID</v>
          </cell>
          <cell r="G688" t="str">
            <v>403365</v>
          </cell>
          <cell r="I688">
            <v>938071.74</v>
          </cell>
        </row>
        <row r="689">
          <cell r="A689" t="str">
            <v>403365OR</v>
          </cell>
          <cell r="B689" t="str">
            <v>403365</v>
          </cell>
          <cell r="D689">
            <v>6548533.0499999998</v>
          </cell>
          <cell r="F689" t="str">
            <v>403365OR</v>
          </cell>
          <cell r="G689" t="str">
            <v>403365</v>
          </cell>
          <cell r="I689">
            <v>6548533.0499999998</v>
          </cell>
        </row>
        <row r="690">
          <cell r="A690" t="str">
            <v>403365UT</v>
          </cell>
          <cell r="B690" t="str">
            <v>403365</v>
          </cell>
          <cell r="D690">
            <v>5880588.7199999997</v>
          </cell>
          <cell r="F690" t="str">
            <v>403365UT</v>
          </cell>
          <cell r="G690" t="str">
            <v>403365</v>
          </cell>
          <cell r="I690">
            <v>5880588.7199999997</v>
          </cell>
        </row>
        <row r="691">
          <cell r="A691" t="str">
            <v>403365WA</v>
          </cell>
          <cell r="B691" t="str">
            <v>403365</v>
          </cell>
          <cell r="D691">
            <v>1622378.27</v>
          </cell>
          <cell r="F691" t="str">
            <v>403365WA</v>
          </cell>
          <cell r="G691" t="str">
            <v>403365</v>
          </cell>
          <cell r="I691">
            <v>1622378.27</v>
          </cell>
        </row>
        <row r="692">
          <cell r="A692" t="str">
            <v>403365WYP</v>
          </cell>
          <cell r="B692" t="str">
            <v>403365</v>
          </cell>
          <cell r="D692">
            <v>2076038.97</v>
          </cell>
          <cell r="F692" t="str">
            <v>403365WYP</v>
          </cell>
          <cell r="G692" t="str">
            <v>403365</v>
          </cell>
          <cell r="I692">
            <v>2076038.97</v>
          </cell>
        </row>
        <row r="693">
          <cell r="A693" t="str">
            <v>403365WYU</v>
          </cell>
          <cell r="B693" t="str">
            <v>403365</v>
          </cell>
          <cell r="D693">
            <v>274996.99</v>
          </cell>
          <cell r="F693" t="str">
            <v>403365WYU</v>
          </cell>
          <cell r="G693" t="str">
            <v>403365</v>
          </cell>
          <cell r="I693">
            <v>274996.99</v>
          </cell>
        </row>
        <row r="694">
          <cell r="A694" t="str">
            <v>403366CA</v>
          </cell>
          <cell r="B694" t="str">
            <v>403366</v>
          </cell>
          <cell r="D694">
            <v>506038.29</v>
          </cell>
          <cell r="F694" t="str">
            <v>403366CA</v>
          </cell>
          <cell r="G694" t="str">
            <v>403366</v>
          </cell>
          <cell r="I694">
            <v>506038.29</v>
          </cell>
        </row>
        <row r="695">
          <cell r="A695" t="str">
            <v>403366ID</v>
          </cell>
          <cell r="B695" t="str">
            <v>403366</v>
          </cell>
          <cell r="D695">
            <v>151145.01999999999</v>
          </cell>
          <cell r="F695" t="str">
            <v>403366ID</v>
          </cell>
          <cell r="G695" t="str">
            <v>403366</v>
          </cell>
          <cell r="I695">
            <v>151145.01999999999</v>
          </cell>
        </row>
        <row r="696">
          <cell r="A696" t="str">
            <v>403366OR</v>
          </cell>
          <cell r="B696" t="str">
            <v>403366</v>
          </cell>
          <cell r="D696">
            <v>2058590.55</v>
          </cell>
          <cell r="F696" t="str">
            <v>403366OR</v>
          </cell>
          <cell r="G696" t="str">
            <v>403366</v>
          </cell>
          <cell r="I696">
            <v>2058590.55</v>
          </cell>
        </row>
        <row r="697">
          <cell r="A697" t="str">
            <v>403366UT</v>
          </cell>
          <cell r="B697" t="str">
            <v>403366</v>
          </cell>
          <cell r="D697">
            <v>3316413.62</v>
          </cell>
          <cell r="F697" t="str">
            <v>403366UT</v>
          </cell>
          <cell r="G697" t="str">
            <v>403366</v>
          </cell>
          <cell r="I697">
            <v>3316413.62</v>
          </cell>
        </row>
        <row r="698">
          <cell r="A698" t="str">
            <v>403366WA</v>
          </cell>
          <cell r="B698" t="str">
            <v>403366</v>
          </cell>
          <cell r="D698">
            <v>634636.76</v>
          </cell>
          <cell r="F698" t="str">
            <v>403366WA</v>
          </cell>
          <cell r="G698" t="str">
            <v>403366</v>
          </cell>
          <cell r="I698">
            <v>634636.76</v>
          </cell>
        </row>
        <row r="699">
          <cell r="A699" t="str">
            <v>403366WYP</v>
          </cell>
          <cell r="B699" t="str">
            <v>403366</v>
          </cell>
          <cell r="D699">
            <v>411379.3</v>
          </cell>
          <cell r="F699" t="str">
            <v>403366WYP</v>
          </cell>
          <cell r="G699" t="str">
            <v>403366</v>
          </cell>
          <cell r="I699">
            <v>411379.3</v>
          </cell>
        </row>
        <row r="700">
          <cell r="A700" t="str">
            <v>403366WYU</v>
          </cell>
          <cell r="B700" t="str">
            <v>403366</v>
          </cell>
          <cell r="D700">
            <v>135333.84</v>
          </cell>
          <cell r="F700" t="str">
            <v>403366WYU</v>
          </cell>
          <cell r="G700" t="str">
            <v>403366</v>
          </cell>
          <cell r="I700">
            <v>135333.84</v>
          </cell>
        </row>
        <row r="701">
          <cell r="A701" t="str">
            <v>403367CA</v>
          </cell>
          <cell r="B701" t="str">
            <v>403367</v>
          </cell>
          <cell r="D701">
            <v>918894.89</v>
          </cell>
          <cell r="F701" t="str">
            <v>403367CA</v>
          </cell>
          <cell r="G701" t="str">
            <v>403367</v>
          </cell>
          <cell r="I701">
            <v>918894.89</v>
          </cell>
        </row>
        <row r="702">
          <cell r="A702" t="str">
            <v>403367ID</v>
          </cell>
          <cell r="B702" t="str">
            <v>403367</v>
          </cell>
          <cell r="D702">
            <v>458835</v>
          </cell>
          <cell r="F702" t="str">
            <v>403367ID</v>
          </cell>
          <cell r="G702" t="str">
            <v>403367</v>
          </cell>
          <cell r="I702">
            <v>458835</v>
          </cell>
        </row>
        <row r="703">
          <cell r="A703" t="str">
            <v>403367OR</v>
          </cell>
          <cell r="B703" t="str">
            <v>403367</v>
          </cell>
          <cell r="D703">
            <v>3475562.73</v>
          </cell>
          <cell r="F703" t="str">
            <v>403367OR</v>
          </cell>
          <cell r="G703" t="str">
            <v>403367</v>
          </cell>
          <cell r="I703">
            <v>3475562.73</v>
          </cell>
        </row>
        <row r="704">
          <cell r="A704" t="str">
            <v>403367UT</v>
          </cell>
          <cell r="B704" t="str">
            <v>403367</v>
          </cell>
          <cell r="D704">
            <v>9818072.5199999996</v>
          </cell>
          <cell r="F704" t="str">
            <v>403367UT</v>
          </cell>
          <cell r="G704" t="str">
            <v>403367</v>
          </cell>
          <cell r="I704">
            <v>9818072.5199999996</v>
          </cell>
        </row>
        <row r="705">
          <cell r="A705" t="str">
            <v>403367WA</v>
          </cell>
          <cell r="B705" t="str">
            <v>403367</v>
          </cell>
          <cell r="D705">
            <v>561381.47</v>
          </cell>
          <cell r="F705" t="str">
            <v>403367WA</v>
          </cell>
          <cell r="G705" t="str">
            <v>403367</v>
          </cell>
          <cell r="I705">
            <v>561381.47</v>
          </cell>
        </row>
        <row r="706">
          <cell r="A706" t="str">
            <v>403367WYP</v>
          </cell>
          <cell r="B706" t="str">
            <v>403367</v>
          </cell>
          <cell r="D706">
            <v>924453.37</v>
          </cell>
          <cell r="F706" t="str">
            <v>403367WYP</v>
          </cell>
          <cell r="G706" t="str">
            <v>403367</v>
          </cell>
          <cell r="I706">
            <v>924453.37</v>
          </cell>
        </row>
        <row r="707">
          <cell r="A707" t="str">
            <v>403367WYU</v>
          </cell>
          <cell r="B707" t="str">
            <v>403367</v>
          </cell>
          <cell r="D707">
            <v>535067.42000000004</v>
          </cell>
          <cell r="F707" t="str">
            <v>403367WYU</v>
          </cell>
          <cell r="G707" t="str">
            <v>403367</v>
          </cell>
          <cell r="I707">
            <v>535067.42000000004</v>
          </cell>
        </row>
        <row r="708">
          <cell r="A708" t="str">
            <v>403368CA</v>
          </cell>
          <cell r="B708" t="str">
            <v>403368</v>
          </cell>
          <cell r="D708">
            <v>1379195.42</v>
          </cell>
          <cell r="F708" t="str">
            <v>403368CA</v>
          </cell>
          <cell r="G708" t="str">
            <v>403368</v>
          </cell>
          <cell r="I708">
            <v>1379195.42</v>
          </cell>
        </row>
        <row r="709">
          <cell r="A709" t="str">
            <v>403368ID</v>
          </cell>
          <cell r="B709" t="str">
            <v>403368</v>
          </cell>
          <cell r="D709">
            <v>1359063.71</v>
          </cell>
          <cell r="F709" t="str">
            <v>403368ID</v>
          </cell>
          <cell r="G709" t="str">
            <v>403368</v>
          </cell>
          <cell r="I709">
            <v>1359063.71</v>
          </cell>
        </row>
        <row r="710">
          <cell r="A710" t="str">
            <v>403368OR</v>
          </cell>
          <cell r="B710" t="str">
            <v>403368</v>
          </cell>
          <cell r="D710">
            <v>10327445.76</v>
          </cell>
          <cell r="F710" t="str">
            <v>403368OR</v>
          </cell>
          <cell r="G710" t="str">
            <v>403368</v>
          </cell>
          <cell r="I710">
            <v>10327445.76</v>
          </cell>
        </row>
        <row r="711">
          <cell r="A711" t="str">
            <v>403368UT</v>
          </cell>
          <cell r="B711" t="str">
            <v>403368</v>
          </cell>
          <cell r="D711">
            <v>7565700.0599999996</v>
          </cell>
          <cell r="F711" t="str">
            <v>403368UT</v>
          </cell>
          <cell r="G711" t="str">
            <v>403368</v>
          </cell>
          <cell r="I711">
            <v>7565700.0599999996</v>
          </cell>
        </row>
        <row r="712">
          <cell r="A712" t="str">
            <v>403368WA</v>
          </cell>
          <cell r="B712" t="str">
            <v>403368</v>
          </cell>
          <cell r="D712">
            <v>2534354.79</v>
          </cell>
          <cell r="F712" t="str">
            <v>403368WA</v>
          </cell>
          <cell r="G712" t="str">
            <v>403368</v>
          </cell>
          <cell r="I712">
            <v>2534354.79</v>
          </cell>
        </row>
        <row r="713">
          <cell r="A713" t="str">
            <v>403368WYP</v>
          </cell>
          <cell r="B713" t="str">
            <v>403368</v>
          </cell>
          <cell r="D713">
            <v>2041320.7</v>
          </cell>
          <cell r="F713" t="str">
            <v>403368WYP</v>
          </cell>
          <cell r="G713" t="str">
            <v>403368</v>
          </cell>
          <cell r="I713">
            <v>2041320.7</v>
          </cell>
        </row>
        <row r="714">
          <cell r="A714" t="str">
            <v>403368WYU</v>
          </cell>
          <cell r="B714" t="str">
            <v>403368</v>
          </cell>
          <cell r="D714">
            <v>324609.76</v>
          </cell>
          <cell r="F714" t="str">
            <v>403368WYU</v>
          </cell>
          <cell r="G714" t="str">
            <v>403368</v>
          </cell>
          <cell r="I714">
            <v>324609.76</v>
          </cell>
        </row>
        <row r="715">
          <cell r="A715" t="str">
            <v>403369CA</v>
          </cell>
          <cell r="B715" t="str">
            <v>403369</v>
          </cell>
          <cell r="D715">
            <v>786168.28</v>
          </cell>
          <cell r="F715" t="str">
            <v>403369CA</v>
          </cell>
          <cell r="G715" t="str">
            <v>403369</v>
          </cell>
          <cell r="I715">
            <v>786168.28</v>
          </cell>
        </row>
        <row r="716">
          <cell r="A716" t="str">
            <v>403369ID</v>
          </cell>
          <cell r="B716" t="str">
            <v>403369</v>
          </cell>
          <cell r="D716">
            <v>488129.56</v>
          </cell>
          <cell r="F716" t="str">
            <v>403369ID</v>
          </cell>
          <cell r="G716" t="str">
            <v>403369</v>
          </cell>
          <cell r="I716">
            <v>488129.56</v>
          </cell>
        </row>
        <row r="717">
          <cell r="A717" t="str">
            <v>403369OR</v>
          </cell>
          <cell r="B717" t="str">
            <v>403369</v>
          </cell>
          <cell r="D717">
            <v>4129027.22</v>
          </cell>
          <cell r="F717" t="str">
            <v>403369OR</v>
          </cell>
          <cell r="G717" t="str">
            <v>403369</v>
          </cell>
          <cell r="I717">
            <v>4129027.22</v>
          </cell>
        </row>
        <row r="718">
          <cell r="A718" t="str">
            <v>403369UT</v>
          </cell>
          <cell r="B718" t="str">
            <v>403369</v>
          </cell>
          <cell r="D718">
            <v>3435887.48</v>
          </cell>
          <cell r="F718" t="str">
            <v>403369UT</v>
          </cell>
          <cell r="G718" t="str">
            <v>403369</v>
          </cell>
          <cell r="I718">
            <v>3435887.48</v>
          </cell>
        </row>
        <row r="719">
          <cell r="A719" t="str">
            <v>403369WA</v>
          </cell>
          <cell r="B719" t="str">
            <v>403369</v>
          </cell>
          <cell r="D719">
            <v>1085680.33</v>
          </cell>
          <cell r="F719" t="str">
            <v>403369WA</v>
          </cell>
          <cell r="G719" t="str">
            <v>403369</v>
          </cell>
          <cell r="I719">
            <v>1085680.33</v>
          </cell>
        </row>
        <row r="720">
          <cell r="A720" t="str">
            <v>403369WYP</v>
          </cell>
          <cell r="B720" t="str">
            <v>403369</v>
          </cell>
          <cell r="D720">
            <v>808910.07</v>
          </cell>
          <cell r="F720" t="str">
            <v>403369WYP</v>
          </cell>
          <cell r="G720" t="str">
            <v>403369</v>
          </cell>
          <cell r="I720">
            <v>808910.07</v>
          </cell>
        </row>
        <row r="721">
          <cell r="A721" t="str">
            <v>403369WYU</v>
          </cell>
          <cell r="B721" t="str">
            <v>403369</v>
          </cell>
          <cell r="D721">
            <v>202919.81</v>
          </cell>
          <cell r="F721" t="str">
            <v>403369WYU</v>
          </cell>
          <cell r="G721" t="str">
            <v>403369</v>
          </cell>
          <cell r="I721">
            <v>202919.81</v>
          </cell>
        </row>
        <row r="722">
          <cell r="A722" t="str">
            <v>403370CA</v>
          </cell>
          <cell r="B722" t="str">
            <v>403370</v>
          </cell>
          <cell r="D722">
            <v>180716.15</v>
          </cell>
          <cell r="F722" t="str">
            <v>403370CA</v>
          </cell>
          <cell r="G722" t="str">
            <v>403370</v>
          </cell>
          <cell r="I722">
            <v>180716.15</v>
          </cell>
        </row>
        <row r="723">
          <cell r="A723" t="str">
            <v>403370ID</v>
          </cell>
          <cell r="B723" t="str">
            <v>403370</v>
          </cell>
          <cell r="D723">
            <v>442218.97</v>
          </cell>
          <cell r="F723" t="str">
            <v>403370ID</v>
          </cell>
          <cell r="G723" t="str">
            <v>403370</v>
          </cell>
          <cell r="I723">
            <v>442218.97</v>
          </cell>
        </row>
        <row r="724">
          <cell r="A724" t="str">
            <v>403370OR</v>
          </cell>
          <cell r="B724" t="str">
            <v>403370</v>
          </cell>
          <cell r="D724">
            <v>2171204.4700000002</v>
          </cell>
          <cell r="F724" t="str">
            <v>403370OR</v>
          </cell>
          <cell r="G724" t="str">
            <v>403370</v>
          </cell>
          <cell r="I724">
            <v>2171204.4700000002</v>
          </cell>
        </row>
        <row r="725">
          <cell r="A725" t="str">
            <v>403370UT</v>
          </cell>
          <cell r="B725" t="str">
            <v>403370</v>
          </cell>
          <cell r="D725">
            <v>2574142.3199999998</v>
          </cell>
          <cell r="F725" t="str">
            <v>403370UT</v>
          </cell>
          <cell r="G725" t="str">
            <v>403370</v>
          </cell>
          <cell r="I725">
            <v>2574142.3199999998</v>
          </cell>
        </row>
        <row r="726">
          <cell r="A726" t="str">
            <v>403370WA</v>
          </cell>
          <cell r="B726" t="str">
            <v>403370</v>
          </cell>
          <cell r="D726">
            <v>529320.81000000006</v>
          </cell>
          <cell r="F726" t="str">
            <v>403370WA</v>
          </cell>
          <cell r="G726" t="str">
            <v>403370</v>
          </cell>
          <cell r="I726">
            <v>529320.81000000006</v>
          </cell>
        </row>
        <row r="727">
          <cell r="A727" t="str">
            <v>403370WYP</v>
          </cell>
          <cell r="B727" t="str">
            <v>403370</v>
          </cell>
          <cell r="D727">
            <v>443192.16</v>
          </cell>
          <cell r="F727" t="str">
            <v>403370WYP</v>
          </cell>
          <cell r="G727" t="str">
            <v>403370</v>
          </cell>
          <cell r="I727">
            <v>443192.16</v>
          </cell>
        </row>
        <row r="728">
          <cell r="A728" t="str">
            <v>403370WYU</v>
          </cell>
          <cell r="B728" t="str">
            <v>403370</v>
          </cell>
          <cell r="D728">
            <v>104455.46</v>
          </cell>
          <cell r="F728" t="str">
            <v>403370WYU</v>
          </cell>
          <cell r="G728" t="str">
            <v>403370</v>
          </cell>
          <cell r="I728">
            <v>104455.46</v>
          </cell>
        </row>
        <row r="729">
          <cell r="A729" t="str">
            <v>403371CA</v>
          </cell>
          <cell r="B729" t="str">
            <v>403371</v>
          </cell>
          <cell r="D729">
            <v>23747.52</v>
          </cell>
          <cell r="F729" t="str">
            <v>403371CA</v>
          </cell>
          <cell r="G729" t="str">
            <v>403371</v>
          </cell>
          <cell r="I729">
            <v>23747.52</v>
          </cell>
        </row>
        <row r="730">
          <cell r="A730" t="str">
            <v>403371ID</v>
          </cell>
          <cell r="B730" t="str">
            <v>403371</v>
          </cell>
          <cell r="D730">
            <v>7505.33</v>
          </cell>
          <cell r="F730" t="str">
            <v>403371ID</v>
          </cell>
          <cell r="G730" t="str">
            <v>403371</v>
          </cell>
          <cell r="I730">
            <v>7505.33</v>
          </cell>
        </row>
        <row r="731">
          <cell r="A731" t="str">
            <v>403371OR</v>
          </cell>
          <cell r="B731" t="str">
            <v>403371</v>
          </cell>
          <cell r="D731">
            <v>116998.93</v>
          </cell>
          <cell r="F731" t="str">
            <v>403371OR</v>
          </cell>
          <cell r="G731" t="str">
            <v>403371</v>
          </cell>
          <cell r="I731">
            <v>116998.93</v>
          </cell>
        </row>
        <row r="732">
          <cell r="A732" t="str">
            <v>403371UT</v>
          </cell>
          <cell r="B732" t="str">
            <v>403371</v>
          </cell>
          <cell r="D732">
            <v>276347.46999999997</v>
          </cell>
          <cell r="F732" t="str">
            <v>403371UT</v>
          </cell>
          <cell r="G732" t="str">
            <v>403371</v>
          </cell>
          <cell r="I732">
            <v>276347.46999999997</v>
          </cell>
        </row>
        <row r="733">
          <cell r="A733" t="str">
            <v>403371WA</v>
          </cell>
          <cell r="B733" t="str">
            <v>403371</v>
          </cell>
          <cell r="D733">
            <v>19529.3</v>
          </cell>
          <cell r="F733" t="str">
            <v>403371WA</v>
          </cell>
          <cell r="G733" t="str">
            <v>403371</v>
          </cell>
          <cell r="I733">
            <v>19529.3</v>
          </cell>
        </row>
        <row r="734">
          <cell r="A734" t="str">
            <v>403371WYP</v>
          </cell>
          <cell r="B734" t="str">
            <v>403371</v>
          </cell>
          <cell r="D734">
            <v>45139.77</v>
          </cell>
          <cell r="F734" t="str">
            <v>403371WYP</v>
          </cell>
          <cell r="G734" t="str">
            <v>403371</v>
          </cell>
          <cell r="I734">
            <v>45139.77</v>
          </cell>
        </row>
        <row r="735">
          <cell r="A735" t="str">
            <v>403371WYU</v>
          </cell>
          <cell r="B735" t="str">
            <v>403371</v>
          </cell>
          <cell r="D735">
            <v>8318.25</v>
          </cell>
          <cell r="F735" t="str">
            <v>403371WYU</v>
          </cell>
          <cell r="G735" t="str">
            <v>403371</v>
          </cell>
          <cell r="I735">
            <v>8318.25</v>
          </cell>
        </row>
        <row r="736">
          <cell r="A736" t="str">
            <v>403372ID</v>
          </cell>
          <cell r="B736" t="str">
            <v>403372</v>
          </cell>
          <cell r="D736">
            <v>15.86</v>
          </cell>
          <cell r="F736" t="str">
            <v>403372ID</v>
          </cell>
          <cell r="G736" t="str">
            <v>403372</v>
          </cell>
          <cell r="I736">
            <v>15.86</v>
          </cell>
        </row>
        <row r="737">
          <cell r="A737" t="str">
            <v>403372UT</v>
          </cell>
          <cell r="B737" t="str">
            <v>403372</v>
          </cell>
          <cell r="D737">
            <v>145.74</v>
          </cell>
          <cell r="F737" t="str">
            <v>403372UT</v>
          </cell>
          <cell r="G737" t="str">
            <v>403372</v>
          </cell>
          <cell r="I737">
            <v>145.74</v>
          </cell>
        </row>
        <row r="738">
          <cell r="A738" t="str">
            <v>403373CA</v>
          </cell>
          <cell r="B738" t="str">
            <v>403373</v>
          </cell>
          <cell r="D738">
            <v>37689.269999999997</v>
          </cell>
          <cell r="F738" t="str">
            <v>403373CA</v>
          </cell>
          <cell r="G738" t="str">
            <v>403373</v>
          </cell>
          <cell r="I738">
            <v>37689.269999999997</v>
          </cell>
        </row>
        <row r="739">
          <cell r="A739" t="str">
            <v>403373ID</v>
          </cell>
          <cell r="B739" t="str">
            <v>403373</v>
          </cell>
          <cell r="D739">
            <v>28473.55</v>
          </cell>
          <cell r="F739" t="str">
            <v>403373ID</v>
          </cell>
          <cell r="G739" t="str">
            <v>403373</v>
          </cell>
          <cell r="I739">
            <v>28473.55</v>
          </cell>
        </row>
        <row r="740">
          <cell r="A740" t="str">
            <v>403373OR</v>
          </cell>
          <cell r="B740" t="str">
            <v>403373</v>
          </cell>
          <cell r="D740">
            <v>645774.81000000006</v>
          </cell>
          <cell r="F740" t="str">
            <v>403373OR</v>
          </cell>
          <cell r="G740" t="str">
            <v>403373</v>
          </cell>
          <cell r="I740">
            <v>645774.81000000006</v>
          </cell>
        </row>
        <row r="741">
          <cell r="A741" t="str">
            <v>403373UT</v>
          </cell>
          <cell r="B741" t="str">
            <v>403373</v>
          </cell>
          <cell r="D741">
            <v>1119407.2</v>
          </cell>
          <cell r="F741" t="str">
            <v>403373UT</v>
          </cell>
          <cell r="G741" t="str">
            <v>403373</v>
          </cell>
          <cell r="I741">
            <v>1119407.2</v>
          </cell>
        </row>
        <row r="742">
          <cell r="A742" t="str">
            <v>403373WA</v>
          </cell>
          <cell r="B742" t="str">
            <v>403373</v>
          </cell>
          <cell r="D742">
            <v>116737.62</v>
          </cell>
          <cell r="F742" t="str">
            <v>403373WA</v>
          </cell>
          <cell r="G742" t="str">
            <v>403373</v>
          </cell>
          <cell r="I742">
            <v>116737.62</v>
          </cell>
        </row>
        <row r="743">
          <cell r="A743" t="str">
            <v>403373WYP</v>
          </cell>
          <cell r="B743" t="str">
            <v>403373</v>
          </cell>
          <cell r="D743">
            <v>185709.3</v>
          </cell>
          <cell r="F743" t="str">
            <v>403373WYP</v>
          </cell>
          <cell r="G743" t="str">
            <v>403373</v>
          </cell>
          <cell r="I743">
            <v>185709.3</v>
          </cell>
        </row>
        <row r="744">
          <cell r="A744" t="str">
            <v>403373WYU</v>
          </cell>
          <cell r="B744" t="str">
            <v>403373</v>
          </cell>
          <cell r="D744">
            <v>59000.52</v>
          </cell>
          <cell r="F744" t="str">
            <v>403373WYU</v>
          </cell>
          <cell r="G744" t="str">
            <v>403373</v>
          </cell>
          <cell r="I744">
            <v>59000.52</v>
          </cell>
        </row>
        <row r="745">
          <cell r="A745" t="str">
            <v>403GPCA</v>
          </cell>
          <cell r="B745" t="str">
            <v>403GP</v>
          </cell>
          <cell r="D745">
            <v>313440.14053197822</v>
          </cell>
          <cell r="F745" t="str">
            <v>403GPCA</v>
          </cell>
          <cell r="G745" t="str">
            <v>403GP</v>
          </cell>
          <cell r="I745">
            <v>313440.14053197822</v>
          </cell>
        </row>
        <row r="746">
          <cell r="A746" t="str">
            <v>403GPCN</v>
          </cell>
          <cell r="B746" t="str">
            <v>403GP</v>
          </cell>
          <cell r="D746">
            <v>1640091.4365307409</v>
          </cell>
          <cell r="F746" t="str">
            <v>403GPCN</v>
          </cell>
          <cell r="G746" t="str">
            <v>403GP</v>
          </cell>
          <cell r="I746">
            <v>1640091.4365307409</v>
          </cell>
        </row>
        <row r="747">
          <cell r="A747" t="str">
            <v>403GPDGP</v>
          </cell>
          <cell r="B747" t="str">
            <v>403GP</v>
          </cell>
          <cell r="D747">
            <v>317985.56232708861</v>
          </cell>
          <cell r="F747" t="str">
            <v>403GPDGP</v>
          </cell>
          <cell r="G747" t="str">
            <v>403GP</v>
          </cell>
          <cell r="I747">
            <v>317985.56232708861</v>
          </cell>
        </row>
        <row r="748">
          <cell r="A748" t="str">
            <v>403GPDGU</v>
          </cell>
          <cell r="B748" t="str">
            <v>403GP</v>
          </cell>
          <cell r="D748">
            <v>557940.04238733428</v>
          </cell>
          <cell r="F748" t="str">
            <v>403GPDGU</v>
          </cell>
          <cell r="G748" t="str">
            <v>403GP</v>
          </cell>
          <cell r="I748">
            <v>557940.04238733428</v>
          </cell>
        </row>
        <row r="749">
          <cell r="A749" t="str">
            <v>403GPID</v>
          </cell>
          <cell r="B749" t="str">
            <v>403GP</v>
          </cell>
          <cell r="D749">
            <v>860027.76169100183</v>
          </cell>
          <cell r="F749" t="str">
            <v>403GPID</v>
          </cell>
          <cell r="G749" t="str">
            <v>403GP</v>
          </cell>
          <cell r="I749">
            <v>860027.76169100183</v>
          </cell>
        </row>
        <row r="750">
          <cell r="A750" t="str">
            <v>403GPOR</v>
          </cell>
          <cell r="B750" t="str">
            <v>403GP</v>
          </cell>
          <cell r="D750">
            <v>3980562.3130408786</v>
          </cell>
          <cell r="F750" t="str">
            <v>403GPOR</v>
          </cell>
          <cell r="G750" t="str">
            <v>403GP</v>
          </cell>
          <cell r="I750">
            <v>3980562.3130408786</v>
          </cell>
        </row>
        <row r="751">
          <cell r="A751" t="str">
            <v>403GPSE</v>
          </cell>
          <cell r="B751" t="str">
            <v>403GP</v>
          </cell>
          <cell r="D751">
            <v>30156.756857101391</v>
          </cell>
          <cell r="F751" t="str">
            <v>403GPSE</v>
          </cell>
          <cell r="G751" t="str">
            <v>403GP</v>
          </cell>
          <cell r="I751">
            <v>30156.756857101391</v>
          </cell>
        </row>
        <row r="752">
          <cell r="A752" t="str">
            <v>403GPSG</v>
          </cell>
          <cell r="B752" t="str">
            <v>403GP</v>
          </cell>
          <cell r="D752">
            <v>5139407.2345095556</v>
          </cell>
          <cell r="F752" t="str">
            <v>403GPSG</v>
          </cell>
          <cell r="G752" t="str">
            <v>403GP</v>
          </cell>
          <cell r="I752">
            <v>5139407.2345095556</v>
          </cell>
        </row>
        <row r="753">
          <cell r="A753" t="str">
            <v>403GPSO</v>
          </cell>
          <cell r="B753" t="str">
            <v>403GP</v>
          </cell>
          <cell r="D753">
            <v>15409371.93741844</v>
          </cell>
          <cell r="F753" t="str">
            <v>403GPSO</v>
          </cell>
          <cell r="G753" t="str">
            <v>403GP</v>
          </cell>
          <cell r="I753">
            <v>15409371.93741844</v>
          </cell>
        </row>
        <row r="754">
          <cell r="A754" t="str">
            <v>403GPSSGCH</v>
          </cell>
          <cell r="B754" t="str">
            <v>403GP</v>
          </cell>
          <cell r="D754">
            <v>110576.87938167086</v>
          </cell>
          <cell r="F754" t="str">
            <v>403GPSSGCH</v>
          </cell>
          <cell r="G754" t="str">
            <v>403GP</v>
          </cell>
          <cell r="I754">
            <v>110576.87938167086</v>
          </cell>
        </row>
        <row r="755">
          <cell r="A755" t="str">
            <v>403GPSSGCT</v>
          </cell>
          <cell r="B755" t="str">
            <v>403GP</v>
          </cell>
          <cell r="D755">
            <v>6205.8691678853083</v>
          </cell>
          <cell r="F755" t="str">
            <v>403GPSSGCT</v>
          </cell>
          <cell r="G755" t="str">
            <v>403GP</v>
          </cell>
          <cell r="I755">
            <v>6205.8691678853083</v>
          </cell>
        </row>
        <row r="756">
          <cell r="A756" t="str">
            <v>403GPUT</v>
          </cell>
          <cell r="B756" t="str">
            <v>403GP</v>
          </cell>
          <cell r="D756">
            <v>3600459.3623469449</v>
          </cell>
          <cell r="F756" t="str">
            <v>403GPUT</v>
          </cell>
          <cell r="G756" t="str">
            <v>403GP</v>
          </cell>
          <cell r="I756">
            <v>3600459.3623469449</v>
          </cell>
        </row>
        <row r="757">
          <cell r="A757" t="str">
            <v>403GPWA</v>
          </cell>
          <cell r="B757" t="str">
            <v>403GP</v>
          </cell>
          <cell r="D757">
            <v>1364325.8357327718</v>
          </cell>
          <cell r="F757" t="str">
            <v>403GPWA</v>
          </cell>
          <cell r="G757" t="str">
            <v>403GP</v>
          </cell>
          <cell r="I757">
            <v>1364325.8357327718</v>
          </cell>
        </row>
        <row r="758">
          <cell r="A758" t="str">
            <v>403GPWYP</v>
          </cell>
          <cell r="B758" t="str">
            <v>403GP</v>
          </cell>
          <cell r="D758">
            <v>1920282.7699575059</v>
          </cell>
          <cell r="F758" t="str">
            <v>403GPWYP</v>
          </cell>
          <cell r="G758" t="str">
            <v>403GP</v>
          </cell>
          <cell r="I758">
            <v>1920282.7699575059</v>
          </cell>
        </row>
        <row r="759">
          <cell r="A759" t="str">
            <v>403GPWYU</v>
          </cell>
          <cell r="B759" t="str">
            <v>403GP</v>
          </cell>
          <cell r="D759">
            <v>306696.19820031663</v>
          </cell>
          <cell r="F759" t="str">
            <v>403GPWYU</v>
          </cell>
          <cell r="G759" t="str">
            <v>403GP</v>
          </cell>
          <cell r="I759">
            <v>306696.19820031663</v>
          </cell>
        </row>
        <row r="760">
          <cell r="A760" t="str">
            <v>403HPDGP</v>
          </cell>
          <cell r="B760" t="str">
            <v>403HP</v>
          </cell>
          <cell r="D760">
            <v>3900117.6641545347</v>
          </cell>
          <cell r="F760" t="str">
            <v>403HPDGP</v>
          </cell>
          <cell r="G760" t="str">
            <v>403HP</v>
          </cell>
          <cell r="I760">
            <v>3900117.6641545347</v>
          </cell>
        </row>
        <row r="761">
          <cell r="A761" t="str">
            <v>403HPDGU</v>
          </cell>
          <cell r="B761" t="str">
            <v>403HP</v>
          </cell>
          <cell r="D761">
            <v>995986.09623588691</v>
          </cell>
          <cell r="F761" t="str">
            <v>403HPDGU</v>
          </cell>
          <cell r="G761" t="str">
            <v>403HP</v>
          </cell>
          <cell r="I761">
            <v>995986.09623588691</v>
          </cell>
        </row>
        <row r="762">
          <cell r="A762" t="str">
            <v>403HPSG-P</v>
          </cell>
          <cell r="B762" t="str">
            <v>403HP</v>
          </cell>
          <cell r="D762">
            <v>8610327.427881889</v>
          </cell>
          <cell r="F762" t="str">
            <v>403HPSG-P</v>
          </cell>
          <cell r="G762" t="str">
            <v>403HP</v>
          </cell>
          <cell r="I762">
            <v>8610327.427881889</v>
          </cell>
        </row>
        <row r="763">
          <cell r="A763" t="str">
            <v>403HPSG-U</v>
          </cell>
          <cell r="B763" t="str">
            <v>403HP</v>
          </cell>
          <cell r="D763">
            <v>3676947.7923451308</v>
          </cell>
          <cell r="F763" t="str">
            <v>403HPSG-U</v>
          </cell>
          <cell r="G763" t="str">
            <v>403HP</v>
          </cell>
          <cell r="I763">
            <v>3676947.7923451308</v>
          </cell>
        </row>
        <row r="764">
          <cell r="A764" t="str">
            <v>403OPDGU</v>
          </cell>
          <cell r="B764" t="str">
            <v>403OP</v>
          </cell>
          <cell r="D764">
            <v>121823.45827292808</v>
          </cell>
          <cell r="F764" t="str">
            <v>403OPDGU</v>
          </cell>
          <cell r="G764" t="str">
            <v>403OP</v>
          </cell>
          <cell r="I764">
            <v>121823.45827292808</v>
          </cell>
        </row>
        <row r="765">
          <cell r="A765" t="str">
            <v>403OPSG</v>
          </cell>
          <cell r="B765" t="str">
            <v>403OP</v>
          </cell>
          <cell r="D765">
            <v>103276635.35818975</v>
          </cell>
          <cell r="F765" t="str">
            <v>403OPSG</v>
          </cell>
          <cell r="G765" t="str">
            <v>403OP</v>
          </cell>
          <cell r="I765">
            <v>103276635.35818975</v>
          </cell>
        </row>
        <row r="766">
          <cell r="A766" t="str">
            <v>403OPSSGCT</v>
          </cell>
          <cell r="B766" t="str">
            <v>403OP</v>
          </cell>
          <cell r="D766">
            <v>2655797.3707591631</v>
          </cell>
          <cell r="F766" t="str">
            <v>403OPSSGCT</v>
          </cell>
          <cell r="G766" t="str">
            <v>403OP</v>
          </cell>
          <cell r="I766">
            <v>2655797.3707591631</v>
          </cell>
        </row>
        <row r="767">
          <cell r="A767" t="str">
            <v>403SPDGP</v>
          </cell>
          <cell r="B767" t="str">
            <v>403SP</v>
          </cell>
          <cell r="D767">
            <v>22850332.020769466</v>
          </cell>
          <cell r="F767" t="str">
            <v>403SPDGP</v>
          </cell>
          <cell r="G767" t="str">
            <v>403SP</v>
          </cell>
          <cell r="I767">
            <v>22850332.020769466</v>
          </cell>
        </row>
        <row r="768">
          <cell r="A768" t="str">
            <v>403SPDGU</v>
          </cell>
          <cell r="B768" t="str">
            <v>403SP</v>
          </cell>
          <cell r="D768">
            <v>25714613.138666019</v>
          </cell>
          <cell r="F768" t="str">
            <v>403SPDGU</v>
          </cell>
          <cell r="G768" t="str">
            <v>403SP</v>
          </cell>
          <cell r="I768">
            <v>25714613.138666019</v>
          </cell>
        </row>
        <row r="769">
          <cell r="A769" t="str">
            <v>403SPSG</v>
          </cell>
          <cell r="B769" t="str">
            <v>403SP</v>
          </cell>
          <cell r="D769">
            <v>61959982.324207582</v>
          </cell>
          <cell r="F769" t="str">
            <v>403SPSG</v>
          </cell>
          <cell r="G769" t="str">
            <v>403SP</v>
          </cell>
          <cell r="I769">
            <v>61959982.324207582</v>
          </cell>
        </row>
        <row r="770">
          <cell r="A770" t="str">
            <v>403SPSSGCH</v>
          </cell>
          <cell r="B770" t="str">
            <v>403SP</v>
          </cell>
          <cell r="D770">
            <v>7829351.4008827358</v>
          </cell>
          <cell r="F770" t="str">
            <v>403SPSSGCH</v>
          </cell>
          <cell r="G770" t="str">
            <v>403SP</v>
          </cell>
          <cell r="I770">
            <v>7829351.4008827358</v>
          </cell>
        </row>
        <row r="771">
          <cell r="A771" t="str">
            <v>403TPDGP</v>
          </cell>
          <cell r="B771" t="str">
            <v>403TP</v>
          </cell>
          <cell r="D771">
            <v>11218222.735286532</v>
          </cell>
          <cell r="F771" t="str">
            <v>403TPDGP</v>
          </cell>
          <cell r="G771" t="str">
            <v>403TP</v>
          </cell>
          <cell r="I771">
            <v>11218222.735286532</v>
          </cell>
        </row>
        <row r="772">
          <cell r="A772" t="str">
            <v>403TPDGU</v>
          </cell>
          <cell r="B772" t="str">
            <v>403TP</v>
          </cell>
          <cell r="D772">
            <v>12507946.196864694</v>
          </cell>
          <cell r="F772" t="str">
            <v>403TPDGU</v>
          </cell>
          <cell r="G772" t="str">
            <v>403TP</v>
          </cell>
          <cell r="I772">
            <v>12507946.196864694</v>
          </cell>
        </row>
        <row r="773">
          <cell r="A773" t="str">
            <v>403TPSG</v>
          </cell>
          <cell r="B773" t="str">
            <v>403TP</v>
          </cell>
          <cell r="D773">
            <v>46071265.448170029</v>
          </cell>
          <cell r="F773" t="str">
            <v>403TPSG</v>
          </cell>
          <cell r="G773" t="str">
            <v>403TP</v>
          </cell>
          <cell r="I773">
            <v>46071265.448170029</v>
          </cell>
        </row>
        <row r="774">
          <cell r="A774" t="str">
            <v>404GPCA</v>
          </cell>
          <cell r="B774" t="str">
            <v>404GP</v>
          </cell>
          <cell r="D774">
            <v>158390.55000000005</v>
          </cell>
          <cell r="F774" t="str">
            <v>404GPCA</v>
          </cell>
          <cell r="G774" t="str">
            <v>404GP</v>
          </cell>
          <cell r="I774">
            <v>158390.55000000005</v>
          </cell>
        </row>
        <row r="775">
          <cell r="A775" t="str">
            <v>404GPCN</v>
          </cell>
          <cell r="B775" t="str">
            <v>404GP</v>
          </cell>
          <cell r="D775">
            <v>240237.81923942154</v>
          </cell>
          <cell r="F775" t="str">
            <v>404GPCN</v>
          </cell>
          <cell r="G775" t="str">
            <v>404GP</v>
          </cell>
          <cell r="I775">
            <v>240237.81923942154</v>
          </cell>
        </row>
        <row r="776">
          <cell r="A776" t="str">
            <v>404GPOR</v>
          </cell>
          <cell r="B776" t="str">
            <v>404GP</v>
          </cell>
          <cell r="D776">
            <v>602273.36490433011</v>
          </cell>
          <cell r="F776" t="str">
            <v>404GPOR</v>
          </cell>
          <cell r="G776" t="str">
            <v>404GP</v>
          </cell>
          <cell r="I776">
            <v>602273.36490433011</v>
          </cell>
        </row>
        <row r="777">
          <cell r="A777" t="str">
            <v>404GPSO</v>
          </cell>
          <cell r="B777" t="str">
            <v>404GP</v>
          </cell>
          <cell r="D777">
            <v>883805.11853834975</v>
          </cell>
          <cell r="F777" t="str">
            <v>404GPSO</v>
          </cell>
          <cell r="G777" t="str">
            <v>404GP</v>
          </cell>
          <cell r="I777">
            <v>883805.11853834975</v>
          </cell>
        </row>
        <row r="778">
          <cell r="A778" t="str">
            <v>404GPUT</v>
          </cell>
          <cell r="B778" t="str">
            <v>404GP</v>
          </cell>
          <cell r="D778">
            <v>729.04</v>
          </cell>
          <cell r="F778" t="str">
            <v>404GPUT</v>
          </cell>
          <cell r="G778" t="str">
            <v>404GP</v>
          </cell>
          <cell r="I778">
            <v>729.04</v>
          </cell>
        </row>
        <row r="779">
          <cell r="A779" t="str">
            <v>404GPWA</v>
          </cell>
          <cell r="B779" t="str">
            <v>404GP</v>
          </cell>
          <cell r="D779">
            <v>90336.428245355375</v>
          </cell>
          <cell r="F779" t="str">
            <v>404GPWA</v>
          </cell>
          <cell r="G779" t="str">
            <v>404GP</v>
          </cell>
          <cell r="I779">
            <v>90336.428245355375</v>
          </cell>
        </row>
        <row r="780">
          <cell r="A780" t="str">
            <v>404GPWYP</v>
          </cell>
          <cell r="B780" t="str">
            <v>404GP</v>
          </cell>
          <cell r="D780">
            <v>462317.94648649503</v>
          </cell>
          <cell r="F780" t="str">
            <v>404GPWYP</v>
          </cell>
          <cell r="G780" t="str">
            <v>404GP</v>
          </cell>
          <cell r="I780">
            <v>462317.94648649503</v>
          </cell>
        </row>
        <row r="781">
          <cell r="A781" t="str">
            <v>404GPWYU</v>
          </cell>
          <cell r="B781" t="str">
            <v>404GP</v>
          </cell>
          <cell r="D781">
            <v>1727.0699999999995</v>
          </cell>
          <cell r="F781" t="str">
            <v>404GPWYU</v>
          </cell>
          <cell r="G781" t="str">
            <v>404GP</v>
          </cell>
          <cell r="I781">
            <v>1727.0699999999995</v>
          </cell>
        </row>
        <row r="782">
          <cell r="A782" t="str">
            <v>404HPSG-P</v>
          </cell>
          <cell r="B782" t="str">
            <v>404HP</v>
          </cell>
          <cell r="D782">
            <v>2282.9802283080012</v>
          </cell>
          <cell r="F782" t="str">
            <v>404HPSG-P</v>
          </cell>
          <cell r="G782" t="str">
            <v>404HP</v>
          </cell>
          <cell r="I782">
            <v>2282.9802283080012</v>
          </cell>
        </row>
        <row r="783">
          <cell r="A783" t="str">
            <v>404HPSG-U</v>
          </cell>
          <cell r="B783" t="str">
            <v>404HP</v>
          </cell>
          <cell r="D783">
            <v>39321.463932170693</v>
          </cell>
          <cell r="F783" t="str">
            <v>404HPSG-U</v>
          </cell>
          <cell r="G783" t="str">
            <v>404HP</v>
          </cell>
          <cell r="I783">
            <v>39321.463932170693</v>
          </cell>
        </row>
        <row r="784">
          <cell r="A784" t="str">
            <v>404IPCN</v>
          </cell>
          <cell r="B784" t="str">
            <v>404IP</v>
          </cell>
          <cell r="D784">
            <v>4924681.5285943579</v>
          </cell>
          <cell r="F784" t="str">
            <v>404IPCN</v>
          </cell>
          <cell r="G784" t="str">
            <v>404IP</v>
          </cell>
          <cell r="I784">
            <v>4924681.5285943579</v>
          </cell>
        </row>
        <row r="785">
          <cell r="A785" t="str">
            <v>404IPDGU</v>
          </cell>
          <cell r="B785" t="str">
            <v>404IP</v>
          </cell>
          <cell r="D785">
            <v>16758.325241788774</v>
          </cell>
          <cell r="F785" t="str">
            <v>404IPDGU</v>
          </cell>
          <cell r="G785" t="str">
            <v>404IP</v>
          </cell>
          <cell r="I785">
            <v>16758.325241788774</v>
          </cell>
        </row>
        <row r="786">
          <cell r="A786" t="str">
            <v>404IPID</v>
          </cell>
          <cell r="B786" t="str">
            <v>404IP</v>
          </cell>
          <cell r="D786">
            <v>49705.222654377016</v>
          </cell>
          <cell r="F786" t="str">
            <v>404IPID</v>
          </cell>
          <cell r="G786" t="str">
            <v>404IP</v>
          </cell>
          <cell r="I786">
            <v>49705.222654377016</v>
          </cell>
        </row>
        <row r="787">
          <cell r="A787" t="str">
            <v>404IPOR</v>
          </cell>
          <cell r="B787" t="str">
            <v>404IP</v>
          </cell>
          <cell r="D787">
            <v>9011.6561594256127</v>
          </cell>
          <cell r="F787" t="str">
            <v>404IPOR</v>
          </cell>
          <cell r="G787" t="str">
            <v>404IP</v>
          </cell>
          <cell r="I787">
            <v>9011.6561594256127</v>
          </cell>
        </row>
        <row r="788">
          <cell r="A788" t="str">
            <v>404IPSE</v>
          </cell>
          <cell r="B788" t="str">
            <v>404IP</v>
          </cell>
          <cell r="D788">
            <v>262062.01310816189</v>
          </cell>
          <cell r="F788" t="str">
            <v>404IPSE</v>
          </cell>
          <cell r="G788" t="str">
            <v>404IP</v>
          </cell>
          <cell r="I788">
            <v>262062.01310816189</v>
          </cell>
        </row>
        <row r="789">
          <cell r="A789" t="str">
            <v>404IPSG</v>
          </cell>
          <cell r="B789" t="str">
            <v>404IP</v>
          </cell>
          <cell r="D789">
            <v>3612361.7561472766</v>
          </cell>
          <cell r="F789" t="str">
            <v>404IPSG</v>
          </cell>
          <cell r="G789" t="str">
            <v>404IP</v>
          </cell>
          <cell r="I789">
            <v>3612361.7561472766</v>
          </cell>
        </row>
        <row r="790">
          <cell r="A790" t="str">
            <v>404IPSG-P</v>
          </cell>
          <cell r="B790" t="str">
            <v>404IP</v>
          </cell>
          <cell r="D790">
            <v>6492892.7234065766</v>
          </cell>
          <cell r="F790" t="str">
            <v>404IPSG-P</v>
          </cell>
          <cell r="G790" t="str">
            <v>404IP</v>
          </cell>
          <cell r="I790">
            <v>6492892.7234065766</v>
          </cell>
        </row>
        <row r="791">
          <cell r="A791" t="str">
            <v>404IPSG-U</v>
          </cell>
          <cell r="B791" t="str">
            <v>404IP</v>
          </cell>
          <cell r="D791">
            <v>310431.73475821991</v>
          </cell>
          <cell r="F791" t="str">
            <v>404IPSG-U</v>
          </cell>
          <cell r="G791" t="str">
            <v>404IP</v>
          </cell>
          <cell r="I791">
            <v>310431.73475821991</v>
          </cell>
        </row>
        <row r="792">
          <cell r="A792" t="str">
            <v>404IPSO</v>
          </cell>
          <cell r="B792" t="str">
            <v>404IP</v>
          </cell>
          <cell r="D792">
            <v>25479148.022255175</v>
          </cell>
          <cell r="F792" t="str">
            <v>404IPSO</v>
          </cell>
          <cell r="G792" t="str">
            <v>404IP</v>
          </cell>
          <cell r="I792">
            <v>25479148.022255175</v>
          </cell>
        </row>
        <row r="793">
          <cell r="A793" t="str">
            <v>404IPSSGCH</v>
          </cell>
          <cell r="B793" t="str">
            <v>404IP</v>
          </cell>
          <cell r="D793">
            <v>0</v>
          </cell>
          <cell r="F793" t="str">
            <v>404IPSSGCH</v>
          </cell>
          <cell r="G793" t="str">
            <v>404IP</v>
          </cell>
          <cell r="I793">
            <v>0</v>
          </cell>
        </row>
        <row r="794">
          <cell r="A794" t="str">
            <v>404IPUT</v>
          </cell>
          <cell r="B794" t="str">
            <v>404IP</v>
          </cell>
          <cell r="D794">
            <v>3079.2125197428222</v>
          </cell>
          <cell r="F794" t="str">
            <v>404IPUT</v>
          </cell>
          <cell r="G794" t="str">
            <v>404IP</v>
          </cell>
          <cell r="I794">
            <v>3079.2125197428222</v>
          </cell>
        </row>
        <row r="795">
          <cell r="A795" t="str">
            <v>404IPWA</v>
          </cell>
          <cell r="B795" t="str">
            <v>404IP</v>
          </cell>
          <cell r="D795">
            <v>270.19610527435208</v>
          </cell>
          <cell r="F795" t="str">
            <v>404IPWA</v>
          </cell>
          <cell r="G795" t="str">
            <v>404IP</v>
          </cell>
          <cell r="I795">
            <v>270.19610527435208</v>
          </cell>
        </row>
        <row r="796">
          <cell r="A796" t="str">
            <v>404IPWYP</v>
          </cell>
          <cell r="B796" t="str">
            <v>404IP</v>
          </cell>
          <cell r="D796">
            <v>10675.79</v>
          </cell>
          <cell r="F796" t="str">
            <v>404IPWYP</v>
          </cell>
          <cell r="G796" t="str">
            <v>404IP</v>
          </cell>
          <cell r="I796">
            <v>10675.79</v>
          </cell>
        </row>
        <row r="797">
          <cell r="A797" t="str">
            <v>404OPSSGCT</v>
          </cell>
          <cell r="B797" t="str">
            <v>404OP</v>
          </cell>
          <cell r="D797">
            <v>0</v>
          </cell>
          <cell r="F797" t="str">
            <v>404OPSSGCT</v>
          </cell>
          <cell r="G797" t="str">
            <v>404OP</v>
          </cell>
          <cell r="I797">
            <v>0</v>
          </cell>
        </row>
        <row r="798">
          <cell r="A798" t="str">
            <v>406SG</v>
          </cell>
          <cell r="B798" t="str">
            <v>406</v>
          </cell>
          <cell r="D798">
            <v>5479352.9199999999</v>
          </cell>
          <cell r="F798" t="str">
            <v>406SG</v>
          </cell>
          <cell r="G798" t="str">
            <v>406</v>
          </cell>
          <cell r="I798">
            <v>5479352.9199999999</v>
          </cell>
        </row>
        <row r="799">
          <cell r="A799" t="str">
            <v>407OR</v>
          </cell>
          <cell r="B799" t="str">
            <v>407</v>
          </cell>
          <cell r="D799">
            <v>-67953.119999999995</v>
          </cell>
          <cell r="F799" t="str">
            <v>407OR</v>
          </cell>
          <cell r="G799" t="str">
            <v>407</v>
          </cell>
          <cell r="I799">
            <v>-67953.119999999995</v>
          </cell>
        </row>
        <row r="800">
          <cell r="A800" t="str">
            <v>407OTHER</v>
          </cell>
          <cell r="B800" t="str">
            <v>407</v>
          </cell>
          <cell r="D800">
            <v>5519072.8300000001</v>
          </cell>
          <cell r="F800" t="str">
            <v>407OTHER</v>
          </cell>
          <cell r="G800" t="str">
            <v>407</v>
          </cell>
          <cell r="I800">
            <v>5519072.8300000001</v>
          </cell>
        </row>
        <row r="801">
          <cell r="A801" t="str">
            <v>407SG</v>
          </cell>
          <cell r="B801" t="str">
            <v>407</v>
          </cell>
          <cell r="D801">
            <v>305346.09999999998</v>
          </cell>
          <cell r="F801" t="str">
            <v>407SG</v>
          </cell>
          <cell r="G801" t="str">
            <v>407</v>
          </cell>
          <cell r="I801">
            <v>305346.09999999998</v>
          </cell>
        </row>
        <row r="802">
          <cell r="A802" t="str">
            <v>407SG-P</v>
          </cell>
          <cell r="B802" t="str">
            <v>407</v>
          </cell>
          <cell r="D802">
            <v>0.12000000011175871</v>
          </cell>
          <cell r="F802" t="str">
            <v>407SG-P</v>
          </cell>
          <cell r="G802" t="str">
            <v>407</v>
          </cell>
          <cell r="I802">
            <v>0.12000000011175871</v>
          </cell>
        </row>
        <row r="803">
          <cell r="A803" t="str">
            <v>407TROJP</v>
          </cell>
          <cell r="B803" t="str">
            <v>407</v>
          </cell>
          <cell r="D803">
            <v>2013725.28</v>
          </cell>
          <cell r="F803" t="str">
            <v>407TROJP</v>
          </cell>
          <cell r="G803" t="str">
            <v>407</v>
          </cell>
          <cell r="I803">
            <v>2013725.28</v>
          </cell>
        </row>
        <row r="804">
          <cell r="A804" t="str">
            <v>407WA</v>
          </cell>
          <cell r="B804" t="str">
            <v>407</v>
          </cell>
          <cell r="D804">
            <v>-275765.40000000002</v>
          </cell>
          <cell r="F804" t="str">
            <v>407WA</v>
          </cell>
          <cell r="G804" t="str">
            <v>407</v>
          </cell>
          <cell r="I804">
            <v>-275765.40000000002</v>
          </cell>
        </row>
        <row r="805">
          <cell r="A805" t="str">
            <v>408CA</v>
          </cell>
          <cell r="B805" t="str">
            <v>408</v>
          </cell>
          <cell r="D805">
            <v>1110884.6299999999</v>
          </cell>
          <cell r="F805" t="str">
            <v>408CA</v>
          </cell>
          <cell r="G805" t="str">
            <v>408</v>
          </cell>
          <cell r="I805">
            <v>1110884.6299999999</v>
          </cell>
        </row>
        <row r="806">
          <cell r="A806" t="str">
            <v>408GPS</v>
          </cell>
          <cell r="B806" t="str">
            <v>408</v>
          </cell>
          <cell r="D806">
            <v>95786000</v>
          </cell>
          <cell r="F806" t="str">
            <v>408GPS</v>
          </cell>
          <cell r="G806" t="str">
            <v>408</v>
          </cell>
          <cell r="I806">
            <v>95786000</v>
          </cell>
        </row>
        <row r="807">
          <cell r="A807" t="str">
            <v>408OR</v>
          </cell>
          <cell r="B807" t="str">
            <v>408</v>
          </cell>
          <cell r="D807">
            <v>22416584.27</v>
          </cell>
          <cell r="F807" t="str">
            <v>408OR</v>
          </cell>
          <cell r="G807" t="str">
            <v>408</v>
          </cell>
          <cell r="I807">
            <v>22416584.27</v>
          </cell>
        </row>
        <row r="808">
          <cell r="A808" t="str">
            <v>408SE</v>
          </cell>
          <cell r="B808" t="str">
            <v>408</v>
          </cell>
          <cell r="D808">
            <v>834427.46</v>
          </cell>
          <cell r="F808" t="str">
            <v>408SE</v>
          </cell>
          <cell r="G808" t="str">
            <v>408</v>
          </cell>
          <cell r="I808">
            <v>834427.46</v>
          </cell>
        </row>
        <row r="809">
          <cell r="A809" t="str">
            <v>408SO</v>
          </cell>
          <cell r="B809" t="str">
            <v>408</v>
          </cell>
          <cell r="D809">
            <v>8932611.9000000004</v>
          </cell>
          <cell r="F809" t="str">
            <v>408SO</v>
          </cell>
          <cell r="G809" t="str">
            <v>408</v>
          </cell>
          <cell r="I809">
            <v>8932611.9000000004</v>
          </cell>
        </row>
        <row r="810">
          <cell r="A810" t="str">
            <v>408UT</v>
          </cell>
          <cell r="B810" t="str">
            <v>408</v>
          </cell>
          <cell r="D810">
            <v>62241</v>
          </cell>
          <cell r="F810" t="str">
            <v>408UT</v>
          </cell>
          <cell r="G810" t="str">
            <v>408</v>
          </cell>
          <cell r="I810">
            <v>62241</v>
          </cell>
        </row>
        <row r="811">
          <cell r="A811" t="str">
            <v>408WA</v>
          </cell>
          <cell r="B811" t="str">
            <v>408</v>
          </cell>
          <cell r="D811">
            <v>6828.94</v>
          </cell>
          <cell r="F811" t="str">
            <v>408WA</v>
          </cell>
          <cell r="G811" t="str">
            <v>408</v>
          </cell>
          <cell r="I811">
            <v>6828.94</v>
          </cell>
        </row>
        <row r="812">
          <cell r="A812" t="str">
            <v>408WYP</v>
          </cell>
          <cell r="B812" t="str">
            <v>408</v>
          </cell>
          <cell r="D812">
            <v>1531632.6399999999</v>
          </cell>
          <cell r="F812" t="str">
            <v>408WYP</v>
          </cell>
          <cell r="G812" t="str">
            <v>408</v>
          </cell>
          <cell r="I812">
            <v>1531632.6399999999</v>
          </cell>
        </row>
        <row r="813">
          <cell r="A813" t="str">
            <v>40910SG</v>
          </cell>
          <cell r="B813">
            <v>40910</v>
          </cell>
          <cell r="D813">
            <v>-61575754</v>
          </cell>
          <cell r="F813" t="str">
            <v>40910SG</v>
          </cell>
          <cell r="G813">
            <v>40910</v>
          </cell>
          <cell r="I813">
            <v>-61575754</v>
          </cell>
        </row>
        <row r="814">
          <cell r="A814" t="str">
            <v>40911SG</v>
          </cell>
          <cell r="B814">
            <v>40911</v>
          </cell>
          <cell r="D814">
            <v>-1277640.8</v>
          </cell>
          <cell r="F814" t="str">
            <v>40911SG</v>
          </cell>
          <cell r="G814">
            <v>40911</v>
          </cell>
          <cell r="I814">
            <v>-1277640.8</v>
          </cell>
        </row>
        <row r="815">
          <cell r="A815" t="str">
            <v>41010CA</v>
          </cell>
          <cell r="B815" t="str">
            <v>41010</v>
          </cell>
          <cell r="D815">
            <v>5711.589999999851</v>
          </cell>
          <cell r="F815" t="str">
            <v>41010CA</v>
          </cell>
          <cell r="G815" t="str">
            <v>41010</v>
          </cell>
          <cell r="I815">
            <v>5711.589999999851</v>
          </cell>
        </row>
        <row r="816">
          <cell r="A816" t="str">
            <v>41010CN</v>
          </cell>
          <cell r="B816" t="str">
            <v>41010</v>
          </cell>
          <cell r="D816">
            <v>-0.36238199999934295</v>
          </cell>
          <cell r="F816" t="str">
            <v>41010CN</v>
          </cell>
          <cell r="G816" t="str">
            <v>41010</v>
          </cell>
          <cell r="I816">
            <v>-0.36238199999934295</v>
          </cell>
        </row>
        <row r="817">
          <cell r="A817" t="str">
            <v>41010DGP</v>
          </cell>
          <cell r="B817" t="str">
            <v>41010</v>
          </cell>
          <cell r="D817">
            <v>0.12000000000000455</v>
          </cell>
          <cell r="F817" t="str">
            <v>41010DGP</v>
          </cell>
          <cell r="G817" t="str">
            <v>41010</v>
          </cell>
          <cell r="I817">
            <v>0.12000000000000455</v>
          </cell>
        </row>
        <row r="818">
          <cell r="A818" t="str">
            <v>41010FERC</v>
          </cell>
          <cell r="B818" t="str">
            <v>41010</v>
          </cell>
          <cell r="D818">
            <v>0</v>
          </cell>
          <cell r="F818" t="str">
            <v>41010FERC</v>
          </cell>
          <cell r="G818" t="str">
            <v>41010</v>
          </cell>
          <cell r="I818">
            <v>0</v>
          </cell>
        </row>
        <row r="819">
          <cell r="A819" t="str">
            <v>41010GPS</v>
          </cell>
          <cell r="B819" t="str">
            <v>41010</v>
          </cell>
          <cell r="D819">
            <v>14454362.75</v>
          </cell>
          <cell r="F819" t="str">
            <v>41010GPS</v>
          </cell>
          <cell r="G819" t="str">
            <v>41010</v>
          </cell>
          <cell r="I819">
            <v>14454362.75</v>
          </cell>
        </row>
        <row r="820">
          <cell r="A820" t="str">
            <v>41010IBT</v>
          </cell>
          <cell r="B820" t="str">
            <v>41010</v>
          </cell>
          <cell r="D820">
            <v>2.1437999996123835E-2</v>
          </cell>
          <cell r="F820" t="str">
            <v>41010IBT</v>
          </cell>
          <cell r="G820" t="str">
            <v>41010</v>
          </cell>
          <cell r="I820">
            <v>2.1437999996123835E-2</v>
          </cell>
        </row>
        <row r="821">
          <cell r="A821" t="str">
            <v>41010ID</v>
          </cell>
          <cell r="B821" t="str">
            <v>41010</v>
          </cell>
          <cell r="D821">
            <v>-3420903.1799999997</v>
          </cell>
          <cell r="F821" t="str">
            <v>41010ID</v>
          </cell>
          <cell r="G821" t="str">
            <v>41010</v>
          </cell>
          <cell r="I821">
            <v>-3420903.1799999997</v>
          </cell>
        </row>
        <row r="822">
          <cell r="A822" t="str">
            <v>41010OR</v>
          </cell>
          <cell r="B822" t="str">
            <v>41010</v>
          </cell>
          <cell r="D822">
            <v>-5867769.9600000083</v>
          </cell>
          <cell r="F822" t="str">
            <v>41010OR</v>
          </cell>
          <cell r="G822" t="str">
            <v>41010</v>
          </cell>
          <cell r="I822">
            <v>-5867769.9600000083</v>
          </cell>
        </row>
        <row r="823">
          <cell r="A823" t="str">
            <v>41010OTHER</v>
          </cell>
          <cell r="B823" t="str">
            <v>41010</v>
          </cell>
          <cell r="D823">
            <v>572065.45000000298</v>
          </cell>
          <cell r="F823" t="str">
            <v>41010OTHER</v>
          </cell>
          <cell r="G823" t="str">
            <v>41010</v>
          </cell>
          <cell r="I823">
            <v>572065.45000000298</v>
          </cell>
        </row>
        <row r="824">
          <cell r="A824" t="str">
            <v>41010SE</v>
          </cell>
          <cell r="B824" t="str">
            <v>41010</v>
          </cell>
          <cell r="D824">
            <v>4061322.8003130052</v>
          </cell>
          <cell r="F824" t="str">
            <v>41010SE</v>
          </cell>
          <cell r="G824" t="str">
            <v>41010</v>
          </cell>
          <cell r="I824">
            <v>4061322.8003130052</v>
          </cell>
        </row>
        <row r="825">
          <cell r="A825" t="str">
            <v>41010SG</v>
          </cell>
          <cell r="B825" t="str">
            <v>41010</v>
          </cell>
          <cell r="D825">
            <v>48888244.265097</v>
          </cell>
          <cell r="F825" t="str">
            <v>41010SG</v>
          </cell>
          <cell r="G825" t="str">
            <v>41010</v>
          </cell>
          <cell r="I825">
            <v>48888244.265097</v>
          </cell>
        </row>
        <row r="826">
          <cell r="A826" t="str">
            <v>41010SNP</v>
          </cell>
          <cell r="B826">
            <v>41010</v>
          </cell>
          <cell r="D826">
            <v>50392008</v>
          </cell>
          <cell r="F826" t="str">
            <v>41010SNP</v>
          </cell>
          <cell r="G826">
            <v>41010</v>
          </cell>
          <cell r="I826">
            <v>50392008</v>
          </cell>
        </row>
        <row r="827">
          <cell r="A827" t="str">
            <v>41010SNPD</v>
          </cell>
          <cell r="B827" t="str">
            <v>41010</v>
          </cell>
          <cell r="D827">
            <v>-0.44999999999708962</v>
          </cell>
          <cell r="F827" t="str">
            <v>41010SNPD</v>
          </cell>
          <cell r="G827" t="str">
            <v>41010</v>
          </cell>
          <cell r="I827">
            <v>-0.44999999999708962</v>
          </cell>
        </row>
        <row r="828">
          <cell r="A828" t="str">
            <v>41010SO</v>
          </cell>
          <cell r="B828" t="str">
            <v>41010</v>
          </cell>
          <cell r="D828">
            <v>0.21000000089406967</v>
          </cell>
          <cell r="F828" t="str">
            <v>41010SO</v>
          </cell>
          <cell r="G828" t="str">
            <v>41010</v>
          </cell>
          <cell r="I828">
            <v>0.21000000089406967</v>
          </cell>
        </row>
        <row r="829">
          <cell r="A829" t="str">
            <v>41010TAXDEPR</v>
          </cell>
          <cell r="B829">
            <v>41010</v>
          </cell>
          <cell r="D829">
            <v>358379429</v>
          </cell>
          <cell r="F829" t="str">
            <v>41010TAXDEPR</v>
          </cell>
          <cell r="G829">
            <v>41010</v>
          </cell>
          <cell r="I829">
            <v>358379429</v>
          </cell>
        </row>
        <row r="830">
          <cell r="A830" t="str">
            <v>41010UT</v>
          </cell>
          <cell r="B830" t="str">
            <v>41010</v>
          </cell>
          <cell r="D830">
            <v>-18324534.659999996</v>
          </cell>
          <cell r="F830" t="str">
            <v>41010UT</v>
          </cell>
          <cell r="G830" t="str">
            <v>41010</v>
          </cell>
          <cell r="I830">
            <v>-18324534.659999996</v>
          </cell>
        </row>
        <row r="831">
          <cell r="A831" t="str">
            <v>41010WA</v>
          </cell>
          <cell r="B831" t="str">
            <v>41010</v>
          </cell>
          <cell r="D831">
            <v>-8034844.7799999937</v>
          </cell>
          <cell r="F831" t="str">
            <v>41010WA</v>
          </cell>
          <cell r="G831" t="str">
            <v>41010</v>
          </cell>
          <cell r="I831">
            <v>-8034844.7799999937</v>
          </cell>
        </row>
        <row r="832">
          <cell r="A832" t="str">
            <v>41010WYP</v>
          </cell>
          <cell r="B832" t="str">
            <v>41010</v>
          </cell>
          <cell r="D832">
            <v>-8083348.0799999982</v>
          </cell>
          <cell r="F832" t="str">
            <v>41010WYP</v>
          </cell>
          <cell r="G832" t="str">
            <v>41010</v>
          </cell>
          <cell r="I832">
            <v>-8083348.0799999982</v>
          </cell>
        </row>
        <row r="833">
          <cell r="A833" t="str">
            <v>41010WYU</v>
          </cell>
          <cell r="B833" t="str">
            <v>41010</v>
          </cell>
          <cell r="D833">
            <v>8115872</v>
          </cell>
          <cell r="F833" t="str">
            <v>41010WYU</v>
          </cell>
          <cell r="G833" t="str">
            <v>41010</v>
          </cell>
          <cell r="I833">
            <v>8115872</v>
          </cell>
        </row>
        <row r="834">
          <cell r="A834" t="str">
            <v>41110BADDEBT</v>
          </cell>
          <cell r="B834" t="str">
            <v>41110</v>
          </cell>
          <cell r="D834">
            <v>0.25</v>
          </cell>
          <cell r="F834" t="str">
            <v>41110BADDEBT</v>
          </cell>
          <cell r="G834" t="str">
            <v>41110</v>
          </cell>
          <cell r="I834">
            <v>0.25</v>
          </cell>
        </row>
        <row r="835">
          <cell r="A835" t="str">
            <v>41110CA</v>
          </cell>
          <cell r="B835" t="str">
            <v>41110</v>
          </cell>
          <cell r="D835">
            <v>-97784.969999999739</v>
          </cell>
          <cell r="F835" t="str">
            <v>41110CA</v>
          </cell>
          <cell r="G835" t="str">
            <v>41110</v>
          </cell>
          <cell r="I835">
            <v>-97784.969999999739</v>
          </cell>
        </row>
        <row r="836">
          <cell r="A836" t="str">
            <v>41110CIAC</v>
          </cell>
          <cell r="B836">
            <v>41110</v>
          </cell>
          <cell r="D836">
            <v>-22706563</v>
          </cell>
          <cell r="F836" t="str">
            <v>41110CIAC</v>
          </cell>
          <cell r="G836">
            <v>41110</v>
          </cell>
          <cell r="I836">
            <v>-22706563</v>
          </cell>
        </row>
        <row r="837">
          <cell r="A837" t="str">
            <v>41110FERC</v>
          </cell>
          <cell r="B837" t="str">
            <v>41110</v>
          </cell>
          <cell r="D837">
            <v>-46105.109999999986</v>
          </cell>
          <cell r="F837" t="str">
            <v>41110FERC</v>
          </cell>
          <cell r="G837" t="str">
            <v>41110</v>
          </cell>
          <cell r="I837">
            <v>-46105.109999999986</v>
          </cell>
        </row>
        <row r="838">
          <cell r="A838" t="str">
            <v>41110IBT</v>
          </cell>
          <cell r="B838" t="str">
            <v>41110</v>
          </cell>
          <cell r="D838">
            <v>-2.9129000031389296E-2</v>
          </cell>
          <cell r="F838" t="str">
            <v>41110IBT</v>
          </cell>
          <cell r="G838" t="str">
            <v>41110</v>
          </cell>
          <cell r="I838">
            <v>-2.9129000031389296E-2</v>
          </cell>
        </row>
        <row r="839">
          <cell r="A839" t="str">
            <v>41110ID</v>
          </cell>
          <cell r="B839" t="str">
            <v>41110</v>
          </cell>
          <cell r="D839">
            <v>-240965.58999999985</v>
          </cell>
          <cell r="F839" t="str">
            <v>41110ID</v>
          </cell>
          <cell r="G839" t="str">
            <v>41110</v>
          </cell>
          <cell r="I839">
            <v>-240965.58999999985</v>
          </cell>
        </row>
        <row r="840">
          <cell r="A840" t="str">
            <v>41110OR</v>
          </cell>
          <cell r="B840" t="str">
            <v>41110</v>
          </cell>
          <cell r="D840">
            <v>-4773752.8600000143</v>
          </cell>
          <cell r="F840" t="str">
            <v>41110OR</v>
          </cell>
          <cell r="G840" t="str">
            <v>41110</v>
          </cell>
          <cell r="I840">
            <v>-4773752.8600000143</v>
          </cell>
        </row>
        <row r="841">
          <cell r="A841" t="str">
            <v>41110OTHER</v>
          </cell>
          <cell r="B841" t="str">
            <v>41110</v>
          </cell>
          <cell r="D841">
            <v>388617.58000000007</v>
          </cell>
          <cell r="F841" t="str">
            <v>41110OTHER</v>
          </cell>
          <cell r="G841" t="str">
            <v>41110</v>
          </cell>
          <cell r="I841">
            <v>388617.58000000007</v>
          </cell>
        </row>
        <row r="842">
          <cell r="A842" t="str">
            <v>41110SCHMDEXP</v>
          </cell>
          <cell r="B842">
            <v>41110</v>
          </cell>
          <cell r="D842">
            <v>-213366673</v>
          </cell>
          <cell r="F842" t="str">
            <v>41110SCHMDEXP</v>
          </cell>
          <cell r="G842">
            <v>41110</v>
          </cell>
          <cell r="I842">
            <v>-213366673</v>
          </cell>
        </row>
        <row r="843">
          <cell r="A843" t="str">
            <v>41110SE</v>
          </cell>
          <cell r="B843" t="str">
            <v>41110</v>
          </cell>
          <cell r="D843">
            <v>-1692849.4634109978</v>
          </cell>
          <cell r="F843" t="str">
            <v>41110SE</v>
          </cell>
          <cell r="G843" t="str">
            <v>41110</v>
          </cell>
          <cell r="I843">
            <v>-1692849.4634109978</v>
          </cell>
        </row>
        <row r="844">
          <cell r="A844" t="str">
            <v>41110SG</v>
          </cell>
          <cell r="B844" t="str">
            <v>41110</v>
          </cell>
          <cell r="D844">
            <v>-997362.2349639996</v>
          </cell>
          <cell r="F844" t="str">
            <v>41110SG</v>
          </cell>
          <cell r="G844" t="str">
            <v>41110</v>
          </cell>
          <cell r="I844">
            <v>-997362.2349639996</v>
          </cell>
        </row>
        <row r="845">
          <cell r="A845" t="str">
            <v>41110SGCT</v>
          </cell>
          <cell r="B845" t="str">
            <v>41110</v>
          </cell>
          <cell r="D845">
            <v>-356220.475622</v>
          </cell>
          <cell r="F845" t="str">
            <v>41110SGCT</v>
          </cell>
          <cell r="G845" t="str">
            <v>41110</v>
          </cell>
          <cell r="I845">
            <v>-356220.475622</v>
          </cell>
        </row>
        <row r="846">
          <cell r="A846" t="str">
            <v>41110SNP</v>
          </cell>
          <cell r="B846" t="str">
            <v>41110</v>
          </cell>
          <cell r="D846">
            <v>-52459949.950000003</v>
          </cell>
          <cell r="F846" t="str">
            <v>41110SNP</v>
          </cell>
          <cell r="G846" t="str">
            <v>41110</v>
          </cell>
          <cell r="I846">
            <v>-52459949.950000003</v>
          </cell>
        </row>
        <row r="847">
          <cell r="A847" t="str">
            <v>41110SO</v>
          </cell>
          <cell r="B847" t="str">
            <v>41110</v>
          </cell>
          <cell r="D847">
            <v>-630048.01999999955</v>
          </cell>
          <cell r="F847" t="str">
            <v>41110SO</v>
          </cell>
          <cell r="G847" t="str">
            <v>41110</v>
          </cell>
          <cell r="I847">
            <v>-630048.01999999955</v>
          </cell>
        </row>
        <row r="848">
          <cell r="A848" t="str">
            <v>41110TROJD</v>
          </cell>
          <cell r="B848" t="str">
            <v>41110</v>
          </cell>
          <cell r="D848">
            <v>-633784.19441700005</v>
          </cell>
          <cell r="F848" t="str">
            <v>41110TROJD</v>
          </cell>
          <cell r="G848" t="str">
            <v>41110</v>
          </cell>
          <cell r="I848">
            <v>-633784.19441700005</v>
          </cell>
        </row>
        <row r="849">
          <cell r="A849" t="str">
            <v>41110UT</v>
          </cell>
          <cell r="B849" t="str">
            <v>41110</v>
          </cell>
          <cell r="D849">
            <v>-151098.67000000179</v>
          </cell>
          <cell r="F849" t="str">
            <v>41110UT</v>
          </cell>
          <cell r="G849" t="str">
            <v>41110</v>
          </cell>
          <cell r="I849">
            <v>-151098.67000000179</v>
          </cell>
        </row>
        <row r="850">
          <cell r="A850" t="str">
            <v>41110WA</v>
          </cell>
          <cell r="B850" t="str">
            <v>41110</v>
          </cell>
          <cell r="D850">
            <v>-141115.40999999642</v>
          </cell>
          <cell r="F850" t="str">
            <v>41110WA</v>
          </cell>
          <cell r="G850" t="str">
            <v>41110</v>
          </cell>
          <cell r="I850">
            <v>-141115.40999999642</v>
          </cell>
        </row>
        <row r="851">
          <cell r="A851" t="str">
            <v>41110WYP</v>
          </cell>
          <cell r="B851" t="str">
            <v>41110</v>
          </cell>
          <cell r="D851">
            <v>2518180.1199999973</v>
          </cell>
          <cell r="F851" t="str">
            <v>41110WYP</v>
          </cell>
          <cell r="G851" t="str">
            <v>41110</v>
          </cell>
          <cell r="I851">
            <v>2518180.1199999973</v>
          </cell>
        </row>
        <row r="852">
          <cell r="A852" t="str">
            <v>41110WYU</v>
          </cell>
          <cell r="B852" t="str">
            <v>41110</v>
          </cell>
          <cell r="D852">
            <v>-3943454</v>
          </cell>
          <cell r="F852" t="str">
            <v>41110WYU</v>
          </cell>
          <cell r="G852" t="str">
            <v>41110</v>
          </cell>
          <cell r="I852">
            <v>-3943454</v>
          </cell>
        </row>
        <row r="853">
          <cell r="A853" t="str">
            <v>41140DGU</v>
          </cell>
          <cell r="B853" t="str">
            <v>41140</v>
          </cell>
          <cell r="D853">
            <v>-1874204</v>
          </cell>
          <cell r="F853" t="str">
            <v>41140DGU</v>
          </cell>
          <cell r="G853" t="str">
            <v>41140</v>
          </cell>
          <cell r="I853">
            <v>-1874204</v>
          </cell>
        </row>
        <row r="854">
          <cell r="A854" t="str">
            <v>4118SE</v>
          </cell>
          <cell r="B854" t="str">
            <v>4118</v>
          </cell>
          <cell r="D854">
            <v>-9529488.379999999</v>
          </cell>
          <cell r="F854" t="str">
            <v>4118SE</v>
          </cell>
          <cell r="G854" t="str">
            <v>4118</v>
          </cell>
          <cell r="I854">
            <v>-9529488.379999999</v>
          </cell>
        </row>
        <row r="855">
          <cell r="A855" t="str">
            <v>419SNP</v>
          </cell>
          <cell r="B855" t="str">
            <v>419</v>
          </cell>
          <cell r="D855">
            <v>-87179425.879999906</v>
          </cell>
          <cell r="F855" t="str">
            <v>419SNP</v>
          </cell>
          <cell r="G855" t="str">
            <v>419</v>
          </cell>
          <cell r="I855">
            <v>-87179425.879999906</v>
          </cell>
        </row>
        <row r="856">
          <cell r="A856" t="str">
            <v>421CN</v>
          </cell>
          <cell r="B856" t="str">
            <v>421</v>
          </cell>
          <cell r="D856">
            <v>2168.9299999999998</v>
          </cell>
          <cell r="F856" t="str">
            <v>421CN</v>
          </cell>
          <cell r="G856" t="str">
            <v>421</v>
          </cell>
          <cell r="I856">
            <v>2168.9299999999998</v>
          </cell>
        </row>
        <row r="857">
          <cell r="A857" t="str">
            <v>421DGU</v>
          </cell>
          <cell r="B857" t="str">
            <v>421</v>
          </cell>
          <cell r="D857">
            <v>-378094.13</v>
          </cell>
          <cell r="F857" t="str">
            <v>421DGU</v>
          </cell>
          <cell r="G857" t="str">
            <v>421</v>
          </cell>
          <cell r="I857">
            <v>-378094.13</v>
          </cell>
        </row>
        <row r="858">
          <cell r="A858" t="str">
            <v>421OR</v>
          </cell>
          <cell r="B858" t="str">
            <v>421</v>
          </cell>
          <cell r="D858">
            <v>632763.39</v>
          </cell>
          <cell r="F858" t="str">
            <v>421OR</v>
          </cell>
          <cell r="G858" t="str">
            <v>421</v>
          </cell>
          <cell r="I858">
            <v>632763.39</v>
          </cell>
        </row>
        <row r="859">
          <cell r="A859" t="str">
            <v>421SG</v>
          </cell>
          <cell r="B859" t="str">
            <v>421</v>
          </cell>
          <cell r="D859">
            <v>-1911593.5</v>
          </cell>
          <cell r="F859" t="str">
            <v>421SG</v>
          </cell>
          <cell r="G859" t="str">
            <v>421</v>
          </cell>
          <cell r="I859">
            <v>-1911593.5</v>
          </cell>
        </row>
        <row r="860">
          <cell r="A860" t="str">
            <v>421SO</v>
          </cell>
          <cell r="B860" t="str">
            <v>421</v>
          </cell>
          <cell r="D860">
            <v>43844.31</v>
          </cell>
          <cell r="F860" t="str">
            <v>421SO</v>
          </cell>
          <cell r="G860" t="str">
            <v>421</v>
          </cell>
          <cell r="I860">
            <v>43844.31</v>
          </cell>
        </row>
        <row r="861">
          <cell r="A861" t="str">
            <v>421UT</v>
          </cell>
          <cell r="B861" t="str">
            <v>421</v>
          </cell>
          <cell r="D861">
            <v>-310282.49</v>
          </cell>
          <cell r="F861" t="str">
            <v>421UT</v>
          </cell>
          <cell r="G861" t="str">
            <v>421</v>
          </cell>
          <cell r="I861">
            <v>-310282.49</v>
          </cell>
        </row>
        <row r="862">
          <cell r="A862" t="str">
            <v>421WA</v>
          </cell>
          <cell r="B862" t="str">
            <v>421</v>
          </cell>
          <cell r="D862">
            <v>-200280.26</v>
          </cell>
          <cell r="F862" t="str">
            <v>421WA</v>
          </cell>
          <cell r="G862" t="str">
            <v>421</v>
          </cell>
          <cell r="I862">
            <v>-200280.26</v>
          </cell>
        </row>
        <row r="863">
          <cell r="A863" t="str">
            <v>421WYP</v>
          </cell>
          <cell r="B863" t="str">
            <v>421</v>
          </cell>
          <cell r="D863">
            <v>6248.8399999999965</v>
          </cell>
          <cell r="F863" t="str">
            <v>421WYP</v>
          </cell>
          <cell r="G863" t="str">
            <v>421</v>
          </cell>
          <cell r="I863">
            <v>6248.8399999999965</v>
          </cell>
        </row>
        <row r="864">
          <cell r="A864" t="str">
            <v>427SNP</v>
          </cell>
          <cell r="B864" t="str">
            <v>427</v>
          </cell>
          <cell r="D864">
            <v>0</v>
          </cell>
          <cell r="F864" t="str">
            <v>427SNP</v>
          </cell>
          <cell r="G864" t="str">
            <v>427</v>
          </cell>
          <cell r="I864">
            <v>0</v>
          </cell>
        </row>
        <row r="865">
          <cell r="A865" t="str">
            <v>428SNP</v>
          </cell>
          <cell r="B865" t="str">
            <v>428</v>
          </cell>
          <cell r="D865">
            <v>0</v>
          </cell>
          <cell r="F865" t="str">
            <v>428SNP</v>
          </cell>
          <cell r="G865" t="str">
            <v>428</v>
          </cell>
          <cell r="I865">
            <v>0</v>
          </cell>
        </row>
        <row r="866">
          <cell r="A866" t="str">
            <v>429SNP</v>
          </cell>
          <cell r="B866" t="str">
            <v>429</v>
          </cell>
          <cell r="D866">
            <v>0</v>
          </cell>
          <cell r="F866" t="str">
            <v>429SNP</v>
          </cell>
          <cell r="G866" t="str">
            <v>429</v>
          </cell>
          <cell r="I866">
            <v>0</v>
          </cell>
        </row>
        <row r="867">
          <cell r="A867" t="str">
            <v>4311UT</v>
          </cell>
          <cell r="B867">
            <v>4311</v>
          </cell>
          <cell r="D867">
            <v>0</v>
          </cell>
          <cell r="F867" t="str">
            <v>4311UT</v>
          </cell>
          <cell r="G867">
            <v>4311</v>
          </cell>
          <cell r="I867">
            <v>0</v>
          </cell>
        </row>
        <row r="868">
          <cell r="A868" t="str">
            <v>431SNP</v>
          </cell>
          <cell r="B868" t="str">
            <v>431</v>
          </cell>
          <cell r="D868">
            <v>0</v>
          </cell>
          <cell r="F868" t="str">
            <v>431SNP</v>
          </cell>
          <cell r="G868" t="str">
            <v>431</v>
          </cell>
          <cell r="I868">
            <v>0</v>
          </cell>
        </row>
        <row r="869">
          <cell r="A869" t="str">
            <v>432SNP</v>
          </cell>
          <cell r="B869" t="str">
            <v>432</v>
          </cell>
          <cell r="D869">
            <v>0</v>
          </cell>
          <cell r="F869" t="str">
            <v>432SNP</v>
          </cell>
          <cell r="G869" t="str">
            <v>432</v>
          </cell>
          <cell r="I869">
            <v>0</v>
          </cell>
        </row>
        <row r="870">
          <cell r="A870" t="str">
            <v>440CA</v>
          </cell>
          <cell r="B870" t="str">
            <v>440</v>
          </cell>
          <cell r="D870">
            <v>43617104.299999997</v>
          </cell>
          <cell r="F870" t="str">
            <v>440CA</v>
          </cell>
          <cell r="G870" t="str">
            <v>440</v>
          </cell>
          <cell r="I870">
            <v>43617104.299999997</v>
          </cell>
        </row>
        <row r="871">
          <cell r="A871" t="str">
            <v>440ID</v>
          </cell>
          <cell r="B871" t="str">
            <v>440</v>
          </cell>
          <cell r="D871">
            <v>58796079.489296906</v>
          </cell>
          <cell r="F871" t="str">
            <v>440ID</v>
          </cell>
          <cell r="G871" t="str">
            <v>440</v>
          </cell>
          <cell r="I871">
            <v>58796079.489296906</v>
          </cell>
        </row>
        <row r="872">
          <cell r="A872" t="str">
            <v>440OR</v>
          </cell>
          <cell r="B872" t="str">
            <v>440</v>
          </cell>
          <cell r="D872">
            <v>470259545.59999996</v>
          </cell>
          <cell r="F872" t="str">
            <v>440OR</v>
          </cell>
          <cell r="G872" t="str">
            <v>440</v>
          </cell>
          <cell r="I872">
            <v>470259545.59999996</v>
          </cell>
        </row>
        <row r="873">
          <cell r="A873" t="str">
            <v>440UT</v>
          </cell>
          <cell r="B873" t="str">
            <v>440</v>
          </cell>
          <cell r="D873">
            <v>571818209.40548444</v>
          </cell>
          <cell r="F873" t="str">
            <v>440UT</v>
          </cell>
          <cell r="G873" t="str">
            <v>440</v>
          </cell>
          <cell r="I873">
            <v>571818209.40548444</v>
          </cell>
        </row>
        <row r="874">
          <cell r="A874" t="str">
            <v>440WA</v>
          </cell>
          <cell r="B874" t="str">
            <v>440</v>
          </cell>
          <cell r="D874">
            <v>128648152.77463154</v>
          </cell>
          <cell r="F874" t="str">
            <v>440WA</v>
          </cell>
          <cell r="G874" t="str">
            <v>440</v>
          </cell>
          <cell r="I874">
            <v>128648152.77463154</v>
          </cell>
        </row>
        <row r="875">
          <cell r="A875" t="str">
            <v>440WYP</v>
          </cell>
          <cell r="B875" t="str">
            <v>440</v>
          </cell>
          <cell r="D875">
            <v>74794635.897945315</v>
          </cell>
          <cell r="F875" t="str">
            <v>440WYP</v>
          </cell>
          <cell r="G875" t="str">
            <v>440</v>
          </cell>
          <cell r="I875">
            <v>74794635.897945315</v>
          </cell>
        </row>
        <row r="876">
          <cell r="A876" t="str">
            <v>440WYU</v>
          </cell>
          <cell r="B876" t="str">
            <v>440</v>
          </cell>
          <cell r="D876">
            <v>11078991.699999999</v>
          </cell>
          <cell r="F876" t="str">
            <v>440WYU</v>
          </cell>
          <cell r="G876" t="str">
            <v>440</v>
          </cell>
          <cell r="I876">
            <v>11078991.699999999</v>
          </cell>
        </row>
        <row r="877">
          <cell r="A877" t="str">
            <v>442CA</v>
          </cell>
          <cell r="B877" t="str">
            <v>442</v>
          </cell>
          <cell r="D877">
            <v>41900357.600000001</v>
          </cell>
          <cell r="F877" t="str">
            <v>442CA</v>
          </cell>
          <cell r="G877" t="str">
            <v>442</v>
          </cell>
          <cell r="I877">
            <v>41900357.600000001</v>
          </cell>
        </row>
        <row r="878">
          <cell r="A878" t="str">
            <v>442ID</v>
          </cell>
          <cell r="B878" t="str">
            <v>442</v>
          </cell>
          <cell r="D878">
            <v>132534568.76002941</v>
          </cell>
          <cell r="F878" t="str">
            <v>442ID</v>
          </cell>
          <cell r="G878" t="str">
            <v>442</v>
          </cell>
          <cell r="I878">
            <v>132534568.76002941</v>
          </cell>
        </row>
        <row r="879">
          <cell r="A879" t="str">
            <v>442OR</v>
          </cell>
          <cell r="B879" t="str">
            <v>442</v>
          </cell>
          <cell r="D879">
            <v>459946153.89999998</v>
          </cell>
          <cell r="F879" t="str">
            <v>442OR</v>
          </cell>
          <cell r="G879" t="str">
            <v>442</v>
          </cell>
          <cell r="I879">
            <v>459946153.89999998</v>
          </cell>
        </row>
        <row r="880">
          <cell r="A880" t="str">
            <v>442UT</v>
          </cell>
          <cell r="B880" t="str">
            <v>442</v>
          </cell>
          <cell r="D880">
            <v>880499127.53830004</v>
          </cell>
          <cell r="F880" t="str">
            <v>442UT</v>
          </cell>
          <cell r="G880" t="str">
            <v>442</v>
          </cell>
          <cell r="I880">
            <v>880499127.53830004</v>
          </cell>
        </row>
        <row r="881">
          <cell r="A881" t="str">
            <v>442WA</v>
          </cell>
          <cell r="B881" t="str">
            <v>442</v>
          </cell>
          <cell r="D881">
            <v>157381971.38310727</v>
          </cell>
          <cell r="F881" t="str">
            <v>442WA</v>
          </cell>
          <cell r="G881" t="str">
            <v>442</v>
          </cell>
          <cell r="I881">
            <v>157381971.38310727</v>
          </cell>
        </row>
        <row r="882">
          <cell r="A882" t="str">
            <v>442WYP</v>
          </cell>
          <cell r="B882" t="str">
            <v>442</v>
          </cell>
          <cell r="D882">
            <v>348020140.88745826</v>
          </cell>
          <cell r="F882" t="str">
            <v>442WYP</v>
          </cell>
          <cell r="G882" t="str">
            <v>442</v>
          </cell>
          <cell r="I882">
            <v>348020140.88745826</v>
          </cell>
        </row>
        <row r="883">
          <cell r="A883" t="str">
            <v>442WYU</v>
          </cell>
          <cell r="B883" t="str">
            <v>442</v>
          </cell>
          <cell r="D883">
            <v>65411961.950000003</v>
          </cell>
          <cell r="F883" t="str">
            <v>442WYU</v>
          </cell>
          <cell r="G883" t="str">
            <v>442</v>
          </cell>
          <cell r="I883">
            <v>65411961.950000003</v>
          </cell>
        </row>
        <row r="884">
          <cell r="A884" t="str">
            <v>444CA</v>
          </cell>
          <cell r="B884" t="str">
            <v>444</v>
          </cell>
          <cell r="D884">
            <v>402486.5</v>
          </cell>
          <cell r="F884" t="str">
            <v>444CA</v>
          </cell>
          <cell r="G884" t="str">
            <v>444</v>
          </cell>
          <cell r="I884">
            <v>402486.5</v>
          </cell>
        </row>
        <row r="885">
          <cell r="A885" t="str">
            <v>444ID</v>
          </cell>
          <cell r="B885" t="str">
            <v>444</v>
          </cell>
          <cell r="D885">
            <v>422705.27256479062</v>
          </cell>
          <cell r="F885" t="str">
            <v>444ID</v>
          </cell>
          <cell r="G885" t="str">
            <v>444</v>
          </cell>
          <cell r="I885">
            <v>422705.27256479062</v>
          </cell>
        </row>
        <row r="886">
          <cell r="A886" t="str">
            <v>444OR</v>
          </cell>
          <cell r="B886" t="str">
            <v>444</v>
          </cell>
          <cell r="D886">
            <v>4744734.4000000004</v>
          </cell>
          <cell r="F886" t="str">
            <v>444OR</v>
          </cell>
          <cell r="G886" t="str">
            <v>444</v>
          </cell>
          <cell r="I886">
            <v>4744734.4000000004</v>
          </cell>
        </row>
        <row r="887">
          <cell r="A887" t="str">
            <v>444UT</v>
          </cell>
          <cell r="B887" t="str">
            <v>444</v>
          </cell>
          <cell r="D887">
            <v>10659789.47107167</v>
          </cell>
          <cell r="F887" t="str">
            <v>444UT</v>
          </cell>
          <cell r="G887" t="str">
            <v>444</v>
          </cell>
          <cell r="I887">
            <v>10659789.47107167</v>
          </cell>
        </row>
        <row r="888">
          <cell r="A888" t="str">
            <v>444WA</v>
          </cell>
          <cell r="B888" t="str">
            <v>444</v>
          </cell>
          <cell r="D888">
            <v>1090093.5931451693</v>
          </cell>
          <cell r="F888" t="str">
            <v>444WA</v>
          </cell>
          <cell r="G888" t="str">
            <v>444</v>
          </cell>
          <cell r="I888">
            <v>1090093.5931451693</v>
          </cell>
        </row>
        <row r="889">
          <cell r="A889" t="str">
            <v>444WYP</v>
          </cell>
          <cell r="B889" t="str">
            <v>444</v>
          </cell>
          <cell r="D889">
            <v>1922295.9358469907</v>
          </cell>
          <cell r="F889" t="str">
            <v>444WYP</v>
          </cell>
          <cell r="G889" t="str">
            <v>444</v>
          </cell>
          <cell r="I889">
            <v>1922295.9358469907</v>
          </cell>
        </row>
        <row r="890">
          <cell r="A890" t="str">
            <v>444WYU</v>
          </cell>
          <cell r="B890" t="str">
            <v>444</v>
          </cell>
          <cell r="D890">
            <v>274114.44</v>
          </cell>
          <cell r="F890" t="str">
            <v>444WYU</v>
          </cell>
          <cell r="G890" t="str">
            <v>444</v>
          </cell>
          <cell r="I890">
            <v>274114.44</v>
          </cell>
        </row>
        <row r="891">
          <cell r="A891" t="str">
            <v>445UT</v>
          </cell>
          <cell r="B891" t="str">
            <v>445</v>
          </cell>
          <cell r="D891">
            <v>18966182.529349323</v>
          </cell>
          <cell r="F891" t="str">
            <v>445UT</v>
          </cell>
          <cell r="G891" t="str">
            <v>445</v>
          </cell>
          <cell r="I891">
            <v>18966182.529349323</v>
          </cell>
        </row>
        <row r="892">
          <cell r="A892" t="str">
            <v>447FERC</v>
          </cell>
          <cell r="B892" t="str">
            <v>447</v>
          </cell>
          <cell r="D892">
            <v>7616877.73999999</v>
          </cell>
          <cell r="F892" t="str">
            <v>447FERC</v>
          </cell>
          <cell r="G892" t="str">
            <v>447</v>
          </cell>
          <cell r="I892">
            <v>7616877.73999999</v>
          </cell>
        </row>
        <row r="893">
          <cell r="A893" t="str">
            <v>447NPCSE</v>
          </cell>
          <cell r="B893" t="str">
            <v>447NPC</v>
          </cell>
          <cell r="D893">
            <v>9089074.8542970009</v>
          </cell>
          <cell r="F893" t="str">
            <v>447NPCSE</v>
          </cell>
          <cell r="G893" t="str">
            <v>447NPC</v>
          </cell>
          <cell r="I893">
            <v>9089074.8542970009</v>
          </cell>
        </row>
        <row r="894">
          <cell r="A894" t="str">
            <v>447NPCSG</v>
          </cell>
          <cell r="B894" t="str">
            <v>447NPC</v>
          </cell>
          <cell r="D894">
            <v>750117408.03183317</v>
          </cell>
          <cell r="F894" t="str">
            <v>447NPCSG</v>
          </cell>
          <cell r="G894" t="str">
            <v>447NPC</v>
          </cell>
          <cell r="I894">
            <v>750117408.03183317</v>
          </cell>
        </row>
        <row r="895">
          <cell r="A895" t="str">
            <v>447OR</v>
          </cell>
          <cell r="B895" t="str">
            <v>447</v>
          </cell>
          <cell r="D895">
            <v>975764.81</v>
          </cell>
          <cell r="F895" t="str">
            <v>447OR</v>
          </cell>
          <cell r="G895" t="str">
            <v>447</v>
          </cell>
          <cell r="I895">
            <v>975764.81</v>
          </cell>
        </row>
        <row r="896">
          <cell r="A896" t="str">
            <v>447WYP</v>
          </cell>
          <cell r="B896" t="str">
            <v>447</v>
          </cell>
          <cell r="D896">
            <v>33484.629999999997</v>
          </cell>
          <cell r="F896" t="str">
            <v>447WYP</v>
          </cell>
          <cell r="G896" t="str">
            <v>447</v>
          </cell>
          <cell r="I896">
            <v>33484.629999999997</v>
          </cell>
        </row>
        <row r="897">
          <cell r="A897" t="str">
            <v>450CA</v>
          </cell>
          <cell r="B897" t="str">
            <v>450</v>
          </cell>
          <cell r="D897">
            <v>208846.78</v>
          </cell>
          <cell r="F897" t="str">
            <v>450CA</v>
          </cell>
          <cell r="G897" t="str">
            <v>450</v>
          </cell>
          <cell r="I897">
            <v>208846.78</v>
          </cell>
        </row>
        <row r="898">
          <cell r="A898" t="str">
            <v>450ID</v>
          </cell>
          <cell r="B898" t="str">
            <v>450</v>
          </cell>
          <cell r="D898">
            <v>458581.74</v>
          </cell>
          <cell r="F898" t="str">
            <v>450ID</v>
          </cell>
          <cell r="G898" t="str">
            <v>450</v>
          </cell>
          <cell r="I898">
            <v>458581.74</v>
          </cell>
        </row>
        <row r="899">
          <cell r="A899" t="str">
            <v>450OR</v>
          </cell>
          <cell r="B899" t="str">
            <v>450</v>
          </cell>
          <cell r="D899">
            <v>2787706.1999999899</v>
          </cell>
          <cell r="F899" t="str">
            <v>450OR</v>
          </cell>
          <cell r="G899" t="str">
            <v>450</v>
          </cell>
          <cell r="I899">
            <v>2787706.1999999899</v>
          </cell>
        </row>
        <row r="900">
          <cell r="A900" t="str">
            <v>450UT</v>
          </cell>
          <cell r="B900" t="str">
            <v>450</v>
          </cell>
          <cell r="D900">
            <v>2900903.68</v>
          </cell>
          <cell r="F900" t="str">
            <v>450UT</v>
          </cell>
          <cell r="G900" t="str">
            <v>450</v>
          </cell>
          <cell r="I900">
            <v>2900903.68</v>
          </cell>
        </row>
        <row r="901">
          <cell r="A901" t="str">
            <v>450WA</v>
          </cell>
          <cell r="B901" t="str">
            <v>450</v>
          </cell>
          <cell r="D901">
            <v>519827.02</v>
          </cell>
          <cell r="F901" t="str">
            <v>450WA</v>
          </cell>
          <cell r="G901" t="str">
            <v>450</v>
          </cell>
          <cell r="I901">
            <v>519827.02</v>
          </cell>
        </row>
        <row r="902">
          <cell r="A902" t="str">
            <v>450WYP</v>
          </cell>
          <cell r="B902" t="str">
            <v>450</v>
          </cell>
          <cell r="D902">
            <v>496669.64</v>
          </cell>
          <cell r="F902" t="str">
            <v>450WYP</v>
          </cell>
          <cell r="G902" t="str">
            <v>450</v>
          </cell>
          <cell r="I902">
            <v>496669.64</v>
          </cell>
        </row>
        <row r="903">
          <cell r="A903" t="str">
            <v>450WYU</v>
          </cell>
          <cell r="B903" t="str">
            <v>450</v>
          </cell>
          <cell r="D903">
            <v>114201.16</v>
          </cell>
          <cell r="F903" t="str">
            <v>450WYU</v>
          </cell>
          <cell r="G903" t="str">
            <v>450</v>
          </cell>
          <cell r="I903">
            <v>114201.16</v>
          </cell>
        </row>
        <row r="904">
          <cell r="A904" t="str">
            <v>451CA</v>
          </cell>
          <cell r="B904" t="str">
            <v>451</v>
          </cell>
          <cell r="D904">
            <v>128895.07</v>
          </cell>
          <cell r="F904" t="str">
            <v>451CA</v>
          </cell>
          <cell r="G904" t="str">
            <v>451</v>
          </cell>
          <cell r="I904">
            <v>128895.07</v>
          </cell>
        </row>
        <row r="905">
          <cell r="A905" t="str">
            <v>451ID</v>
          </cell>
          <cell r="B905" t="str">
            <v>451</v>
          </cell>
          <cell r="D905">
            <v>159519.91</v>
          </cell>
          <cell r="F905" t="str">
            <v>451ID</v>
          </cell>
          <cell r="G905" t="str">
            <v>451</v>
          </cell>
          <cell r="I905">
            <v>159519.91</v>
          </cell>
        </row>
        <row r="906">
          <cell r="A906" t="str">
            <v>451OR</v>
          </cell>
          <cell r="B906" t="str">
            <v>451</v>
          </cell>
          <cell r="D906">
            <v>2068655.49</v>
          </cell>
          <cell r="F906" t="str">
            <v>451OR</v>
          </cell>
          <cell r="G906" t="str">
            <v>451</v>
          </cell>
          <cell r="I906">
            <v>2068655.49</v>
          </cell>
        </row>
        <row r="907">
          <cell r="A907" t="str">
            <v>451SO</v>
          </cell>
          <cell r="B907" t="str">
            <v>451</v>
          </cell>
          <cell r="D907">
            <v>28158.35</v>
          </cell>
          <cell r="F907" t="str">
            <v>451SO</v>
          </cell>
          <cell r="G907" t="str">
            <v>451</v>
          </cell>
          <cell r="I907">
            <v>28158.35</v>
          </cell>
        </row>
        <row r="908">
          <cell r="A908" t="str">
            <v>451UT</v>
          </cell>
          <cell r="B908" t="str">
            <v>451</v>
          </cell>
          <cell r="D908">
            <v>3794961.2</v>
          </cell>
          <cell r="F908" t="str">
            <v>451UT</v>
          </cell>
          <cell r="G908" t="str">
            <v>451</v>
          </cell>
          <cell r="I908">
            <v>3794961.2</v>
          </cell>
        </row>
        <row r="909">
          <cell r="A909" t="str">
            <v>451WA</v>
          </cell>
          <cell r="B909" t="str">
            <v>451</v>
          </cell>
          <cell r="D909">
            <v>254086.02</v>
          </cell>
          <cell r="F909" t="str">
            <v>451WA</v>
          </cell>
          <cell r="G909" t="str">
            <v>451</v>
          </cell>
          <cell r="I909">
            <v>254086.02</v>
          </cell>
        </row>
        <row r="910">
          <cell r="A910" t="str">
            <v>451WYP</v>
          </cell>
          <cell r="B910" t="str">
            <v>451</v>
          </cell>
          <cell r="D910">
            <v>360131.19</v>
          </cell>
          <cell r="F910" t="str">
            <v>451WYP</v>
          </cell>
          <cell r="G910" t="str">
            <v>451</v>
          </cell>
          <cell r="I910">
            <v>360131.19</v>
          </cell>
        </row>
        <row r="911">
          <cell r="A911" t="str">
            <v>451WYU</v>
          </cell>
          <cell r="B911" t="str">
            <v>451</v>
          </cell>
          <cell r="D911">
            <v>285362.65000000002</v>
          </cell>
          <cell r="F911" t="str">
            <v>451WYU</v>
          </cell>
          <cell r="G911" t="str">
            <v>451</v>
          </cell>
          <cell r="I911">
            <v>285362.65000000002</v>
          </cell>
        </row>
        <row r="912">
          <cell r="A912" t="str">
            <v>453SG</v>
          </cell>
          <cell r="B912" t="str">
            <v>453</v>
          </cell>
          <cell r="D912">
            <v>26405.42</v>
          </cell>
          <cell r="F912" t="str">
            <v>453SG</v>
          </cell>
          <cell r="G912" t="str">
            <v>453</v>
          </cell>
          <cell r="I912">
            <v>26405.42</v>
          </cell>
        </row>
        <row r="913">
          <cell r="A913" t="str">
            <v>454CA</v>
          </cell>
          <cell r="B913" t="str">
            <v>454</v>
          </cell>
          <cell r="D913">
            <v>802741.76000000001</v>
          </cell>
          <cell r="F913" t="str">
            <v>454CA</v>
          </cell>
          <cell r="G913" t="str">
            <v>454</v>
          </cell>
          <cell r="I913">
            <v>802741.76000000001</v>
          </cell>
        </row>
        <row r="914">
          <cell r="A914" t="str">
            <v>454ID</v>
          </cell>
          <cell r="B914" t="str">
            <v>454</v>
          </cell>
          <cell r="D914">
            <v>310816.78000000003</v>
          </cell>
          <cell r="F914" t="str">
            <v>454ID</v>
          </cell>
          <cell r="G914" t="str">
            <v>454</v>
          </cell>
          <cell r="I914">
            <v>310816.78000000003</v>
          </cell>
        </row>
        <row r="915">
          <cell r="A915" t="str">
            <v>454OR</v>
          </cell>
          <cell r="B915" t="str">
            <v>454</v>
          </cell>
          <cell r="D915">
            <v>5228469.0699999901</v>
          </cell>
          <cell r="F915" t="str">
            <v>454OR</v>
          </cell>
          <cell r="G915" t="str">
            <v>454</v>
          </cell>
          <cell r="I915">
            <v>5228469.0699999901</v>
          </cell>
        </row>
        <row r="916">
          <cell r="A916" t="str">
            <v>454SG</v>
          </cell>
          <cell r="B916" t="str">
            <v>454</v>
          </cell>
          <cell r="D916">
            <v>5426451.1900000004</v>
          </cell>
          <cell r="F916" t="str">
            <v>454SG</v>
          </cell>
          <cell r="G916" t="str">
            <v>454</v>
          </cell>
          <cell r="I916">
            <v>5426451.1900000004</v>
          </cell>
        </row>
        <row r="917">
          <cell r="A917" t="str">
            <v>454SO</v>
          </cell>
          <cell r="B917" t="str">
            <v>454</v>
          </cell>
          <cell r="D917">
            <v>3262547.42</v>
          </cell>
          <cell r="F917" t="str">
            <v>454SO</v>
          </cell>
          <cell r="G917" t="str">
            <v>454</v>
          </cell>
          <cell r="I917">
            <v>3262547.42</v>
          </cell>
        </row>
        <row r="918">
          <cell r="A918" t="str">
            <v>454UT</v>
          </cell>
          <cell r="B918" t="str">
            <v>454</v>
          </cell>
          <cell r="D918">
            <v>3475404.14</v>
          </cell>
          <cell r="F918" t="str">
            <v>454UT</v>
          </cell>
          <cell r="G918" t="str">
            <v>454</v>
          </cell>
          <cell r="I918">
            <v>3475404.14</v>
          </cell>
        </row>
        <row r="919">
          <cell r="A919" t="str">
            <v>454WA</v>
          </cell>
          <cell r="B919" t="str">
            <v>454</v>
          </cell>
          <cell r="D919">
            <v>1650153.73</v>
          </cell>
          <cell r="F919" t="str">
            <v>454WA</v>
          </cell>
          <cell r="G919" t="str">
            <v>454</v>
          </cell>
          <cell r="I919">
            <v>1650153.73</v>
          </cell>
        </row>
        <row r="920">
          <cell r="A920" t="str">
            <v>454WYP</v>
          </cell>
          <cell r="B920" t="str">
            <v>454</v>
          </cell>
          <cell r="D920">
            <v>445998.72</v>
          </cell>
          <cell r="F920" t="str">
            <v>454WYP</v>
          </cell>
          <cell r="G920" t="str">
            <v>454</v>
          </cell>
          <cell r="I920">
            <v>445998.72</v>
          </cell>
        </row>
        <row r="921">
          <cell r="A921" t="str">
            <v>454WYU</v>
          </cell>
          <cell r="B921" t="str">
            <v>454</v>
          </cell>
          <cell r="D921">
            <v>-23157.47</v>
          </cell>
          <cell r="F921" t="str">
            <v>454WYU</v>
          </cell>
          <cell r="G921" t="str">
            <v>454</v>
          </cell>
          <cell r="I921">
            <v>-23157.47</v>
          </cell>
        </row>
        <row r="922">
          <cell r="A922" t="str">
            <v>456CA</v>
          </cell>
          <cell r="B922" t="str">
            <v>456</v>
          </cell>
          <cell r="D922">
            <v>-2058073.9699071862</v>
          </cell>
          <cell r="F922" t="str">
            <v>456CA</v>
          </cell>
          <cell r="G922" t="str">
            <v>456</v>
          </cell>
          <cell r="I922">
            <v>-2058073.9699071862</v>
          </cell>
        </row>
        <row r="923">
          <cell r="A923" t="str">
            <v>456ID</v>
          </cell>
          <cell r="B923" t="str">
            <v>456</v>
          </cell>
          <cell r="D923">
            <v>965.83</v>
          </cell>
          <cell r="F923" t="str">
            <v>456ID</v>
          </cell>
          <cell r="G923" t="str">
            <v>456</v>
          </cell>
          <cell r="I923">
            <v>965.83</v>
          </cell>
        </row>
        <row r="924">
          <cell r="A924" t="str">
            <v>456OR</v>
          </cell>
          <cell r="B924" t="str">
            <v>456</v>
          </cell>
          <cell r="D924">
            <v>-29537456.828018297</v>
          </cell>
          <cell r="F924" t="str">
            <v>456OR</v>
          </cell>
          <cell r="G924" t="str">
            <v>456</v>
          </cell>
          <cell r="I924">
            <v>-29537456.828018297</v>
          </cell>
        </row>
        <row r="925">
          <cell r="A925" t="str">
            <v>456OTHER</v>
          </cell>
          <cell r="B925" t="str">
            <v>456</v>
          </cell>
          <cell r="D925">
            <v>37347659.139999896</v>
          </cell>
          <cell r="F925" t="str">
            <v>456OTHER</v>
          </cell>
          <cell r="G925" t="str">
            <v>456</v>
          </cell>
          <cell r="I925">
            <v>37347659.139999896</v>
          </cell>
        </row>
        <row r="926">
          <cell r="A926" t="str">
            <v>456SE</v>
          </cell>
          <cell r="B926" t="str">
            <v>456</v>
          </cell>
          <cell r="D926">
            <v>16855924.289999902</v>
          </cell>
          <cell r="F926" t="str">
            <v>456SE</v>
          </cell>
          <cell r="G926" t="str">
            <v>456</v>
          </cell>
          <cell r="I926">
            <v>16855924.289999902</v>
          </cell>
        </row>
        <row r="927">
          <cell r="A927" t="str">
            <v>456SG</v>
          </cell>
          <cell r="B927" t="str">
            <v>456</v>
          </cell>
          <cell r="D927">
            <v>213403933.58761165</v>
          </cell>
          <cell r="F927" t="str">
            <v>456SG</v>
          </cell>
          <cell r="G927" t="str">
            <v>456</v>
          </cell>
          <cell r="I927">
            <v>213403933.58761165</v>
          </cell>
        </row>
        <row r="928">
          <cell r="A928" t="str">
            <v>456SO</v>
          </cell>
          <cell r="B928" t="str">
            <v>456</v>
          </cell>
          <cell r="D928">
            <v>-34898.869999999995</v>
          </cell>
          <cell r="F928" t="str">
            <v>456SO</v>
          </cell>
          <cell r="G928" t="str">
            <v>456</v>
          </cell>
          <cell r="I928">
            <v>-34898.869999999995</v>
          </cell>
        </row>
        <row r="929">
          <cell r="A929" t="str">
            <v>456UT</v>
          </cell>
          <cell r="B929" t="str">
            <v>456</v>
          </cell>
          <cell r="D929">
            <v>60558.94</v>
          </cell>
          <cell r="F929" t="str">
            <v>456UT</v>
          </cell>
          <cell r="G929" t="str">
            <v>456</v>
          </cell>
          <cell r="I929">
            <v>60558.94</v>
          </cell>
        </row>
        <row r="930">
          <cell r="A930" t="str">
            <v>456WA</v>
          </cell>
          <cell r="B930" t="str">
            <v>456</v>
          </cell>
          <cell r="D930">
            <v>-52188.18</v>
          </cell>
          <cell r="F930" t="str">
            <v>456WA</v>
          </cell>
          <cell r="G930" t="str">
            <v>456</v>
          </cell>
          <cell r="I930">
            <v>-52188.18</v>
          </cell>
        </row>
        <row r="931">
          <cell r="A931" t="str">
            <v>456WYP</v>
          </cell>
          <cell r="B931" t="str">
            <v>456</v>
          </cell>
          <cell r="D931">
            <v>205820</v>
          </cell>
          <cell r="F931" t="str">
            <v>456WYP</v>
          </cell>
          <cell r="G931" t="str">
            <v>456</v>
          </cell>
          <cell r="I931">
            <v>205820</v>
          </cell>
        </row>
        <row r="932">
          <cell r="A932" t="str">
            <v>500SNPPS</v>
          </cell>
          <cell r="B932" t="str">
            <v>500</v>
          </cell>
          <cell r="D932">
            <v>21532897.211338144</v>
          </cell>
          <cell r="F932" t="str">
            <v>500SNPPS</v>
          </cell>
          <cell r="G932" t="str">
            <v>500</v>
          </cell>
          <cell r="I932">
            <v>21532897.211338144</v>
          </cell>
        </row>
        <row r="933">
          <cell r="A933" t="str">
            <v>500SSGCH</v>
          </cell>
          <cell r="B933" t="str">
            <v>500</v>
          </cell>
          <cell r="D933">
            <v>1436700.5885964914</v>
          </cell>
          <cell r="F933" t="str">
            <v>500SSGCH</v>
          </cell>
          <cell r="G933" t="str">
            <v>500</v>
          </cell>
          <cell r="I933">
            <v>1436700.5885964914</v>
          </cell>
        </row>
        <row r="934">
          <cell r="A934" t="str">
            <v>501NPCSE</v>
          </cell>
          <cell r="B934" t="str">
            <v>501NPC</v>
          </cell>
          <cell r="D934">
            <v>606543622.98671424</v>
          </cell>
          <cell r="F934" t="str">
            <v>501NPCSE</v>
          </cell>
          <cell r="G934" t="str">
            <v>501NPC</v>
          </cell>
          <cell r="I934">
            <v>606543622.98671424</v>
          </cell>
        </row>
        <row r="935">
          <cell r="A935" t="str">
            <v>501NPCSSECH</v>
          </cell>
          <cell r="B935" t="str">
            <v>501NPC</v>
          </cell>
          <cell r="D935">
            <v>55584499.164008901</v>
          </cell>
          <cell r="F935" t="str">
            <v>501NPCSSECH</v>
          </cell>
          <cell r="G935" t="str">
            <v>501NPC</v>
          </cell>
          <cell r="I935">
            <v>55584499.164008901</v>
          </cell>
        </row>
        <row r="936">
          <cell r="A936" t="str">
            <v>501SE</v>
          </cell>
          <cell r="B936" t="str">
            <v>501</v>
          </cell>
          <cell r="D936">
            <v>13199336.479006214</v>
          </cell>
          <cell r="F936" t="str">
            <v>501SE</v>
          </cell>
          <cell r="G936" t="str">
            <v>501</v>
          </cell>
          <cell r="I936">
            <v>13199336.479006214</v>
          </cell>
        </row>
        <row r="937">
          <cell r="A937" t="str">
            <v>501SSECH</v>
          </cell>
          <cell r="B937" t="str">
            <v>501</v>
          </cell>
          <cell r="D937">
            <v>2190246.8245614041</v>
          </cell>
          <cell r="F937" t="str">
            <v>501SSECH</v>
          </cell>
          <cell r="G937" t="str">
            <v>501</v>
          </cell>
          <cell r="I937">
            <v>2190246.8245614041</v>
          </cell>
        </row>
        <row r="938">
          <cell r="A938" t="str">
            <v>502SNPPS</v>
          </cell>
          <cell r="B938" t="str">
            <v>502</v>
          </cell>
          <cell r="D938">
            <v>34262392.606495962</v>
          </cell>
          <cell r="F938" t="str">
            <v>502SNPPS</v>
          </cell>
          <cell r="G938" t="str">
            <v>502</v>
          </cell>
          <cell r="I938">
            <v>34262392.606495962</v>
          </cell>
        </row>
        <row r="939">
          <cell r="A939" t="str">
            <v>502SSGCH</v>
          </cell>
          <cell r="B939" t="str">
            <v>502</v>
          </cell>
          <cell r="D939">
            <v>4664156.8153508771</v>
          </cell>
          <cell r="F939" t="str">
            <v>502SSGCH</v>
          </cell>
          <cell r="G939" t="str">
            <v>502</v>
          </cell>
          <cell r="I939">
            <v>4664156.8153508771</v>
          </cell>
        </row>
        <row r="940">
          <cell r="A940" t="str">
            <v>503NPCSE</v>
          </cell>
          <cell r="B940" t="str">
            <v>503NPC</v>
          </cell>
          <cell r="D940">
            <v>4323672.3971389998</v>
          </cell>
          <cell r="F940" t="str">
            <v>503NPCSE</v>
          </cell>
          <cell r="G940" t="str">
            <v>503NPC</v>
          </cell>
          <cell r="I940">
            <v>4323672.3971389998</v>
          </cell>
        </row>
        <row r="941">
          <cell r="A941" t="str">
            <v>503SE</v>
          </cell>
          <cell r="B941">
            <v>503</v>
          </cell>
          <cell r="D941">
            <v>5165.1675006227069</v>
          </cell>
          <cell r="F941" t="str">
            <v>503SE</v>
          </cell>
          <cell r="G941">
            <v>503</v>
          </cell>
          <cell r="I941">
            <v>5165.1675006227069</v>
          </cell>
        </row>
        <row r="942">
          <cell r="A942" t="str">
            <v>505SNPPS</v>
          </cell>
          <cell r="B942" t="str">
            <v>505</v>
          </cell>
          <cell r="D942">
            <v>2854373.0710563767</v>
          </cell>
          <cell r="F942" t="str">
            <v>505SNPPS</v>
          </cell>
          <cell r="G942" t="str">
            <v>505</v>
          </cell>
          <cell r="I942">
            <v>2854373.0710563767</v>
          </cell>
        </row>
        <row r="943">
          <cell r="A943" t="str">
            <v>505SSGCH</v>
          </cell>
          <cell r="B943" t="str">
            <v>505</v>
          </cell>
          <cell r="D943">
            <v>1579911.9548245615</v>
          </cell>
          <cell r="F943" t="str">
            <v>505SSGCH</v>
          </cell>
          <cell r="G943" t="str">
            <v>505</v>
          </cell>
          <cell r="I943">
            <v>1579911.9548245615</v>
          </cell>
        </row>
        <row r="944">
          <cell r="A944" t="str">
            <v>506SNPPS</v>
          </cell>
          <cell r="B944" t="str">
            <v>506</v>
          </cell>
          <cell r="D944">
            <v>42830589.872593112</v>
          </cell>
          <cell r="F944" t="str">
            <v>506SNPPS</v>
          </cell>
          <cell r="G944" t="str">
            <v>506</v>
          </cell>
          <cell r="I944">
            <v>42830589.872593112</v>
          </cell>
        </row>
        <row r="945">
          <cell r="A945" t="str">
            <v>506SSGCH</v>
          </cell>
          <cell r="B945" t="str">
            <v>506</v>
          </cell>
          <cell r="D945">
            <v>3301693.3173370059</v>
          </cell>
          <cell r="F945" t="str">
            <v>506SSGCH</v>
          </cell>
          <cell r="G945" t="str">
            <v>506</v>
          </cell>
          <cell r="I945">
            <v>3301693.3173370059</v>
          </cell>
        </row>
        <row r="946">
          <cell r="A946" t="str">
            <v>507SNPPS</v>
          </cell>
          <cell r="B946" t="str">
            <v>507</v>
          </cell>
          <cell r="D946">
            <v>280045.72017543862</v>
          </cell>
          <cell r="F946" t="str">
            <v>507SNPPS</v>
          </cell>
          <cell r="G946" t="str">
            <v>507</v>
          </cell>
          <cell r="I946">
            <v>280045.72017543862</v>
          </cell>
        </row>
        <row r="947">
          <cell r="A947" t="str">
            <v>507SSGCH</v>
          </cell>
          <cell r="B947" t="str">
            <v>507</v>
          </cell>
          <cell r="D947">
            <v>3803.3021929824563</v>
          </cell>
          <cell r="F947" t="str">
            <v>507SSGCH</v>
          </cell>
          <cell r="G947" t="str">
            <v>507</v>
          </cell>
          <cell r="I947">
            <v>3803.3021929824563</v>
          </cell>
        </row>
        <row r="948">
          <cell r="A948" t="str">
            <v>510SNPPS</v>
          </cell>
          <cell r="B948" t="str">
            <v>510</v>
          </cell>
          <cell r="D948">
            <v>12526310.732512757</v>
          </cell>
          <cell r="F948" t="str">
            <v>510SNPPS</v>
          </cell>
          <cell r="G948" t="str">
            <v>510</v>
          </cell>
          <cell r="I948">
            <v>12526310.732512757</v>
          </cell>
        </row>
        <row r="949">
          <cell r="A949" t="str">
            <v>510SSGCH</v>
          </cell>
          <cell r="B949" t="str">
            <v>510</v>
          </cell>
          <cell r="D949">
            <v>1998932.3957564344</v>
          </cell>
          <cell r="F949" t="str">
            <v>510SSGCH</v>
          </cell>
          <cell r="G949" t="str">
            <v>510</v>
          </cell>
          <cell r="I949">
            <v>1998932.3957564344</v>
          </cell>
        </row>
        <row r="950">
          <cell r="A950" t="str">
            <v>511SNPPS</v>
          </cell>
          <cell r="B950" t="str">
            <v>511</v>
          </cell>
          <cell r="D950">
            <v>24066334.241130378</v>
          </cell>
          <cell r="F950" t="str">
            <v>511SNPPS</v>
          </cell>
          <cell r="G950" t="str">
            <v>511</v>
          </cell>
          <cell r="I950">
            <v>24066334.241130378</v>
          </cell>
        </row>
        <row r="951">
          <cell r="A951" t="str">
            <v>511SSGCH</v>
          </cell>
          <cell r="B951" t="str">
            <v>511</v>
          </cell>
          <cell r="D951">
            <v>1107624.8292137256</v>
          </cell>
          <cell r="F951" t="str">
            <v>511SSGCH</v>
          </cell>
          <cell r="G951" t="str">
            <v>511</v>
          </cell>
          <cell r="I951">
            <v>1107624.8292137256</v>
          </cell>
        </row>
        <row r="952">
          <cell r="A952" t="str">
            <v>512SNPPS</v>
          </cell>
          <cell r="B952" t="str">
            <v>512</v>
          </cell>
          <cell r="D952">
            <v>82016359.153276816</v>
          </cell>
          <cell r="F952" t="str">
            <v>512SNPPS</v>
          </cell>
          <cell r="G952" t="str">
            <v>512</v>
          </cell>
          <cell r="I952">
            <v>82016359.153276816</v>
          </cell>
        </row>
        <row r="953">
          <cell r="A953" t="str">
            <v>512SSGCH</v>
          </cell>
          <cell r="B953" t="str">
            <v>512</v>
          </cell>
          <cell r="D953">
            <v>6001879.0514579117</v>
          </cell>
          <cell r="F953" t="str">
            <v>512SSGCH</v>
          </cell>
          <cell r="G953" t="str">
            <v>512</v>
          </cell>
          <cell r="I953">
            <v>6001879.0514579117</v>
          </cell>
        </row>
        <row r="954">
          <cell r="A954" t="str">
            <v>513SNPPS</v>
          </cell>
          <cell r="B954" t="str">
            <v>513</v>
          </cell>
          <cell r="D954">
            <v>27843863.615949228</v>
          </cell>
          <cell r="F954" t="str">
            <v>513SNPPS</v>
          </cell>
          <cell r="G954" t="str">
            <v>513</v>
          </cell>
          <cell r="I954">
            <v>27843863.615949228</v>
          </cell>
        </row>
        <row r="955">
          <cell r="A955" t="str">
            <v>513SSGCH</v>
          </cell>
          <cell r="B955" t="str">
            <v>513</v>
          </cell>
          <cell r="D955">
            <v>1600821.058277172</v>
          </cell>
          <cell r="F955" t="str">
            <v>513SSGCH</v>
          </cell>
          <cell r="G955" t="str">
            <v>513</v>
          </cell>
          <cell r="I955">
            <v>1600821.058277172</v>
          </cell>
        </row>
        <row r="956">
          <cell r="A956" t="str">
            <v>514SNPPS</v>
          </cell>
          <cell r="B956" t="str">
            <v>514</v>
          </cell>
          <cell r="D956">
            <v>9335514.527012134</v>
          </cell>
          <cell r="F956" t="str">
            <v>514SNPPS</v>
          </cell>
          <cell r="G956" t="str">
            <v>514</v>
          </cell>
          <cell r="I956">
            <v>9335514.527012134</v>
          </cell>
        </row>
        <row r="957">
          <cell r="A957" t="str">
            <v>514SSGCH</v>
          </cell>
          <cell r="B957" t="str">
            <v>514</v>
          </cell>
          <cell r="D957">
            <v>3501073.8509448166</v>
          </cell>
          <cell r="F957" t="str">
            <v>514SSGCH</v>
          </cell>
          <cell r="G957" t="str">
            <v>514</v>
          </cell>
          <cell r="I957">
            <v>3501073.8509448166</v>
          </cell>
        </row>
        <row r="958">
          <cell r="A958" t="str">
            <v>535SNPPH-P</v>
          </cell>
          <cell r="B958" t="str">
            <v>535</v>
          </cell>
          <cell r="D958">
            <v>8141639.7301772311</v>
          </cell>
          <cell r="F958" t="str">
            <v>535SNPPH-P</v>
          </cell>
          <cell r="G958" t="str">
            <v>535</v>
          </cell>
          <cell r="I958">
            <v>8141639.7301772311</v>
          </cell>
        </row>
        <row r="959">
          <cell r="A959" t="str">
            <v>535SNPPH-U</v>
          </cell>
          <cell r="B959" t="str">
            <v>535</v>
          </cell>
          <cell r="D959">
            <v>1236839.2415375719</v>
          </cell>
          <cell r="F959" t="str">
            <v>535SNPPH-U</v>
          </cell>
          <cell r="G959" t="str">
            <v>535</v>
          </cell>
          <cell r="I959">
            <v>1236839.2415375719</v>
          </cell>
        </row>
        <row r="960">
          <cell r="A960" t="str">
            <v>536SNPPH-P</v>
          </cell>
          <cell r="B960" t="str">
            <v>536</v>
          </cell>
          <cell r="D960">
            <v>295286.38874268992</v>
          </cell>
          <cell r="F960" t="str">
            <v>536SNPPH-P</v>
          </cell>
          <cell r="G960" t="str">
            <v>536</v>
          </cell>
          <cell r="I960">
            <v>295286.38874268992</v>
          </cell>
        </row>
        <row r="961">
          <cell r="A961" t="str">
            <v>536SNPPH-U</v>
          </cell>
          <cell r="B961" t="str">
            <v>536</v>
          </cell>
          <cell r="D961">
            <v>8811.23778265486</v>
          </cell>
          <cell r="F961" t="str">
            <v>536SNPPH-U</v>
          </cell>
          <cell r="G961" t="str">
            <v>536</v>
          </cell>
          <cell r="I961">
            <v>8811.23778265486</v>
          </cell>
        </row>
        <row r="962">
          <cell r="A962" t="str">
            <v>537SNPPH-P</v>
          </cell>
          <cell r="B962" t="str">
            <v>537</v>
          </cell>
          <cell r="D962">
            <v>3685895.5409374158</v>
          </cell>
          <cell r="F962" t="str">
            <v>537SNPPH-P</v>
          </cell>
          <cell r="G962" t="str">
            <v>537</v>
          </cell>
          <cell r="I962">
            <v>3685895.5409374158</v>
          </cell>
        </row>
        <row r="963">
          <cell r="A963" t="str">
            <v>537SNPPH-U</v>
          </cell>
          <cell r="B963" t="str">
            <v>537</v>
          </cell>
          <cell r="D963">
            <v>397407.6037086143</v>
          </cell>
          <cell r="F963" t="str">
            <v>537SNPPH-U</v>
          </cell>
          <cell r="G963" t="str">
            <v>537</v>
          </cell>
          <cell r="I963">
            <v>397407.6037086143</v>
          </cell>
        </row>
        <row r="964">
          <cell r="A964" t="str">
            <v>539SNPPH-P</v>
          </cell>
          <cell r="B964" t="str">
            <v>539</v>
          </cell>
          <cell r="D964">
            <v>12128201.748018505</v>
          </cell>
          <cell r="F964" t="str">
            <v>539SNPPH-P</v>
          </cell>
          <cell r="G964" t="str">
            <v>539</v>
          </cell>
          <cell r="I964">
            <v>12128201.748018505</v>
          </cell>
        </row>
        <row r="965">
          <cell r="A965" t="str">
            <v>539SNPPH-U</v>
          </cell>
          <cell r="B965" t="str">
            <v>539</v>
          </cell>
          <cell r="D965">
            <v>6057602.698169074</v>
          </cell>
          <cell r="F965" t="str">
            <v>539SNPPH-U</v>
          </cell>
          <cell r="G965" t="str">
            <v>539</v>
          </cell>
          <cell r="I965">
            <v>6057602.698169074</v>
          </cell>
        </row>
        <row r="966">
          <cell r="A966" t="str">
            <v>540SNPPH-P</v>
          </cell>
          <cell r="B966" t="str">
            <v>540</v>
          </cell>
          <cell r="D966">
            <v>139326.89627655176</v>
          </cell>
          <cell r="F966" t="str">
            <v>540SNPPH-P</v>
          </cell>
          <cell r="G966" t="str">
            <v>540</v>
          </cell>
          <cell r="I966">
            <v>139326.89627655176</v>
          </cell>
        </row>
        <row r="967">
          <cell r="A967" t="str">
            <v>540SNPPH-U</v>
          </cell>
          <cell r="B967" t="str">
            <v>540</v>
          </cell>
          <cell r="D967">
            <v>-637.29633156342175</v>
          </cell>
          <cell r="F967" t="str">
            <v>540SNPPH-U</v>
          </cell>
          <cell r="G967" t="str">
            <v>540</v>
          </cell>
          <cell r="I967">
            <v>-637.29633156342175</v>
          </cell>
        </row>
        <row r="968">
          <cell r="A968" t="str">
            <v>541SNPPH-P</v>
          </cell>
          <cell r="B968" t="str">
            <v>541</v>
          </cell>
          <cell r="D968">
            <v>2661.2717262079891</v>
          </cell>
          <cell r="F968" t="str">
            <v>541SNPPH-P</v>
          </cell>
          <cell r="G968" t="str">
            <v>541</v>
          </cell>
          <cell r="I968">
            <v>2661.2717262079891</v>
          </cell>
        </row>
        <row r="969">
          <cell r="A969" t="str">
            <v>542SNPPH-P</v>
          </cell>
          <cell r="B969" t="str">
            <v>542</v>
          </cell>
          <cell r="D969">
            <v>1133754.5050174221</v>
          </cell>
          <cell r="F969" t="str">
            <v>542SNPPH-P</v>
          </cell>
          <cell r="G969" t="str">
            <v>542</v>
          </cell>
          <cell r="I969">
            <v>1133754.5050174221</v>
          </cell>
        </row>
        <row r="970">
          <cell r="A970" t="str">
            <v>542SNPPH-U</v>
          </cell>
          <cell r="B970" t="str">
            <v>542</v>
          </cell>
          <cell r="D970">
            <v>90370.904347426243</v>
          </cell>
          <cell r="F970" t="str">
            <v>542SNPPH-U</v>
          </cell>
          <cell r="G970" t="str">
            <v>542</v>
          </cell>
          <cell r="I970">
            <v>90370.904347426243</v>
          </cell>
        </row>
        <row r="971">
          <cell r="A971" t="str">
            <v>543SNPPH-P</v>
          </cell>
          <cell r="B971" t="str">
            <v>543</v>
          </cell>
          <cell r="D971">
            <v>1000833.5497447259</v>
          </cell>
          <cell r="F971" t="str">
            <v>543SNPPH-P</v>
          </cell>
          <cell r="G971" t="str">
            <v>543</v>
          </cell>
          <cell r="I971">
            <v>1000833.5497447259</v>
          </cell>
        </row>
        <row r="972">
          <cell r="A972" t="str">
            <v>543SNPPH-U</v>
          </cell>
          <cell r="B972" t="str">
            <v>543</v>
          </cell>
          <cell r="D972">
            <v>456569.73717557464</v>
          </cell>
          <cell r="F972" t="str">
            <v>543SNPPH-U</v>
          </cell>
          <cell r="G972" t="str">
            <v>543</v>
          </cell>
          <cell r="I972">
            <v>456569.73717557464</v>
          </cell>
        </row>
        <row r="973">
          <cell r="A973" t="str">
            <v>544SNPPH-P</v>
          </cell>
          <cell r="B973" t="str">
            <v>544</v>
          </cell>
          <cell r="D973">
            <v>1096931.8489415774</v>
          </cell>
          <cell r="F973" t="str">
            <v>544SNPPH-P</v>
          </cell>
          <cell r="G973" t="str">
            <v>544</v>
          </cell>
          <cell r="I973">
            <v>1096931.8489415774</v>
          </cell>
        </row>
        <row r="974">
          <cell r="A974" t="str">
            <v>544SNPPH-U</v>
          </cell>
          <cell r="B974" t="str">
            <v>544</v>
          </cell>
          <cell r="D974">
            <v>527700.37269580143</v>
          </cell>
          <cell r="F974" t="str">
            <v>544SNPPH-U</v>
          </cell>
          <cell r="G974" t="str">
            <v>544</v>
          </cell>
          <cell r="I974">
            <v>527700.37269580143</v>
          </cell>
        </row>
        <row r="975">
          <cell r="A975" t="str">
            <v>545SNPPH-P</v>
          </cell>
          <cell r="B975" t="str">
            <v>545</v>
          </cell>
          <cell r="D975">
            <v>1456903.3774571901</v>
          </cell>
          <cell r="F975" t="str">
            <v>545SNPPH-P</v>
          </cell>
          <cell r="G975" t="str">
            <v>545</v>
          </cell>
          <cell r="I975">
            <v>1456903.3774571901</v>
          </cell>
        </row>
        <row r="976">
          <cell r="A976" t="str">
            <v>545SNPPH-U</v>
          </cell>
          <cell r="B976" t="str">
            <v>545</v>
          </cell>
          <cell r="D976">
            <v>702310.00698724913</v>
          </cell>
          <cell r="F976" t="str">
            <v>545SNPPH-U</v>
          </cell>
          <cell r="G976" t="str">
            <v>545</v>
          </cell>
          <cell r="I976">
            <v>702310.00698724913</v>
          </cell>
        </row>
        <row r="977">
          <cell r="A977" t="str">
            <v>546SNPPO</v>
          </cell>
          <cell r="B977" t="str">
            <v>546</v>
          </cell>
          <cell r="D977">
            <v>226707.75480356574</v>
          </cell>
          <cell r="F977" t="str">
            <v>546SNPPO</v>
          </cell>
          <cell r="G977" t="str">
            <v>546</v>
          </cell>
          <cell r="I977">
            <v>226707.75480356574</v>
          </cell>
        </row>
        <row r="978">
          <cell r="A978" t="str">
            <v>547NPCSE</v>
          </cell>
          <cell r="B978" t="str">
            <v>547NPC</v>
          </cell>
          <cell r="D978">
            <v>408468320.20862412</v>
          </cell>
          <cell r="F978" t="str">
            <v>547NPCSE</v>
          </cell>
          <cell r="G978" t="str">
            <v>547NPC</v>
          </cell>
          <cell r="I978">
            <v>408468320.20862412</v>
          </cell>
        </row>
        <row r="979">
          <cell r="A979" t="str">
            <v>547NPCSSECT</v>
          </cell>
          <cell r="B979" t="str">
            <v>547NPC</v>
          </cell>
          <cell r="D979">
            <v>6435713.4186791545</v>
          </cell>
          <cell r="F979" t="str">
            <v>547NPCSSECT</v>
          </cell>
          <cell r="G979" t="str">
            <v>547NPC</v>
          </cell>
          <cell r="I979">
            <v>6435713.4186791545</v>
          </cell>
        </row>
        <row r="980">
          <cell r="A980" t="str">
            <v>548SNPPO</v>
          </cell>
          <cell r="B980" t="str">
            <v>548</v>
          </cell>
          <cell r="D980">
            <v>15231302.420025619</v>
          </cell>
          <cell r="F980" t="str">
            <v>548SNPPO</v>
          </cell>
          <cell r="G980" t="str">
            <v>548</v>
          </cell>
          <cell r="I980">
            <v>15231302.420025619</v>
          </cell>
        </row>
        <row r="981">
          <cell r="A981" t="str">
            <v>548SSGCT</v>
          </cell>
          <cell r="B981" t="str">
            <v>548</v>
          </cell>
          <cell r="D981">
            <v>1664930.0323422034</v>
          </cell>
          <cell r="F981" t="str">
            <v>548SSGCT</v>
          </cell>
          <cell r="G981" t="str">
            <v>548</v>
          </cell>
          <cell r="I981">
            <v>1664930.0323422034</v>
          </cell>
        </row>
        <row r="982">
          <cell r="A982" t="str">
            <v>549SNPPO</v>
          </cell>
          <cell r="B982" t="str">
            <v>549</v>
          </cell>
          <cell r="D982">
            <v>30522462.126656495</v>
          </cell>
          <cell r="F982" t="str">
            <v>549SNPPO</v>
          </cell>
          <cell r="G982" t="str">
            <v>549</v>
          </cell>
          <cell r="I982">
            <v>30522462.126656495</v>
          </cell>
        </row>
        <row r="983">
          <cell r="A983" t="str">
            <v>550SNPPO</v>
          </cell>
          <cell r="B983" t="str">
            <v>550</v>
          </cell>
          <cell r="D983">
            <v>2228519.0907877171</v>
          </cell>
          <cell r="F983" t="str">
            <v>550SNPPO</v>
          </cell>
          <cell r="G983" t="str">
            <v>550</v>
          </cell>
          <cell r="I983">
            <v>2228519.0907877171</v>
          </cell>
        </row>
        <row r="984">
          <cell r="A984" t="str">
            <v>550SSGCT</v>
          </cell>
          <cell r="B984" t="str">
            <v>550</v>
          </cell>
          <cell r="D984">
            <v>0.15500666573643684</v>
          </cell>
          <cell r="F984" t="str">
            <v>550SSGCT</v>
          </cell>
          <cell r="G984" t="str">
            <v>550</v>
          </cell>
          <cell r="I984">
            <v>0.15500666573643684</v>
          </cell>
        </row>
        <row r="985">
          <cell r="A985" t="str">
            <v>552SNPPO</v>
          </cell>
          <cell r="B985" t="str">
            <v>552</v>
          </cell>
          <cell r="D985">
            <v>991562.78463024483</v>
          </cell>
          <cell r="F985" t="str">
            <v>552SNPPO</v>
          </cell>
          <cell r="G985" t="str">
            <v>552</v>
          </cell>
          <cell r="I985">
            <v>991562.78463024483</v>
          </cell>
        </row>
        <row r="986">
          <cell r="A986" t="str">
            <v>552SSGCT</v>
          </cell>
          <cell r="B986" t="str">
            <v>552</v>
          </cell>
          <cell r="D986">
            <v>123595.70007056594</v>
          </cell>
          <cell r="F986" t="str">
            <v>552SSGCT</v>
          </cell>
          <cell r="G986" t="str">
            <v>552</v>
          </cell>
          <cell r="I986">
            <v>123595.70007056594</v>
          </cell>
        </row>
        <row r="987">
          <cell r="A987" t="str">
            <v>553SNPPO</v>
          </cell>
          <cell r="B987" t="str">
            <v>553</v>
          </cell>
          <cell r="D987">
            <v>7482873.4829308996</v>
          </cell>
          <cell r="F987" t="str">
            <v>553SNPPO</v>
          </cell>
          <cell r="G987" t="str">
            <v>553</v>
          </cell>
          <cell r="I987">
            <v>7482873.4829308996</v>
          </cell>
        </row>
        <row r="988">
          <cell r="A988" t="str">
            <v>553SSGCT</v>
          </cell>
          <cell r="B988" t="str">
            <v>553</v>
          </cell>
          <cell r="D988">
            <v>705944.78550831508</v>
          </cell>
          <cell r="F988" t="str">
            <v>553SSGCT</v>
          </cell>
          <cell r="G988" t="str">
            <v>553</v>
          </cell>
          <cell r="I988">
            <v>705944.78550831508</v>
          </cell>
        </row>
        <row r="989">
          <cell r="A989" t="str">
            <v>554SNPPO</v>
          </cell>
          <cell r="B989" t="str">
            <v>554</v>
          </cell>
          <cell r="D989">
            <v>139330.61773492137</v>
          </cell>
          <cell r="F989" t="str">
            <v>554SNPPO</v>
          </cell>
          <cell r="G989" t="str">
            <v>554</v>
          </cell>
          <cell r="I989">
            <v>139330.61773492137</v>
          </cell>
        </row>
        <row r="990">
          <cell r="A990" t="str">
            <v>554SSGCT</v>
          </cell>
          <cell r="B990" t="str">
            <v>554</v>
          </cell>
          <cell r="D990">
            <v>226280.32794240338</v>
          </cell>
          <cell r="F990" t="str">
            <v>554SSGCT</v>
          </cell>
          <cell r="G990" t="str">
            <v>554</v>
          </cell>
          <cell r="I990">
            <v>226280.32794240338</v>
          </cell>
        </row>
        <row r="991">
          <cell r="A991" t="str">
            <v>555ID</v>
          </cell>
          <cell r="B991" t="str">
            <v>555</v>
          </cell>
          <cell r="D991">
            <v>553731</v>
          </cell>
          <cell r="F991" t="str">
            <v>555ID</v>
          </cell>
          <cell r="G991" t="str">
            <v>555</v>
          </cell>
          <cell r="I991">
            <v>553731</v>
          </cell>
        </row>
        <row r="992">
          <cell r="A992" t="str">
            <v>555NPCSE</v>
          </cell>
          <cell r="B992" t="str">
            <v>555NPC</v>
          </cell>
          <cell r="D992">
            <v>51440733.898992971</v>
          </cell>
          <cell r="F992" t="str">
            <v>555NPCSE</v>
          </cell>
          <cell r="G992" t="str">
            <v>555NPC</v>
          </cell>
          <cell r="I992">
            <v>51440733.898992971</v>
          </cell>
        </row>
        <row r="993">
          <cell r="A993" t="str">
            <v>555NPCSG</v>
          </cell>
          <cell r="B993" t="str">
            <v>555NPC</v>
          </cell>
          <cell r="D993">
            <v>474048021.22038698</v>
          </cell>
          <cell r="F993" t="str">
            <v>555NPCSG</v>
          </cell>
          <cell r="G993" t="str">
            <v>555NPC</v>
          </cell>
          <cell r="I993">
            <v>474048021.22038698</v>
          </cell>
        </row>
        <row r="994">
          <cell r="A994" t="str">
            <v>555NPCSSGC</v>
          </cell>
          <cell r="B994" t="str">
            <v>555NPC</v>
          </cell>
          <cell r="D994">
            <v>0</v>
          </cell>
          <cell r="F994" t="str">
            <v>555NPCSSGC</v>
          </cell>
          <cell r="G994" t="str">
            <v>555NPC</v>
          </cell>
          <cell r="I994">
            <v>0</v>
          </cell>
        </row>
        <row r="995">
          <cell r="A995" t="str">
            <v>555OR</v>
          </cell>
          <cell r="B995" t="str">
            <v>555</v>
          </cell>
          <cell r="D995">
            <v>-4162064</v>
          </cell>
          <cell r="F995" t="str">
            <v>555OR</v>
          </cell>
          <cell r="G995" t="str">
            <v>555</v>
          </cell>
          <cell r="I995">
            <v>-4162064</v>
          </cell>
        </row>
        <row r="996">
          <cell r="A996" t="str">
            <v>555WA</v>
          </cell>
          <cell r="B996" t="str">
            <v>555</v>
          </cell>
          <cell r="D996">
            <v>-1269727</v>
          </cell>
          <cell r="F996" t="str">
            <v>555WA</v>
          </cell>
          <cell r="G996" t="str">
            <v>555</v>
          </cell>
          <cell r="I996">
            <v>-1269727</v>
          </cell>
        </row>
        <row r="997">
          <cell r="A997" t="str">
            <v>556SG</v>
          </cell>
          <cell r="B997" t="str">
            <v>556</v>
          </cell>
          <cell r="D997">
            <v>2090156.2873622652</v>
          </cell>
          <cell r="F997" t="str">
            <v>556SG</v>
          </cell>
          <cell r="G997" t="str">
            <v>556</v>
          </cell>
          <cell r="I997">
            <v>2090156.2873622652</v>
          </cell>
        </row>
        <row r="998">
          <cell r="A998" t="str">
            <v>557ID</v>
          </cell>
          <cell r="B998" t="str">
            <v>557</v>
          </cell>
          <cell r="D998">
            <v>6171934.6545260344</v>
          </cell>
          <cell r="F998" t="str">
            <v>557ID</v>
          </cell>
          <cell r="G998" t="str">
            <v>557</v>
          </cell>
          <cell r="I998">
            <v>6171934.6545260344</v>
          </cell>
        </row>
        <row r="999">
          <cell r="A999" t="str">
            <v>557OR</v>
          </cell>
          <cell r="B999" t="str">
            <v>557</v>
          </cell>
          <cell r="D999">
            <v>-55609.20288384513</v>
          </cell>
          <cell r="F999" t="str">
            <v>557OR</v>
          </cell>
          <cell r="G999" t="str">
            <v>557</v>
          </cell>
          <cell r="I999">
            <v>-55609.20288384513</v>
          </cell>
        </row>
        <row r="1000">
          <cell r="A1000" t="str">
            <v>557SG</v>
          </cell>
          <cell r="B1000" t="str">
            <v>557</v>
          </cell>
          <cell r="D1000">
            <v>39602156.728872001</v>
          </cell>
          <cell r="F1000" t="str">
            <v>557SG</v>
          </cell>
          <cell r="G1000" t="str">
            <v>557</v>
          </cell>
          <cell r="I1000">
            <v>39602156.728872001</v>
          </cell>
        </row>
        <row r="1001">
          <cell r="A1001" t="str">
            <v>557SGCT</v>
          </cell>
          <cell r="B1001" t="str">
            <v>557</v>
          </cell>
          <cell r="D1001">
            <v>1159889.1601602137</v>
          </cell>
          <cell r="F1001" t="str">
            <v>557SGCT</v>
          </cell>
          <cell r="G1001" t="str">
            <v>557</v>
          </cell>
          <cell r="I1001">
            <v>1159889.1601602137</v>
          </cell>
        </row>
        <row r="1002">
          <cell r="A1002" t="str">
            <v>557SSGCT</v>
          </cell>
          <cell r="B1002" t="str">
            <v>557</v>
          </cell>
          <cell r="D1002">
            <v>1298.2047624953993</v>
          </cell>
          <cell r="F1002" t="str">
            <v>557SSGCT</v>
          </cell>
          <cell r="G1002" t="str">
            <v>557</v>
          </cell>
          <cell r="I1002">
            <v>1298.2047624953993</v>
          </cell>
        </row>
        <row r="1003">
          <cell r="A1003" t="str">
            <v>557WA</v>
          </cell>
          <cell r="B1003" t="str">
            <v>557</v>
          </cell>
          <cell r="D1003">
            <v>-100244.05714285714</v>
          </cell>
          <cell r="F1003" t="str">
            <v>557WA</v>
          </cell>
          <cell r="G1003" t="str">
            <v>557</v>
          </cell>
          <cell r="I1003">
            <v>-100244.05714285714</v>
          </cell>
        </row>
        <row r="1004">
          <cell r="A1004" t="str">
            <v>560SNPT</v>
          </cell>
          <cell r="B1004" t="str">
            <v>560</v>
          </cell>
          <cell r="D1004">
            <v>8227917.801773021</v>
          </cell>
          <cell r="F1004" t="str">
            <v>560SNPT</v>
          </cell>
          <cell r="G1004" t="str">
            <v>560</v>
          </cell>
          <cell r="I1004">
            <v>8227917.801773021</v>
          </cell>
        </row>
        <row r="1005">
          <cell r="A1005" t="str">
            <v>561SNPT</v>
          </cell>
          <cell r="B1005" t="str">
            <v>561</v>
          </cell>
          <cell r="D1005">
            <v>9055720.8481962811</v>
          </cell>
          <cell r="F1005" t="str">
            <v>561SNPT</v>
          </cell>
          <cell r="G1005" t="str">
            <v>561</v>
          </cell>
          <cell r="I1005">
            <v>9055720.8481962811</v>
          </cell>
        </row>
        <row r="1006">
          <cell r="A1006" t="str">
            <v>562SNPT</v>
          </cell>
          <cell r="B1006" t="str">
            <v>562</v>
          </cell>
          <cell r="D1006">
            <v>1964392.3837962509</v>
          </cell>
          <cell r="F1006" t="str">
            <v>562SNPT</v>
          </cell>
          <cell r="G1006" t="str">
            <v>562</v>
          </cell>
          <cell r="I1006">
            <v>1964392.3837962509</v>
          </cell>
        </row>
        <row r="1007">
          <cell r="A1007" t="str">
            <v>563SNPT</v>
          </cell>
          <cell r="B1007" t="str">
            <v>563</v>
          </cell>
          <cell r="D1007">
            <v>98953.915869121745</v>
          </cell>
          <cell r="F1007" t="str">
            <v>563SNPT</v>
          </cell>
          <cell r="G1007" t="str">
            <v>563</v>
          </cell>
          <cell r="I1007">
            <v>98953.915869121745</v>
          </cell>
        </row>
        <row r="1008">
          <cell r="A1008" t="str">
            <v>565NPCSE</v>
          </cell>
          <cell r="B1008" t="str">
            <v>565NPC</v>
          </cell>
          <cell r="D1008">
            <v>110282.4569629999</v>
          </cell>
          <cell r="F1008" t="str">
            <v>565NPCSE</v>
          </cell>
          <cell r="G1008" t="str">
            <v>565NPC</v>
          </cell>
          <cell r="I1008">
            <v>110282.4569629999</v>
          </cell>
        </row>
        <row r="1009">
          <cell r="A1009" t="str">
            <v>565NPCSG</v>
          </cell>
          <cell r="B1009" t="str">
            <v>565NPC</v>
          </cell>
          <cell r="D1009">
            <v>155720341.66024297</v>
          </cell>
          <cell r="F1009" t="str">
            <v>565NPCSG</v>
          </cell>
          <cell r="G1009" t="str">
            <v>565NPC</v>
          </cell>
          <cell r="I1009">
            <v>155720341.66024297</v>
          </cell>
        </row>
        <row r="1010">
          <cell r="A1010" t="str">
            <v>566SNPT</v>
          </cell>
          <cell r="B1010" t="str">
            <v>566</v>
          </cell>
          <cell r="D1010">
            <v>-65528.768390881829</v>
          </cell>
          <cell r="F1010" t="str">
            <v>566SNPT</v>
          </cell>
          <cell r="G1010" t="str">
            <v>566</v>
          </cell>
          <cell r="I1010">
            <v>-65528.768390881829</v>
          </cell>
        </row>
        <row r="1011">
          <cell r="A1011" t="str">
            <v>567SNPT</v>
          </cell>
          <cell r="B1011" t="str">
            <v>567</v>
          </cell>
          <cell r="D1011">
            <v>855530.95115929225</v>
          </cell>
          <cell r="F1011" t="str">
            <v>567SNPT</v>
          </cell>
          <cell r="G1011" t="str">
            <v>567</v>
          </cell>
          <cell r="I1011">
            <v>855530.95115929225</v>
          </cell>
        </row>
        <row r="1012">
          <cell r="A1012" t="str">
            <v>568SNPT</v>
          </cell>
          <cell r="B1012" t="str">
            <v>568</v>
          </cell>
          <cell r="D1012">
            <v>10865.498683571559</v>
          </cell>
          <cell r="F1012" t="str">
            <v>568SNPT</v>
          </cell>
          <cell r="G1012" t="str">
            <v>568</v>
          </cell>
          <cell r="I1012">
            <v>10865.498683571559</v>
          </cell>
        </row>
        <row r="1013">
          <cell r="A1013" t="str">
            <v>569SNPT</v>
          </cell>
          <cell r="B1013" t="str">
            <v>569</v>
          </cell>
          <cell r="D1013">
            <v>4250028.7499077609</v>
          </cell>
          <cell r="F1013" t="str">
            <v>569SNPT</v>
          </cell>
          <cell r="G1013" t="str">
            <v>569</v>
          </cell>
          <cell r="I1013">
            <v>4250028.7499077609</v>
          </cell>
        </row>
        <row r="1014">
          <cell r="A1014" t="str">
            <v>570SNPT</v>
          </cell>
          <cell r="B1014" t="str">
            <v>570</v>
          </cell>
          <cell r="D1014">
            <v>11449541.907812538</v>
          </cell>
          <cell r="F1014" t="str">
            <v>570SNPT</v>
          </cell>
          <cell r="G1014" t="str">
            <v>570</v>
          </cell>
          <cell r="I1014">
            <v>11449541.907812538</v>
          </cell>
        </row>
        <row r="1015">
          <cell r="A1015" t="str">
            <v>571SNPT</v>
          </cell>
          <cell r="B1015" t="str">
            <v>571</v>
          </cell>
          <cell r="D1015">
            <v>15872796.285430048</v>
          </cell>
          <cell r="F1015" t="str">
            <v>571SNPT</v>
          </cell>
          <cell r="G1015" t="str">
            <v>571</v>
          </cell>
          <cell r="I1015">
            <v>15872796.285430048</v>
          </cell>
        </row>
        <row r="1016">
          <cell r="A1016" t="str">
            <v>573SNPT</v>
          </cell>
          <cell r="B1016" t="str">
            <v>573</v>
          </cell>
          <cell r="D1016">
            <v>468154.38964339643</v>
          </cell>
          <cell r="F1016" t="str">
            <v>573SNPT</v>
          </cell>
          <cell r="G1016" t="str">
            <v>573</v>
          </cell>
          <cell r="I1016">
            <v>468154.38964339643</v>
          </cell>
        </row>
        <row r="1017">
          <cell r="A1017" t="str">
            <v>580CA</v>
          </cell>
          <cell r="B1017" t="str">
            <v>580</v>
          </cell>
          <cell r="D1017">
            <v>22875.19032388664</v>
          </cell>
          <cell r="F1017" t="str">
            <v>580CA</v>
          </cell>
          <cell r="G1017" t="str">
            <v>580</v>
          </cell>
          <cell r="I1017">
            <v>22875.19032388664</v>
          </cell>
        </row>
        <row r="1018">
          <cell r="A1018" t="str">
            <v>580ID</v>
          </cell>
          <cell r="B1018" t="str">
            <v>580</v>
          </cell>
          <cell r="D1018">
            <v>-43546.134008097171</v>
          </cell>
          <cell r="F1018" t="str">
            <v>580ID</v>
          </cell>
          <cell r="G1018" t="str">
            <v>580</v>
          </cell>
          <cell r="I1018">
            <v>-43546.134008097171</v>
          </cell>
        </row>
        <row r="1019">
          <cell r="A1019" t="str">
            <v>580OR</v>
          </cell>
          <cell r="B1019" t="str">
            <v>580</v>
          </cell>
          <cell r="D1019">
            <v>-20.707489878542511</v>
          </cell>
          <cell r="F1019" t="str">
            <v>580OR</v>
          </cell>
          <cell r="G1019" t="str">
            <v>580</v>
          </cell>
          <cell r="I1019">
            <v>-20.707489878542511</v>
          </cell>
        </row>
        <row r="1020">
          <cell r="A1020" t="str">
            <v>580SNPD</v>
          </cell>
          <cell r="B1020" t="str">
            <v>580</v>
          </cell>
          <cell r="D1020">
            <v>21564496.776631817</v>
          </cell>
          <cell r="F1020" t="str">
            <v>580SNPD</v>
          </cell>
          <cell r="G1020" t="str">
            <v>580</v>
          </cell>
          <cell r="I1020">
            <v>21564496.776631817</v>
          </cell>
        </row>
        <row r="1021">
          <cell r="A1021" t="str">
            <v>580UT</v>
          </cell>
          <cell r="B1021" t="str">
            <v>580</v>
          </cell>
          <cell r="D1021">
            <v>109276.62125877902</v>
          </cell>
          <cell r="F1021" t="str">
            <v>580UT</v>
          </cell>
          <cell r="G1021" t="str">
            <v>580</v>
          </cell>
          <cell r="I1021">
            <v>109276.62125877902</v>
          </cell>
        </row>
        <row r="1022">
          <cell r="A1022" t="str">
            <v>580WA</v>
          </cell>
          <cell r="B1022" t="str">
            <v>580</v>
          </cell>
          <cell r="D1022">
            <v>69092.772348178143</v>
          </cell>
          <cell r="F1022" t="str">
            <v>580WA</v>
          </cell>
          <cell r="G1022" t="str">
            <v>580</v>
          </cell>
          <cell r="I1022">
            <v>69092.772348178143</v>
          </cell>
        </row>
        <row r="1023">
          <cell r="A1023" t="str">
            <v>580WYP</v>
          </cell>
          <cell r="B1023" t="str">
            <v>580</v>
          </cell>
          <cell r="D1023">
            <v>20642.489874434523</v>
          </cell>
          <cell r="F1023" t="str">
            <v>580WYP</v>
          </cell>
          <cell r="G1023" t="str">
            <v>580</v>
          </cell>
          <cell r="I1023">
            <v>20642.489874434523</v>
          </cell>
        </row>
        <row r="1024">
          <cell r="A1024" t="str">
            <v>581SNPD</v>
          </cell>
          <cell r="B1024" t="str">
            <v>581</v>
          </cell>
          <cell r="D1024">
            <v>13628149.611165708</v>
          </cell>
          <cell r="F1024" t="str">
            <v>581SNPD</v>
          </cell>
          <cell r="G1024" t="str">
            <v>581</v>
          </cell>
          <cell r="I1024">
            <v>13628149.611165708</v>
          </cell>
        </row>
        <row r="1025">
          <cell r="A1025" t="str">
            <v>582CA</v>
          </cell>
          <cell r="B1025" t="str">
            <v>582</v>
          </cell>
          <cell r="D1025">
            <v>100235.20791994802</v>
          </cell>
          <cell r="F1025" t="str">
            <v>582CA</v>
          </cell>
          <cell r="G1025" t="str">
            <v>582</v>
          </cell>
          <cell r="I1025">
            <v>100235.20791994802</v>
          </cell>
        </row>
        <row r="1026">
          <cell r="A1026" t="str">
            <v>582ID</v>
          </cell>
          <cell r="B1026" t="str">
            <v>582</v>
          </cell>
          <cell r="D1026">
            <v>263452.9391940661</v>
          </cell>
          <cell r="F1026" t="str">
            <v>582ID</v>
          </cell>
          <cell r="G1026" t="str">
            <v>582</v>
          </cell>
          <cell r="I1026">
            <v>263452.9391940661</v>
          </cell>
        </row>
        <row r="1027">
          <cell r="A1027" t="str">
            <v>582OR</v>
          </cell>
          <cell r="B1027" t="str">
            <v>582</v>
          </cell>
          <cell r="D1027">
            <v>1335811.9148957843</v>
          </cell>
          <cell r="F1027" t="str">
            <v>582OR</v>
          </cell>
          <cell r="G1027" t="str">
            <v>582</v>
          </cell>
          <cell r="I1027">
            <v>1335811.9148957843</v>
          </cell>
        </row>
        <row r="1028">
          <cell r="A1028" t="str">
            <v>582SNPD</v>
          </cell>
          <cell r="B1028" t="str">
            <v>582</v>
          </cell>
          <cell r="D1028">
            <v>27382.396937371115</v>
          </cell>
          <cell r="F1028" t="str">
            <v>582SNPD</v>
          </cell>
          <cell r="G1028" t="str">
            <v>582</v>
          </cell>
          <cell r="I1028">
            <v>27382.396937371115</v>
          </cell>
        </row>
        <row r="1029">
          <cell r="A1029" t="str">
            <v>582UT</v>
          </cell>
          <cell r="B1029" t="str">
            <v>582</v>
          </cell>
          <cell r="D1029">
            <v>2030253.7952934541</v>
          </cell>
          <cell r="F1029" t="str">
            <v>582UT</v>
          </cell>
          <cell r="G1029" t="str">
            <v>582</v>
          </cell>
          <cell r="I1029">
            <v>2030253.7952934541</v>
          </cell>
        </row>
        <row r="1030">
          <cell r="A1030" t="str">
            <v>582WA</v>
          </cell>
          <cell r="B1030" t="str">
            <v>582</v>
          </cell>
          <cell r="D1030">
            <v>340902.39797854179</v>
          </cell>
          <cell r="F1030" t="str">
            <v>582WA</v>
          </cell>
          <cell r="G1030" t="str">
            <v>582</v>
          </cell>
          <cell r="I1030">
            <v>340902.39797854179</v>
          </cell>
        </row>
        <row r="1031">
          <cell r="A1031" t="str">
            <v>582WYP</v>
          </cell>
          <cell r="B1031" t="str">
            <v>582</v>
          </cell>
          <cell r="D1031">
            <v>664455.73608594411</v>
          </cell>
          <cell r="F1031" t="str">
            <v>582WYP</v>
          </cell>
          <cell r="G1031" t="str">
            <v>582</v>
          </cell>
          <cell r="I1031">
            <v>664455.73608594411</v>
          </cell>
        </row>
        <row r="1032">
          <cell r="A1032" t="str">
            <v>583CA</v>
          </cell>
          <cell r="B1032" t="str">
            <v>583</v>
          </cell>
          <cell r="D1032">
            <v>359220.38997187145</v>
          </cell>
          <cell r="F1032" t="str">
            <v>583CA</v>
          </cell>
          <cell r="G1032" t="str">
            <v>583</v>
          </cell>
          <cell r="I1032">
            <v>359220.38997187145</v>
          </cell>
        </row>
        <row r="1033">
          <cell r="A1033" t="str">
            <v>583ID</v>
          </cell>
          <cell r="B1033" t="str">
            <v>583</v>
          </cell>
          <cell r="D1033">
            <v>171425.48535395745</v>
          </cell>
          <cell r="F1033" t="str">
            <v>583ID</v>
          </cell>
          <cell r="G1033" t="str">
            <v>583</v>
          </cell>
          <cell r="I1033">
            <v>171425.48535395745</v>
          </cell>
        </row>
        <row r="1034">
          <cell r="A1034" t="str">
            <v>583OR</v>
          </cell>
          <cell r="B1034" t="str">
            <v>583</v>
          </cell>
          <cell r="D1034">
            <v>2701390.2054475741</v>
          </cell>
          <cell r="F1034" t="str">
            <v>583OR</v>
          </cell>
          <cell r="G1034" t="str">
            <v>583</v>
          </cell>
          <cell r="I1034">
            <v>2701390.2054475741</v>
          </cell>
        </row>
        <row r="1035">
          <cell r="A1035" t="str">
            <v>583SNPD</v>
          </cell>
          <cell r="B1035" t="str">
            <v>583</v>
          </cell>
          <cell r="D1035">
            <v>14187.916365836469</v>
          </cell>
          <cell r="F1035" t="str">
            <v>583SNPD</v>
          </cell>
          <cell r="G1035" t="str">
            <v>583</v>
          </cell>
          <cell r="I1035">
            <v>14187.916365836469</v>
          </cell>
        </row>
        <row r="1036">
          <cell r="A1036" t="str">
            <v>583UT</v>
          </cell>
          <cell r="B1036" t="str">
            <v>583</v>
          </cell>
          <cell r="D1036">
            <v>1516372.9734672306</v>
          </cell>
          <cell r="F1036" t="str">
            <v>583UT</v>
          </cell>
          <cell r="G1036" t="str">
            <v>583</v>
          </cell>
          <cell r="I1036">
            <v>1516372.9734672306</v>
          </cell>
        </row>
        <row r="1037">
          <cell r="A1037" t="str">
            <v>583WA</v>
          </cell>
          <cell r="B1037" t="str">
            <v>583</v>
          </cell>
          <cell r="D1037">
            <v>408065.01961720758</v>
          </cell>
          <cell r="F1037" t="str">
            <v>583WA</v>
          </cell>
          <cell r="G1037" t="str">
            <v>583</v>
          </cell>
          <cell r="I1037">
            <v>408065.01961720758</v>
          </cell>
        </row>
        <row r="1038">
          <cell r="A1038" t="str">
            <v>583WYP</v>
          </cell>
          <cell r="B1038" t="str">
            <v>583</v>
          </cell>
          <cell r="D1038">
            <v>365449.13773724972</v>
          </cell>
          <cell r="F1038" t="str">
            <v>583WYP</v>
          </cell>
          <cell r="G1038" t="str">
            <v>583</v>
          </cell>
          <cell r="I1038">
            <v>365449.13773724972</v>
          </cell>
        </row>
        <row r="1039">
          <cell r="A1039" t="str">
            <v>583WYU</v>
          </cell>
          <cell r="B1039" t="str">
            <v>583</v>
          </cell>
          <cell r="D1039">
            <v>166934.27872732226</v>
          </cell>
          <cell r="F1039" t="str">
            <v>583WYU</v>
          </cell>
          <cell r="G1039" t="str">
            <v>583</v>
          </cell>
          <cell r="I1039">
            <v>166934.27872732226</v>
          </cell>
        </row>
        <row r="1040">
          <cell r="A1040" t="str">
            <v>584WYP</v>
          </cell>
          <cell r="B1040" t="str">
            <v>584</v>
          </cell>
          <cell r="D1040">
            <v>407.0789473684211</v>
          </cell>
          <cell r="F1040" t="str">
            <v>584WYP</v>
          </cell>
          <cell r="G1040" t="str">
            <v>584</v>
          </cell>
          <cell r="I1040">
            <v>407.0789473684211</v>
          </cell>
        </row>
        <row r="1041">
          <cell r="A1041" t="str">
            <v>585SNPD</v>
          </cell>
          <cell r="B1041" t="str">
            <v>585</v>
          </cell>
          <cell r="D1041">
            <v>241509.80260862794</v>
          </cell>
          <cell r="F1041" t="str">
            <v>585SNPD</v>
          </cell>
          <cell r="G1041" t="str">
            <v>585</v>
          </cell>
          <cell r="I1041">
            <v>241509.80260862794</v>
          </cell>
        </row>
        <row r="1042">
          <cell r="A1042" t="str">
            <v>586CA</v>
          </cell>
          <cell r="B1042" t="str">
            <v>586</v>
          </cell>
          <cell r="D1042">
            <v>227983.97784674671</v>
          </cell>
          <cell r="F1042" t="str">
            <v>586CA</v>
          </cell>
          <cell r="G1042" t="str">
            <v>586</v>
          </cell>
          <cell r="I1042">
            <v>227983.97784674671</v>
          </cell>
        </row>
        <row r="1043">
          <cell r="A1043" t="str">
            <v>586ID</v>
          </cell>
          <cell r="B1043" t="str">
            <v>586</v>
          </cell>
          <cell r="D1043">
            <v>362027.86080477637</v>
          </cell>
          <cell r="F1043" t="str">
            <v>586ID</v>
          </cell>
          <cell r="G1043" t="str">
            <v>586</v>
          </cell>
          <cell r="I1043">
            <v>362027.86080477637</v>
          </cell>
        </row>
        <row r="1044">
          <cell r="A1044" t="str">
            <v>586OR</v>
          </cell>
          <cell r="B1044" t="str">
            <v>586</v>
          </cell>
          <cell r="D1044">
            <v>2651211.7717294609</v>
          </cell>
          <cell r="F1044" t="str">
            <v>586OR</v>
          </cell>
          <cell r="G1044" t="str">
            <v>586</v>
          </cell>
          <cell r="I1044">
            <v>2651211.7717294609</v>
          </cell>
        </row>
        <row r="1045">
          <cell r="A1045" t="str">
            <v>586SNPD</v>
          </cell>
          <cell r="B1045" t="str">
            <v>586</v>
          </cell>
          <cell r="D1045">
            <v>1237573.0216232995</v>
          </cell>
          <cell r="F1045" t="str">
            <v>586SNPD</v>
          </cell>
          <cell r="G1045" t="str">
            <v>586</v>
          </cell>
          <cell r="I1045">
            <v>1237573.0216232995</v>
          </cell>
        </row>
        <row r="1046">
          <cell r="A1046" t="str">
            <v>586UT</v>
          </cell>
          <cell r="B1046" t="str">
            <v>586</v>
          </cell>
          <cell r="D1046">
            <v>1695491.034437543</v>
          </cell>
          <cell r="F1046" t="str">
            <v>586UT</v>
          </cell>
          <cell r="G1046" t="str">
            <v>586</v>
          </cell>
          <cell r="I1046">
            <v>1695491.034437543</v>
          </cell>
        </row>
        <row r="1047">
          <cell r="A1047" t="str">
            <v>586WA</v>
          </cell>
          <cell r="B1047" t="str">
            <v>586</v>
          </cell>
          <cell r="D1047">
            <v>794497.27791704494</v>
          </cell>
          <cell r="F1047" t="str">
            <v>586WA</v>
          </cell>
          <cell r="G1047" t="str">
            <v>586</v>
          </cell>
          <cell r="I1047">
            <v>794497.27791704494</v>
          </cell>
        </row>
        <row r="1048">
          <cell r="A1048" t="str">
            <v>586WYP</v>
          </cell>
          <cell r="B1048" t="str">
            <v>586</v>
          </cell>
          <cell r="D1048">
            <v>600064.26704465854</v>
          </cell>
          <cell r="F1048" t="str">
            <v>586WYP</v>
          </cell>
          <cell r="G1048" t="str">
            <v>586</v>
          </cell>
          <cell r="I1048">
            <v>600064.26704465854</v>
          </cell>
        </row>
        <row r="1049">
          <cell r="A1049" t="str">
            <v>586WYU</v>
          </cell>
          <cell r="B1049" t="str">
            <v>586</v>
          </cell>
          <cell r="D1049">
            <v>50154.123362078681</v>
          </cell>
          <cell r="F1049" t="str">
            <v>586WYU</v>
          </cell>
          <cell r="G1049" t="str">
            <v>586</v>
          </cell>
          <cell r="I1049">
            <v>50154.123362078681</v>
          </cell>
        </row>
        <row r="1050">
          <cell r="A1050" t="str">
            <v>587CA</v>
          </cell>
          <cell r="B1050" t="str">
            <v>587</v>
          </cell>
          <cell r="D1050">
            <v>653542.99046642415</v>
          </cell>
          <cell r="F1050" t="str">
            <v>587CA</v>
          </cell>
          <cell r="G1050" t="str">
            <v>587</v>
          </cell>
          <cell r="I1050">
            <v>653542.99046642415</v>
          </cell>
        </row>
        <row r="1051">
          <cell r="A1051" t="str">
            <v>587ID</v>
          </cell>
          <cell r="B1051" t="str">
            <v>587</v>
          </cell>
          <cell r="D1051">
            <v>751143.11806088814</v>
          </cell>
          <cell r="F1051" t="str">
            <v>587ID</v>
          </cell>
          <cell r="G1051" t="str">
            <v>587</v>
          </cell>
          <cell r="I1051">
            <v>751143.11806088814</v>
          </cell>
        </row>
        <row r="1052">
          <cell r="A1052" t="str">
            <v>587OR</v>
          </cell>
          <cell r="B1052" t="str">
            <v>587</v>
          </cell>
          <cell r="D1052">
            <v>3779688.3084450224</v>
          </cell>
          <cell r="F1052" t="str">
            <v>587OR</v>
          </cell>
          <cell r="G1052" t="str">
            <v>587</v>
          </cell>
          <cell r="I1052">
            <v>3779688.3084450224</v>
          </cell>
        </row>
        <row r="1053">
          <cell r="A1053" t="str">
            <v>587UT</v>
          </cell>
          <cell r="B1053" t="str">
            <v>587</v>
          </cell>
          <cell r="D1053">
            <v>4902229.7646036344</v>
          </cell>
          <cell r="F1053" t="str">
            <v>587UT</v>
          </cell>
          <cell r="G1053" t="str">
            <v>587</v>
          </cell>
          <cell r="I1053">
            <v>4902229.7646036344</v>
          </cell>
        </row>
        <row r="1054">
          <cell r="A1054" t="str">
            <v>587WA</v>
          </cell>
          <cell r="B1054" t="str">
            <v>587</v>
          </cell>
          <cell r="D1054">
            <v>830091.4415216099</v>
          </cell>
          <cell r="F1054" t="str">
            <v>587WA</v>
          </cell>
          <cell r="G1054" t="str">
            <v>587</v>
          </cell>
          <cell r="I1054">
            <v>830091.4415216099</v>
          </cell>
        </row>
        <row r="1055">
          <cell r="A1055" t="str">
            <v>587WYP</v>
          </cell>
          <cell r="B1055" t="str">
            <v>587</v>
          </cell>
          <cell r="D1055">
            <v>715406.11872784526</v>
          </cell>
          <cell r="F1055" t="str">
            <v>587WYP</v>
          </cell>
          <cell r="G1055" t="str">
            <v>587</v>
          </cell>
          <cell r="I1055">
            <v>715406.11872784526</v>
          </cell>
        </row>
        <row r="1056">
          <cell r="A1056" t="str">
            <v>587WYU</v>
          </cell>
          <cell r="B1056" t="str">
            <v>587</v>
          </cell>
          <cell r="D1056">
            <v>77937.652284125114</v>
          </cell>
          <cell r="F1056" t="str">
            <v>587WYU</v>
          </cell>
          <cell r="G1056" t="str">
            <v>587</v>
          </cell>
          <cell r="I1056">
            <v>77937.652284125114</v>
          </cell>
        </row>
        <row r="1057">
          <cell r="A1057" t="str">
            <v>588CA</v>
          </cell>
          <cell r="B1057" t="str">
            <v>588</v>
          </cell>
          <cell r="D1057">
            <v>78200.771242015631</v>
          </cell>
          <cell r="F1057" t="str">
            <v>588CA</v>
          </cell>
          <cell r="G1057" t="str">
            <v>588</v>
          </cell>
          <cell r="I1057">
            <v>78200.771242015631</v>
          </cell>
        </row>
        <row r="1058">
          <cell r="A1058" t="str">
            <v>588ID</v>
          </cell>
          <cell r="B1058" t="str">
            <v>588</v>
          </cell>
          <cell r="D1058">
            <v>119188.75327406648</v>
          </cell>
          <cell r="F1058" t="str">
            <v>588ID</v>
          </cell>
          <cell r="G1058" t="str">
            <v>588</v>
          </cell>
          <cell r="I1058">
            <v>119188.75327406648</v>
          </cell>
        </row>
        <row r="1059">
          <cell r="A1059" t="str">
            <v>588OR</v>
          </cell>
          <cell r="B1059" t="str">
            <v>588</v>
          </cell>
          <cell r="D1059">
            <v>947804.05822056392</v>
          </cell>
          <cell r="F1059" t="str">
            <v>588OR</v>
          </cell>
          <cell r="G1059" t="str">
            <v>588</v>
          </cell>
          <cell r="I1059">
            <v>947804.05822056392</v>
          </cell>
        </row>
        <row r="1060">
          <cell r="A1060" t="str">
            <v>588SNPD</v>
          </cell>
          <cell r="B1060" t="str">
            <v>588</v>
          </cell>
          <cell r="D1060">
            <v>-280871.10961213894</v>
          </cell>
          <cell r="F1060" t="str">
            <v>588SNPD</v>
          </cell>
          <cell r="G1060" t="str">
            <v>588</v>
          </cell>
          <cell r="I1060">
            <v>-280871.10961213894</v>
          </cell>
        </row>
        <row r="1061">
          <cell r="A1061" t="str">
            <v>588UT</v>
          </cell>
          <cell r="B1061" t="str">
            <v>588</v>
          </cell>
          <cell r="D1061">
            <v>1485614.4357428236</v>
          </cell>
          <cell r="F1061" t="str">
            <v>588UT</v>
          </cell>
          <cell r="G1061" t="str">
            <v>588</v>
          </cell>
          <cell r="I1061">
            <v>1485614.4357428236</v>
          </cell>
        </row>
        <row r="1062">
          <cell r="A1062" t="str">
            <v>588WA</v>
          </cell>
          <cell r="B1062" t="str">
            <v>588</v>
          </cell>
          <cell r="D1062">
            <v>179394.04534623655</v>
          </cell>
          <cell r="F1062" t="str">
            <v>588WA</v>
          </cell>
          <cell r="G1062" t="str">
            <v>588</v>
          </cell>
          <cell r="I1062">
            <v>179394.04534623655</v>
          </cell>
        </row>
        <row r="1063">
          <cell r="A1063" t="str">
            <v>588WYP</v>
          </cell>
          <cell r="B1063" t="str">
            <v>588</v>
          </cell>
          <cell r="D1063">
            <v>199365.5270801</v>
          </cell>
          <cell r="F1063" t="str">
            <v>588WYP</v>
          </cell>
          <cell r="G1063" t="str">
            <v>588</v>
          </cell>
          <cell r="I1063">
            <v>199365.5270801</v>
          </cell>
        </row>
        <row r="1064">
          <cell r="A1064" t="str">
            <v>588WYU</v>
          </cell>
          <cell r="B1064" t="str">
            <v>588</v>
          </cell>
          <cell r="D1064">
            <v>16952.29377513994</v>
          </cell>
          <cell r="F1064" t="str">
            <v>588WYU</v>
          </cell>
          <cell r="G1064" t="str">
            <v>588</v>
          </cell>
          <cell r="I1064">
            <v>16952.29377513994</v>
          </cell>
        </row>
        <row r="1065">
          <cell r="A1065" t="str">
            <v>589CA</v>
          </cell>
          <cell r="B1065" t="str">
            <v>589</v>
          </cell>
          <cell r="D1065">
            <v>34561.820319556355</v>
          </cell>
          <cell r="F1065" t="str">
            <v>589CA</v>
          </cell>
          <cell r="G1065" t="str">
            <v>589</v>
          </cell>
          <cell r="I1065">
            <v>34561.820319556355</v>
          </cell>
        </row>
        <row r="1066">
          <cell r="A1066" t="str">
            <v>589ID</v>
          </cell>
          <cell r="B1066" t="str">
            <v>589</v>
          </cell>
          <cell r="D1066">
            <v>15399.951153795035</v>
          </cell>
          <cell r="F1066" t="str">
            <v>589ID</v>
          </cell>
          <cell r="G1066" t="str">
            <v>589</v>
          </cell>
          <cell r="I1066">
            <v>15399.951153795035</v>
          </cell>
        </row>
        <row r="1067">
          <cell r="A1067" t="str">
            <v>589OR</v>
          </cell>
          <cell r="B1067" t="str">
            <v>589</v>
          </cell>
          <cell r="D1067">
            <v>1778877.8240821504</v>
          </cell>
          <cell r="F1067" t="str">
            <v>589OR</v>
          </cell>
          <cell r="G1067" t="str">
            <v>589</v>
          </cell>
          <cell r="I1067">
            <v>1778877.8240821504</v>
          </cell>
        </row>
        <row r="1068">
          <cell r="A1068" t="str">
            <v>589SNPD</v>
          </cell>
          <cell r="B1068" t="str">
            <v>589</v>
          </cell>
          <cell r="D1068">
            <v>265377.38200404856</v>
          </cell>
          <cell r="F1068" t="str">
            <v>589SNPD</v>
          </cell>
          <cell r="G1068" t="str">
            <v>589</v>
          </cell>
          <cell r="I1068">
            <v>265377.38200404856</v>
          </cell>
        </row>
        <row r="1069">
          <cell r="A1069" t="str">
            <v>589UT</v>
          </cell>
          <cell r="B1069" t="str">
            <v>589</v>
          </cell>
          <cell r="D1069">
            <v>346290.64712876151</v>
          </cell>
          <cell r="F1069" t="str">
            <v>589UT</v>
          </cell>
          <cell r="G1069" t="str">
            <v>589</v>
          </cell>
          <cell r="I1069">
            <v>346290.64712876151</v>
          </cell>
        </row>
        <row r="1070">
          <cell r="A1070" t="str">
            <v>589WA</v>
          </cell>
          <cell r="B1070" t="str">
            <v>589</v>
          </cell>
          <cell r="D1070">
            <v>150818.37674564015</v>
          </cell>
          <cell r="F1070" t="str">
            <v>589WA</v>
          </cell>
          <cell r="G1070" t="str">
            <v>589</v>
          </cell>
          <cell r="I1070">
            <v>150818.37674564015</v>
          </cell>
        </row>
        <row r="1071">
          <cell r="A1071" t="str">
            <v>589WYP</v>
          </cell>
          <cell r="B1071" t="str">
            <v>589</v>
          </cell>
          <cell r="D1071">
            <v>477481.083366315</v>
          </cell>
          <cell r="F1071" t="str">
            <v>589WYP</v>
          </cell>
          <cell r="G1071" t="str">
            <v>589</v>
          </cell>
          <cell r="I1071">
            <v>477481.083366315</v>
          </cell>
        </row>
        <row r="1072">
          <cell r="A1072" t="str">
            <v>589WYU</v>
          </cell>
          <cell r="B1072" t="str">
            <v>589</v>
          </cell>
          <cell r="D1072">
            <v>6970.0736193960765</v>
          </cell>
          <cell r="F1072" t="str">
            <v>589WYU</v>
          </cell>
          <cell r="G1072" t="str">
            <v>589</v>
          </cell>
          <cell r="I1072">
            <v>6970.0736193960765</v>
          </cell>
        </row>
        <row r="1073">
          <cell r="A1073" t="str">
            <v>590CA</v>
          </cell>
          <cell r="B1073" t="str">
            <v>590</v>
          </cell>
          <cell r="D1073">
            <v>39597.687112869164</v>
          </cell>
          <cell r="F1073" t="str">
            <v>590CA</v>
          </cell>
          <cell r="G1073" t="str">
            <v>590</v>
          </cell>
          <cell r="I1073">
            <v>39597.687112869164</v>
          </cell>
        </row>
        <row r="1074">
          <cell r="A1074" t="str">
            <v>590ID</v>
          </cell>
          <cell r="B1074" t="str">
            <v>590</v>
          </cell>
          <cell r="D1074">
            <v>35580.570450499814</v>
          </cell>
          <cell r="F1074" t="str">
            <v>590ID</v>
          </cell>
          <cell r="G1074" t="str">
            <v>590</v>
          </cell>
          <cell r="I1074">
            <v>35580.570450499814</v>
          </cell>
        </row>
        <row r="1075">
          <cell r="A1075" t="str">
            <v>590OR</v>
          </cell>
          <cell r="B1075" t="str">
            <v>590</v>
          </cell>
          <cell r="D1075">
            <v>306658.6077138299</v>
          </cell>
          <cell r="F1075" t="str">
            <v>590OR</v>
          </cell>
          <cell r="G1075" t="str">
            <v>590</v>
          </cell>
          <cell r="I1075">
            <v>306658.6077138299</v>
          </cell>
        </row>
        <row r="1076">
          <cell r="A1076" t="str">
            <v>590SNPD</v>
          </cell>
          <cell r="B1076" t="str">
            <v>590</v>
          </cell>
          <cell r="D1076">
            <v>6349025.7257603202</v>
          </cell>
          <cell r="F1076" t="str">
            <v>590SNPD</v>
          </cell>
          <cell r="G1076" t="str">
            <v>590</v>
          </cell>
          <cell r="I1076">
            <v>6349025.7257603202</v>
          </cell>
        </row>
        <row r="1077">
          <cell r="A1077" t="str">
            <v>590UT</v>
          </cell>
          <cell r="B1077" t="str">
            <v>590</v>
          </cell>
          <cell r="D1077">
            <v>190467.61114408003</v>
          </cell>
          <cell r="F1077" t="str">
            <v>590UT</v>
          </cell>
          <cell r="G1077" t="str">
            <v>590</v>
          </cell>
          <cell r="I1077">
            <v>190467.61114408003</v>
          </cell>
        </row>
        <row r="1078">
          <cell r="A1078" t="str">
            <v>590WA</v>
          </cell>
          <cell r="B1078" t="str">
            <v>590</v>
          </cell>
          <cell r="D1078">
            <v>12972.065035819935</v>
          </cell>
          <cell r="F1078" t="str">
            <v>590WA</v>
          </cell>
          <cell r="G1078" t="str">
            <v>590</v>
          </cell>
          <cell r="I1078">
            <v>12972.065035819935</v>
          </cell>
        </row>
        <row r="1079">
          <cell r="A1079" t="str">
            <v>590WYP</v>
          </cell>
          <cell r="B1079" t="str">
            <v>590</v>
          </cell>
          <cell r="D1079">
            <v>98238.50889699017</v>
          </cell>
          <cell r="F1079" t="str">
            <v>590WYP</v>
          </cell>
          <cell r="G1079" t="str">
            <v>590</v>
          </cell>
          <cell r="I1079">
            <v>98238.50889699017</v>
          </cell>
        </row>
        <row r="1080">
          <cell r="A1080" t="str">
            <v>591CA</v>
          </cell>
          <cell r="B1080" t="str">
            <v>591</v>
          </cell>
          <cell r="D1080">
            <v>22015.17352601156</v>
          </cell>
          <cell r="F1080" t="str">
            <v>591CA</v>
          </cell>
          <cell r="G1080" t="str">
            <v>591</v>
          </cell>
          <cell r="I1080">
            <v>22015.17352601156</v>
          </cell>
        </row>
        <row r="1081">
          <cell r="A1081" t="str">
            <v>591ID</v>
          </cell>
          <cell r="B1081" t="str">
            <v>591</v>
          </cell>
          <cell r="D1081">
            <v>103248.32297687861</v>
          </cell>
          <cell r="F1081" t="str">
            <v>591ID</v>
          </cell>
          <cell r="G1081" t="str">
            <v>591</v>
          </cell>
          <cell r="I1081">
            <v>103248.32297687861</v>
          </cell>
        </row>
        <row r="1082">
          <cell r="A1082" t="str">
            <v>591OR</v>
          </cell>
          <cell r="B1082" t="str">
            <v>591</v>
          </cell>
          <cell r="D1082">
            <v>559919.61913294799</v>
          </cell>
          <cell r="F1082" t="str">
            <v>591OR</v>
          </cell>
          <cell r="G1082" t="str">
            <v>591</v>
          </cell>
          <cell r="I1082">
            <v>559919.61913294799</v>
          </cell>
        </row>
        <row r="1083">
          <cell r="A1083" t="str">
            <v>591SNPD</v>
          </cell>
          <cell r="B1083" t="str">
            <v>591</v>
          </cell>
          <cell r="D1083">
            <v>225532.44638728324</v>
          </cell>
          <cell r="F1083" t="str">
            <v>591SNPD</v>
          </cell>
          <cell r="G1083" t="str">
            <v>591</v>
          </cell>
          <cell r="I1083">
            <v>225532.44638728324</v>
          </cell>
        </row>
        <row r="1084">
          <cell r="A1084" t="str">
            <v>591UT</v>
          </cell>
          <cell r="B1084" t="str">
            <v>591</v>
          </cell>
          <cell r="D1084">
            <v>693368.22904624278</v>
          </cell>
          <cell r="F1084" t="str">
            <v>591UT</v>
          </cell>
          <cell r="G1084" t="str">
            <v>591</v>
          </cell>
          <cell r="I1084">
            <v>693368.22904624278</v>
          </cell>
        </row>
        <row r="1085">
          <cell r="A1085" t="str">
            <v>591WA</v>
          </cell>
          <cell r="B1085" t="str">
            <v>591</v>
          </cell>
          <cell r="D1085">
            <v>123329.11719653179</v>
          </cell>
          <cell r="F1085" t="str">
            <v>591WA</v>
          </cell>
          <cell r="G1085" t="str">
            <v>591</v>
          </cell>
          <cell r="I1085">
            <v>123329.11719653179</v>
          </cell>
        </row>
        <row r="1086">
          <cell r="A1086" t="str">
            <v>591WYP</v>
          </cell>
          <cell r="B1086" t="str">
            <v>591</v>
          </cell>
          <cell r="D1086">
            <v>182283.65156069363</v>
          </cell>
          <cell r="F1086" t="str">
            <v>591WYP</v>
          </cell>
          <cell r="G1086" t="str">
            <v>591</v>
          </cell>
          <cell r="I1086">
            <v>182283.65156069363</v>
          </cell>
        </row>
        <row r="1087">
          <cell r="A1087" t="str">
            <v>591WYU</v>
          </cell>
          <cell r="B1087" t="str">
            <v>591</v>
          </cell>
          <cell r="D1087">
            <v>32451.785289017345</v>
          </cell>
          <cell r="F1087" t="str">
            <v>591WYU</v>
          </cell>
          <cell r="G1087" t="str">
            <v>591</v>
          </cell>
          <cell r="I1087">
            <v>32451.785289017345</v>
          </cell>
        </row>
        <row r="1088">
          <cell r="A1088" t="str">
            <v>592CA</v>
          </cell>
          <cell r="B1088" t="str">
            <v>592</v>
          </cell>
          <cell r="D1088">
            <v>1101128.2363851105</v>
          </cell>
          <cell r="F1088" t="str">
            <v>592CA</v>
          </cell>
          <cell r="G1088" t="str">
            <v>592</v>
          </cell>
          <cell r="I1088">
            <v>1101128.2363851105</v>
          </cell>
        </row>
        <row r="1089">
          <cell r="A1089" t="str">
            <v>592ID</v>
          </cell>
          <cell r="B1089" t="str">
            <v>592</v>
          </cell>
          <cell r="D1089">
            <v>596096.87000894477</v>
          </cell>
          <cell r="F1089" t="str">
            <v>592ID</v>
          </cell>
          <cell r="G1089" t="str">
            <v>592</v>
          </cell>
          <cell r="I1089">
            <v>596096.87000894477</v>
          </cell>
        </row>
        <row r="1090">
          <cell r="A1090" t="str">
            <v>592OR</v>
          </cell>
          <cell r="B1090" t="str">
            <v>592</v>
          </cell>
          <cell r="D1090">
            <v>3059217.3304910338</v>
          </cell>
          <cell r="F1090" t="str">
            <v>592OR</v>
          </cell>
          <cell r="G1090" t="str">
            <v>592</v>
          </cell>
          <cell r="I1090">
            <v>3059217.3304910338</v>
          </cell>
        </row>
        <row r="1091">
          <cell r="A1091" t="str">
            <v>592SNPD</v>
          </cell>
          <cell r="B1091" t="str">
            <v>592</v>
          </cell>
          <cell r="D1091">
            <v>2106788.2008926999</v>
          </cell>
          <cell r="F1091" t="str">
            <v>592SNPD</v>
          </cell>
          <cell r="G1091" t="str">
            <v>592</v>
          </cell>
          <cell r="I1091">
            <v>2106788.2008926999</v>
          </cell>
        </row>
        <row r="1092">
          <cell r="A1092" t="str">
            <v>592UT</v>
          </cell>
          <cell r="B1092" t="str">
            <v>592</v>
          </cell>
          <cell r="D1092">
            <v>3380794.7465046654</v>
          </cell>
          <cell r="F1092" t="str">
            <v>592UT</v>
          </cell>
          <cell r="G1092" t="str">
            <v>592</v>
          </cell>
          <cell r="I1092">
            <v>3380794.7465046654</v>
          </cell>
        </row>
        <row r="1093">
          <cell r="A1093" t="str">
            <v>592WA</v>
          </cell>
          <cell r="B1093" t="str">
            <v>592</v>
          </cell>
          <cell r="D1093">
            <v>633041.17342432798</v>
          </cell>
          <cell r="F1093" t="str">
            <v>592WA</v>
          </cell>
          <cell r="G1093" t="str">
            <v>592</v>
          </cell>
          <cell r="I1093">
            <v>633041.17342432798</v>
          </cell>
        </row>
        <row r="1094">
          <cell r="A1094" t="str">
            <v>592WYP</v>
          </cell>
          <cell r="B1094" t="str">
            <v>592</v>
          </cell>
          <cell r="D1094">
            <v>1106376.0829685605</v>
          </cell>
          <cell r="F1094" t="str">
            <v>592WYP</v>
          </cell>
          <cell r="G1094" t="str">
            <v>592</v>
          </cell>
          <cell r="I1094">
            <v>1106376.0829685605</v>
          </cell>
        </row>
        <row r="1095">
          <cell r="A1095" t="str">
            <v>592WYU</v>
          </cell>
          <cell r="B1095" t="str">
            <v>592</v>
          </cell>
          <cell r="D1095">
            <v>509.43230761031708</v>
          </cell>
          <cell r="F1095" t="str">
            <v>592WYU</v>
          </cell>
          <cell r="G1095" t="str">
            <v>592</v>
          </cell>
          <cell r="I1095">
            <v>509.43230761031708</v>
          </cell>
        </row>
        <row r="1096">
          <cell r="A1096" t="str">
            <v>593CA</v>
          </cell>
          <cell r="B1096" t="str">
            <v>593</v>
          </cell>
          <cell r="D1096">
            <v>5637411.5236110566</v>
          </cell>
          <cell r="F1096" t="str">
            <v>593CA</v>
          </cell>
          <cell r="G1096" t="str">
            <v>593</v>
          </cell>
          <cell r="I1096">
            <v>5637411.5236110566</v>
          </cell>
        </row>
        <row r="1097">
          <cell r="A1097" t="str">
            <v>593ID</v>
          </cell>
          <cell r="B1097" t="str">
            <v>593</v>
          </cell>
          <cell r="D1097">
            <v>4455370.8733061915</v>
          </cell>
          <cell r="F1097" t="str">
            <v>593ID</v>
          </cell>
          <cell r="G1097" t="str">
            <v>593</v>
          </cell>
          <cell r="I1097">
            <v>4455370.8733061915</v>
          </cell>
        </row>
        <row r="1098">
          <cell r="A1098" t="str">
            <v>593OR</v>
          </cell>
          <cell r="B1098" t="str">
            <v>593</v>
          </cell>
          <cell r="D1098">
            <v>30034032.501911093</v>
          </cell>
          <cell r="F1098" t="str">
            <v>593OR</v>
          </cell>
          <cell r="G1098" t="str">
            <v>593</v>
          </cell>
          <cell r="I1098">
            <v>30034032.501911093</v>
          </cell>
        </row>
        <row r="1099">
          <cell r="A1099" t="str">
            <v>593SNPD</v>
          </cell>
          <cell r="B1099" t="str">
            <v>593</v>
          </cell>
          <cell r="D1099">
            <v>1529561.4788166699</v>
          </cell>
          <cell r="F1099" t="str">
            <v>593SNPD</v>
          </cell>
          <cell r="G1099" t="str">
            <v>593</v>
          </cell>
          <cell r="I1099">
            <v>1529561.4788166699</v>
          </cell>
        </row>
        <row r="1100">
          <cell r="A1100" t="str">
            <v>593UT</v>
          </cell>
          <cell r="B1100" t="str">
            <v>593</v>
          </cell>
          <cell r="D1100">
            <v>30442322.160977904</v>
          </cell>
          <cell r="F1100" t="str">
            <v>593UT</v>
          </cell>
          <cell r="G1100" t="str">
            <v>593</v>
          </cell>
          <cell r="I1100">
            <v>30442322.160977904</v>
          </cell>
        </row>
        <row r="1101">
          <cell r="A1101" t="str">
            <v>593WA</v>
          </cell>
          <cell r="B1101" t="str">
            <v>593</v>
          </cell>
          <cell r="D1101">
            <v>5579061.9176760614</v>
          </cell>
          <cell r="F1101" t="str">
            <v>593WA</v>
          </cell>
          <cell r="G1101" t="str">
            <v>593</v>
          </cell>
          <cell r="I1101">
            <v>5579061.9176760614</v>
          </cell>
        </row>
        <row r="1102">
          <cell r="A1102" t="str">
            <v>593WYP</v>
          </cell>
          <cell r="B1102" t="str">
            <v>593</v>
          </cell>
          <cell r="D1102">
            <v>5295520.6060440233</v>
          </cell>
          <cell r="F1102" t="str">
            <v>593WYP</v>
          </cell>
          <cell r="G1102" t="str">
            <v>593</v>
          </cell>
          <cell r="I1102">
            <v>5295520.6060440233</v>
          </cell>
        </row>
        <row r="1103">
          <cell r="A1103" t="str">
            <v>593WYU</v>
          </cell>
          <cell r="B1103" t="str">
            <v>593</v>
          </cell>
          <cell r="D1103">
            <v>814800.9713582031</v>
          </cell>
          <cell r="F1103" t="str">
            <v>593WYU</v>
          </cell>
          <cell r="G1103" t="str">
            <v>593</v>
          </cell>
          <cell r="I1103">
            <v>814800.9713582031</v>
          </cell>
        </row>
        <row r="1104">
          <cell r="A1104" t="str">
            <v>594CA</v>
          </cell>
          <cell r="B1104" t="str">
            <v>594</v>
          </cell>
          <cell r="D1104">
            <v>682349.83031523577</v>
          </cell>
          <cell r="F1104" t="str">
            <v>594CA</v>
          </cell>
          <cell r="G1104" t="str">
            <v>594</v>
          </cell>
          <cell r="I1104">
            <v>682349.83031523577</v>
          </cell>
        </row>
        <row r="1105">
          <cell r="A1105" t="str">
            <v>594ID</v>
          </cell>
          <cell r="B1105" t="str">
            <v>594</v>
          </cell>
          <cell r="D1105">
            <v>660820.0928080118</v>
          </cell>
          <cell r="F1105" t="str">
            <v>594ID</v>
          </cell>
          <cell r="G1105" t="str">
            <v>594</v>
          </cell>
          <cell r="I1105">
            <v>660820.0928080118</v>
          </cell>
        </row>
        <row r="1106">
          <cell r="A1106" t="str">
            <v>594OR</v>
          </cell>
          <cell r="B1106" t="str">
            <v>594</v>
          </cell>
          <cell r="D1106">
            <v>6483538.9606770249</v>
          </cell>
          <cell r="F1106" t="str">
            <v>594OR</v>
          </cell>
          <cell r="G1106" t="str">
            <v>594</v>
          </cell>
          <cell r="I1106">
            <v>6483538.9606770249</v>
          </cell>
        </row>
        <row r="1107">
          <cell r="A1107" t="str">
            <v>594SNPD</v>
          </cell>
          <cell r="B1107" t="str">
            <v>594</v>
          </cell>
          <cell r="D1107">
            <v>18177.270699989396</v>
          </cell>
          <cell r="F1107" t="str">
            <v>594SNPD</v>
          </cell>
          <cell r="G1107" t="str">
            <v>594</v>
          </cell>
          <cell r="I1107">
            <v>18177.270699989396</v>
          </cell>
        </row>
        <row r="1108">
          <cell r="A1108" t="str">
            <v>594UT</v>
          </cell>
          <cell r="B1108" t="str">
            <v>594</v>
          </cell>
          <cell r="D1108">
            <v>13045946.13194022</v>
          </cell>
          <cell r="F1108" t="str">
            <v>594UT</v>
          </cell>
          <cell r="G1108" t="str">
            <v>594</v>
          </cell>
          <cell r="I1108">
            <v>13045946.13194022</v>
          </cell>
        </row>
        <row r="1109">
          <cell r="A1109" t="str">
            <v>594WA</v>
          </cell>
          <cell r="B1109" t="str">
            <v>594</v>
          </cell>
          <cell r="D1109">
            <v>1180660.926594378</v>
          </cell>
          <cell r="F1109" t="str">
            <v>594WA</v>
          </cell>
          <cell r="G1109" t="str">
            <v>594</v>
          </cell>
          <cell r="I1109">
            <v>1180660.926594378</v>
          </cell>
        </row>
        <row r="1110">
          <cell r="A1110" t="str">
            <v>594WYP</v>
          </cell>
          <cell r="B1110" t="str">
            <v>594</v>
          </cell>
          <cell r="D1110">
            <v>1629134.840077824</v>
          </cell>
          <cell r="F1110" t="str">
            <v>594WYP</v>
          </cell>
          <cell r="G1110" t="str">
            <v>594</v>
          </cell>
          <cell r="I1110">
            <v>1629134.840077824</v>
          </cell>
        </row>
        <row r="1111">
          <cell r="A1111" t="str">
            <v>594WYU</v>
          </cell>
          <cell r="B1111" t="str">
            <v>594</v>
          </cell>
          <cell r="D1111">
            <v>338941.98462772707</v>
          </cell>
          <cell r="F1111" t="str">
            <v>594WYU</v>
          </cell>
          <cell r="G1111" t="str">
            <v>594</v>
          </cell>
          <cell r="I1111">
            <v>338941.98462772707</v>
          </cell>
        </row>
        <row r="1112">
          <cell r="A1112" t="str">
            <v>595SNPD</v>
          </cell>
          <cell r="B1112" t="str">
            <v>595</v>
          </cell>
          <cell r="D1112">
            <v>1154740.7168330047</v>
          </cell>
          <cell r="F1112" t="str">
            <v>595SNPD</v>
          </cell>
          <cell r="G1112" t="str">
            <v>595</v>
          </cell>
          <cell r="I1112">
            <v>1154740.7168330047</v>
          </cell>
        </row>
        <row r="1113">
          <cell r="A1113" t="str">
            <v>595UT</v>
          </cell>
          <cell r="B1113" t="str">
            <v>595</v>
          </cell>
          <cell r="D1113">
            <v>-45.868966609570911</v>
          </cell>
          <cell r="F1113" t="str">
            <v>595UT</v>
          </cell>
          <cell r="G1113" t="str">
            <v>595</v>
          </cell>
          <cell r="I1113">
            <v>-45.868966609570911</v>
          </cell>
        </row>
        <row r="1114">
          <cell r="A1114" t="str">
            <v>596CA</v>
          </cell>
          <cell r="B1114" t="str">
            <v>596</v>
          </cell>
          <cell r="D1114">
            <v>124346.55416611953</v>
          </cell>
          <cell r="F1114" t="str">
            <v>596CA</v>
          </cell>
          <cell r="G1114" t="str">
            <v>596</v>
          </cell>
          <cell r="I1114">
            <v>124346.55416611953</v>
          </cell>
        </row>
        <row r="1115">
          <cell r="A1115" t="str">
            <v>596ID</v>
          </cell>
          <cell r="B1115" t="str">
            <v>596</v>
          </cell>
          <cell r="D1115">
            <v>170447.1453232358</v>
          </cell>
          <cell r="F1115" t="str">
            <v>596ID</v>
          </cell>
          <cell r="G1115" t="str">
            <v>596</v>
          </cell>
          <cell r="I1115">
            <v>170447.1453232358</v>
          </cell>
        </row>
        <row r="1116">
          <cell r="A1116" t="str">
            <v>596OR</v>
          </cell>
          <cell r="B1116" t="str">
            <v>596</v>
          </cell>
          <cell r="D1116">
            <v>948126.03911085753</v>
          </cell>
          <cell r="F1116" t="str">
            <v>596OR</v>
          </cell>
          <cell r="G1116" t="str">
            <v>596</v>
          </cell>
          <cell r="I1116">
            <v>948126.03911085753</v>
          </cell>
        </row>
        <row r="1117">
          <cell r="A1117" t="str">
            <v>596UT</v>
          </cell>
          <cell r="B1117" t="str">
            <v>596</v>
          </cell>
          <cell r="D1117">
            <v>2357970.3374954429</v>
          </cell>
          <cell r="F1117" t="str">
            <v>596UT</v>
          </cell>
          <cell r="G1117" t="str">
            <v>596</v>
          </cell>
          <cell r="I1117">
            <v>2357970.3374954429</v>
          </cell>
        </row>
        <row r="1118">
          <cell r="A1118" t="str">
            <v>596WA</v>
          </cell>
          <cell r="B1118" t="str">
            <v>596</v>
          </cell>
          <cell r="D1118">
            <v>213682.42850214994</v>
          </cell>
          <cell r="F1118" t="str">
            <v>596WA</v>
          </cell>
          <cell r="G1118" t="str">
            <v>596</v>
          </cell>
          <cell r="I1118">
            <v>213682.42850214994</v>
          </cell>
        </row>
        <row r="1119">
          <cell r="A1119" t="str">
            <v>596WYP</v>
          </cell>
          <cell r="B1119" t="str">
            <v>596</v>
          </cell>
          <cell r="D1119">
            <v>261828.70829499647</v>
          </cell>
          <cell r="F1119" t="str">
            <v>596WYP</v>
          </cell>
          <cell r="G1119" t="str">
            <v>596</v>
          </cell>
          <cell r="I1119">
            <v>261828.70829499647</v>
          </cell>
        </row>
        <row r="1120">
          <cell r="A1120" t="str">
            <v>596WYU</v>
          </cell>
          <cell r="B1120" t="str">
            <v>596</v>
          </cell>
          <cell r="D1120">
            <v>65625.725343260419</v>
          </cell>
          <cell r="F1120" t="str">
            <v>596WYU</v>
          </cell>
          <cell r="G1120" t="str">
            <v>596</v>
          </cell>
          <cell r="I1120">
            <v>65625.725343260419</v>
          </cell>
        </row>
        <row r="1121">
          <cell r="A1121" t="str">
            <v>597CA</v>
          </cell>
          <cell r="B1121" t="str">
            <v>597</v>
          </cell>
          <cell r="D1121">
            <v>63873.761206691095</v>
          </cell>
          <cell r="F1121" t="str">
            <v>597CA</v>
          </cell>
          <cell r="G1121" t="str">
            <v>597</v>
          </cell>
          <cell r="I1121">
            <v>63873.761206691095</v>
          </cell>
        </row>
        <row r="1122">
          <cell r="A1122" t="str">
            <v>597ID</v>
          </cell>
          <cell r="B1122" t="str">
            <v>597</v>
          </cell>
          <cell r="D1122">
            <v>285816.85539956554</v>
          </cell>
          <cell r="F1122" t="str">
            <v>597ID</v>
          </cell>
          <cell r="G1122" t="str">
            <v>597</v>
          </cell>
          <cell r="I1122">
            <v>285816.85539956554</v>
          </cell>
        </row>
        <row r="1123">
          <cell r="A1123" t="str">
            <v>597OR</v>
          </cell>
          <cell r="B1123" t="str">
            <v>597</v>
          </cell>
          <cell r="D1123">
            <v>1203680.3664290141</v>
          </cell>
          <cell r="F1123" t="str">
            <v>597OR</v>
          </cell>
          <cell r="G1123" t="str">
            <v>597</v>
          </cell>
          <cell r="I1123">
            <v>1203680.3664290141</v>
          </cell>
        </row>
        <row r="1124">
          <cell r="A1124" t="str">
            <v>597SNPD</v>
          </cell>
          <cell r="B1124" t="str">
            <v>597</v>
          </cell>
          <cell r="D1124">
            <v>1001450.6289425867</v>
          </cell>
          <cell r="F1124" t="str">
            <v>597SNPD</v>
          </cell>
          <cell r="G1124" t="str">
            <v>597</v>
          </cell>
          <cell r="I1124">
            <v>1001450.6289425867</v>
          </cell>
        </row>
        <row r="1125">
          <cell r="A1125" t="str">
            <v>597UT</v>
          </cell>
          <cell r="B1125" t="str">
            <v>597</v>
          </cell>
          <cell r="D1125">
            <v>1709449.6815291643</v>
          </cell>
          <cell r="F1125" t="str">
            <v>597UT</v>
          </cell>
          <cell r="G1125" t="str">
            <v>597</v>
          </cell>
          <cell r="I1125">
            <v>1709449.6815291643</v>
          </cell>
        </row>
        <row r="1126">
          <cell r="A1126" t="str">
            <v>597WA</v>
          </cell>
          <cell r="B1126" t="str">
            <v>597</v>
          </cell>
          <cell r="D1126">
            <v>401634.86110224319</v>
          </cell>
          <cell r="F1126" t="str">
            <v>597WA</v>
          </cell>
          <cell r="G1126" t="str">
            <v>597</v>
          </cell>
          <cell r="I1126">
            <v>401634.86110224319</v>
          </cell>
        </row>
        <row r="1127">
          <cell r="A1127" t="str">
            <v>597WYP</v>
          </cell>
          <cell r="B1127" t="str">
            <v>597</v>
          </cell>
          <cell r="D1127">
            <v>669042.8087361661</v>
          </cell>
          <cell r="F1127" t="str">
            <v>597WYP</v>
          </cell>
          <cell r="G1127" t="str">
            <v>597</v>
          </cell>
          <cell r="I1127">
            <v>669042.8087361661</v>
          </cell>
        </row>
        <row r="1128">
          <cell r="A1128" t="str">
            <v>597WYU</v>
          </cell>
          <cell r="B1128" t="str">
            <v>597</v>
          </cell>
          <cell r="D1128">
            <v>100948.35327108344</v>
          </cell>
          <cell r="F1128" t="str">
            <v>597WYU</v>
          </cell>
          <cell r="G1128" t="str">
            <v>597</v>
          </cell>
          <cell r="I1128">
            <v>100948.35327108344</v>
          </cell>
        </row>
        <row r="1129">
          <cell r="A1129" t="str">
            <v>598CA</v>
          </cell>
          <cell r="B1129" t="str">
            <v>598</v>
          </cell>
          <cell r="D1129">
            <v>234884.55519208594</v>
          </cell>
          <cell r="F1129" t="str">
            <v>598CA</v>
          </cell>
          <cell r="G1129" t="str">
            <v>598</v>
          </cell>
          <cell r="I1129">
            <v>234884.55519208594</v>
          </cell>
        </row>
        <row r="1130">
          <cell r="A1130" t="str">
            <v>598ID</v>
          </cell>
          <cell r="B1130" t="str">
            <v>598</v>
          </cell>
          <cell r="D1130">
            <v>104030.90568840725</v>
          </cell>
          <cell r="F1130" t="str">
            <v>598ID</v>
          </cell>
          <cell r="G1130" t="str">
            <v>598</v>
          </cell>
          <cell r="I1130">
            <v>104030.90568840725</v>
          </cell>
        </row>
        <row r="1131">
          <cell r="A1131" t="str">
            <v>598OR</v>
          </cell>
          <cell r="B1131" t="str">
            <v>598</v>
          </cell>
          <cell r="D1131">
            <v>1391675.4238561646</v>
          </cell>
          <cell r="F1131" t="str">
            <v>598OR</v>
          </cell>
          <cell r="G1131" t="str">
            <v>598</v>
          </cell>
          <cell r="I1131">
            <v>1391675.4238561646</v>
          </cell>
        </row>
        <row r="1132">
          <cell r="A1132" t="str">
            <v>598SNPD</v>
          </cell>
          <cell r="B1132" t="str">
            <v>598</v>
          </cell>
          <cell r="D1132">
            <v>-338036.05359243415</v>
          </cell>
          <cell r="F1132" t="str">
            <v>598SNPD</v>
          </cell>
          <cell r="G1132" t="str">
            <v>598</v>
          </cell>
          <cell r="I1132">
            <v>-338036.05359243415</v>
          </cell>
        </row>
        <row r="1133">
          <cell r="A1133" t="str">
            <v>598UT</v>
          </cell>
          <cell r="B1133" t="str">
            <v>598</v>
          </cell>
          <cell r="D1133">
            <v>1440201.1151392895</v>
          </cell>
          <cell r="F1133" t="str">
            <v>598UT</v>
          </cell>
          <cell r="G1133" t="str">
            <v>598</v>
          </cell>
          <cell r="I1133">
            <v>1440201.1151392895</v>
          </cell>
        </row>
        <row r="1134">
          <cell r="A1134" t="str">
            <v>598WA</v>
          </cell>
          <cell r="B1134" t="str">
            <v>598</v>
          </cell>
          <cell r="D1134">
            <v>186282.24640917787</v>
          </cell>
          <cell r="F1134" t="str">
            <v>598WA</v>
          </cell>
          <cell r="G1134" t="str">
            <v>598</v>
          </cell>
          <cell r="I1134">
            <v>186282.24640917787</v>
          </cell>
        </row>
        <row r="1135">
          <cell r="A1135" t="str">
            <v>598WYP</v>
          </cell>
          <cell r="B1135" t="str">
            <v>598</v>
          </cell>
          <cell r="D1135">
            <v>347946.69532480178</v>
          </cell>
          <cell r="F1135" t="str">
            <v>598WYP</v>
          </cell>
          <cell r="G1135" t="str">
            <v>598</v>
          </cell>
          <cell r="I1135">
            <v>347946.69532480178</v>
          </cell>
        </row>
        <row r="1136">
          <cell r="A1136" t="str">
            <v>598WYU</v>
          </cell>
          <cell r="B1136" t="str">
            <v>598</v>
          </cell>
          <cell r="D1136">
            <v>2556.3651080372865</v>
          </cell>
          <cell r="F1136" t="str">
            <v>598WYU</v>
          </cell>
          <cell r="G1136" t="str">
            <v>598</v>
          </cell>
          <cell r="I1136">
            <v>2556.3651080372865</v>
          </cell>
        </row>
        <row r="1137">
          <cell r="A1137" t="str">
            <v>901CA</v>
          </cell>
          <cell r="B1137" t="str">
            <v>901</v>
          </cell>
          <cell r="D1137">
            <v>325.27799427111034</v>
          </cell>
          <cell r="F1137" t="str">
            <v>901CA</v>
          </cell>
          <cell r="G1137" t="str">
            <v>901</v>
          </cell>
          <cell r="I1137">
            <v>325.27799427111034</v>
          </cell>
        </row>
        <row r="1138">
          <cell r="A1138" t="str">
            <v>901CN</v>
          </cell>
          <cell r="B1138" t="str">
            <v>901</v>
          </cell>
          <cell r="D1138">
            <v>2429451.8611869314</v>
          </cell>
          <cell r="F1138" t="str">
            <v>901CN</v>
          </cell>
          <cell r="G1138" t="str">
            <v>901</v>
          </cell>
          <cell r="I1138">
            <v>2429451.8611869314</v>
          </cell>
        </row>
        <row r="1139">
          <cell r="A1139" t="str">
            <v>901ID</v>
          </cell>
          <cell r="B1139" t="str">
            <v>901</v>
          </cell>
          <cell r="D1139">
            <v>2715.5367526902637</v>
          </cell>
          <cell r="F1139" t="str">
            <v>901ID</v>
          </cell>
          <cell r="G1139" t="str">
            <v>901</v>
          </cell>
          <cell r="I1139">
            <v>2715.5367526902637</v>
          </cell>
        </row>
        <row r="1140">
          <cell r="A1140" t="str">
            <v>901OR</v>
          </cell>
          <cell r="B1140" t="str">
            <v>901</v>
          </cell>
          <cell r="D1140">
            <v>47105.957968876181</v>
          </cell>
          <cell r="F1140" t="str">
            <v>901OR</v>
          </cell>
          <cell r="G1140" t="str">
            <v>901</v>
          </cell>
          <cell r="I1140">
            <v>47105.957968876181</v>
          </cell>
        </row>
        <row r="1141">
          <cell r="A1141" t="str">
            <v>901UT</v>
          </cell>
          <cell r="B1141" t="str">
            <v>901</v>
          </cell>
          <cell r="D1141">
            <v>8197.5942496886546</v>
          </cell>
          <cell r="F1141" t="str">
            <v>901UT</v>
          </cell>
          <cell r="G1141" t="str">
            <v>901</v>
          </cell>
          <cell r="I1141">
            <v>8197.5942496886546</v>
          </cell>
        </row>
        <row r="1142">
          <cell r="A1142" t="str">
            <v>901WA</v>
          </cell>
          <cell r="B1142" t="str">
            <v>901</v>
          </cell>
          <cell r="D1142">
            <v>94844.610919363346</v>
          </cell>
          <cell r="F1142" t="str">
            <v>901WA</v>
          </cell>
          <cell r="G1142" t="str">
            <v>901</v>
          </cell>
          <cell r="I1142">
            <v>94844.610919363346</v>
          </cell>
        </row>
        <row r="1143">
          <cell r="A1143" t="str">
            <v>901WYP</v>
          </cell>
          <cell r="B1143" t="str">
            <v>901</v>
          </cell>
          <cell r="D1143">
            <v>19895.295261819694</v>
          </cell>
          <cell r="F1143" t="str">
            <v>901WYP</v>
          </cell>
          <cell r="G1143" t="str">
            <v>901</v>
          </cell>
          <cell r="I1143">
            <v>19895.295261819694</v>
          </cell>
        </row>
        <row r="1144">
          <cell r="A1144" t="str">
            <v>902CA</v>
          </cell>
          <cell r="B1144" t="str">
            <v>902</v>
          </cell>
          <cell r="D1144">
            <v>905255.79903865117</v>
          </cell>
          <cell r="F1144" t="str">
            <v>902CA</v>
          </cell>
          <cell r="G1144" t="str">
            <v>902</v>
          </cell>
          <cell r="I1144">
            <v>905255.79903865117</v>
          </cell>
        </row>
        <row r="1145">
          <cell r="A1145" t="str">
            <v>902CN</v>
          </cell>
          <cell r="B1145" t="str">
            <v>902</v>
          </cell>
          <cell r="D1145">
            <v>1617969.3366716257</v>
          </cell>
          <cell r="F1145" t="str">
            <v>902CN</v>
          </cell>
          <cell r="G1145" t="str">
            <v>902</v>
          </cell>
          <cell r="I1145">
            <v>1617969.3366716257</v>
          </cell>
        </row>
        <row r="1146">
          <cell r="A1146" t="str">
            <v>902ID</v>
          </cell>
          <cell r="B1146" t="str">
            <v>902</v>
          </cell>
          <cell r="D1146">
            <v>1848810.9629021164</v>
          </cell>
          <cell r="F1146" t="str">
            <v>902ID</v>
          </cell>
          <cell r="G1146" t="str">
            <v>902</v>
          </cell>
          <cell r="I1146">
            <v>1848810.9629021164</v>
          </cell>
        </row>
        <row r="1147">
          <cell r="A1147" t="str">
            <v>902OR</v>
          </cell>
          <cell r="B1147" t="str">
            <v>902</v>
          </cell>
          <cell r="D1147">
            <v>9235498.3604255021</v>
          </cell>
          <cell r="F1147" t="str">
            <v>902OR</v>
          </cell>
          <cell r="G1147" t="str">
            <v>902</v>
          </cell>
          <cell r="I1147">
            <v>9235498.3604255021</v>
          </cell>
        </row>
        <row r="1148">
          <cell r="A1148" t="str">
            <v>902UT</v>
          </cell>
          <cell r="B1148" t="str">
            <v>902</v>
          </cell>
          <cell r="D1148">
            <v>7976280.8122748462</v>
          </cell>
          <cell r="F1148" t="str">
            <v>902UT</v>
          </cell>
          <cell r="G1148" t="str">
            <v>902</v>
          </cell>
          <cell r="I1148">
            <v>7976280.8122748462</v>
          </cell>
        </row>
        <row r="1149">
          <cell r="A1149" t="str">
            <v>902WA</v>
          </cell>
          <cell r="B1149" t="str">
            <v>902</v>
          </cell>
          <cell r="D1149">
            <v>2197898.4689046731</v>
          </cell>
          <cell r="F1149" t="str">
            <v>902WA</v>
          </cell>
          <cell r="G1149" t="str">
            <v>902</v>
          </cell>
          <cell r="I1149">
            <v>2197898.4689046731</v>
          </cell>
        </row>
        <row r="1150">
          <cell r="A1150" t="str">
            <v>902WYP</v>
          </cell>
          <cell r="B1150" t="str">
            <v>902</v>
          </cell>
          <cell r="D1150">
            <v>2262748.6005870323</v>
          </cell>
          <cell r="F1150" t="str">
            <v>902WYP</v>
          </cell>
          <cell r="G1150" t="str">
            <v>902</v>
          </cell>
          <cell r="I1150">
            <v>2262748.6005870323</v>
          </cell>
        </row>
        <row r="1151">
          <cell r="A1151" t="str">
            <v>902WYU</v>
          </cell>
          <cell r="B1151" t="str">
            <v>902</v>
          </cell>
          <cell r="D1151">
            <v>357936.74708149536</v>
          </cell>
          <cell r="F1151" t="str">
            <v>902WYU</v>
          </cell>
          <cell r="G1151" t="str">
            <v>902</v>
          </cell>
          <cell r="I1151">
            <v>357936.74708149536</v>
          </cell>
        </row>
        <row r="1152">
          <cell r="A1152" t="str">
            <v>903CA</v>
          </cell>
          <cell r="B1152" t="str">
            <v>903</v>
          </cell>
          <cell r="D1152">
            <v>190167.11822988853</v>
          </cell>
          <cell r="F1152" t="str">
            <v>903CA</v>
          </cell>
          <cell r="G1152" t="str">
            <v>903</v>
          </cell>
          <cell r="I1152">
            <v>190167.11822988853</v>
          </cell>
        </row>
        <row r="1153">
          <cell r="A1153" t="str">
            <v>903CN</v>
          </cell>
          <cell r="B1153" t="str">
            <v>903</v>
          </cell>
          <cell r="D1153">
            <v>52780589.113836206</v>
          </cell>
          <cell r="F1153" t="str">
            <v>903CN</v>
          </cell>
          <cell r="G1153" t="str">
            <v>903</v>
          </cell>
          <cell r="I1153">
            <v>52780589.113836206</v>
          </cell>
        </row>
        <row r="1154">
          <cell r="A1154" t="str">
            <v>903ID</v>
          </cell>
          <cell r="B1154" t="str">
            <v>903</v>
          </cell>
          <cell r="D1154">
            <v>218816.62190781572</v>
          </cell>
          <cell r="F1154" t="str">
            <v>903ID</v>
          </cell>
          <cell r="G1154" t="str">
            <v>903</v>
          </cell>
          <cell r="I1154">
            <v>218816.62190781572</v>
          </cell>
        </row>
        <row r="1155">
          <cell r="A1155" t="str">
            <v>903OR</v>
          </cell>
          <cell r="B1155" t="str">
            <v>903</v>
          </cell>
          <cell r="D1155">
            <v>2118913.7558310591</v>
          </cell>
          <cell r="F1155" t="str">
            <v>903OR</v>
          </cell>
          <cell r="G1155" t="str">
            <v>903</v>
          </cell>
          <cell r="I1155">
            <v>2118913.7558310591</v>
          </cell>
        </row>
        <row r="1156">
          <cell r="A1156" t="str">
            <v>903UT</v>
          </cell>
          <cell r="B1156" t="str">
            <v>903</v>
          </cell>
          <cell r="D1156">
            <v>2902001.9422746059</v>
          </cell>
          <cell r="F1156" t="str">
            <v>903UT</v>
          </cell>
          <cell r="G1156" t="str">
            <v>903</v>
          </cell>
          <cell r="I1156">
            <v>2902001.9422746059</v>
          </cell>
        </row>
        <row r="1157">
          <cell r="A1157" t="str">
            <v>903WA</v>
          </cell>
          <cell r="B1157" t="str">
            <v>903</v>
          </cell>
          <cell r="D1157">
            <v>524729.89113524731</v>
          </cell>
          <cell r="F1157" t="str">
            <v>903WA</v>
          </cell>
          <cell r="G1157" t="str">
            <v>903</v>
          </cell>
          <cell r="I1157">
            <v>524729.89113524731</v>
          </cell>
        </row>
        <row r="1158">
          <cell r="A1158" t="str">
            <v>903WYP</v>
          </cell>
          <cell r="B1158" t="str">
            <v>903</v>
          </cell>
          <cell r="D1158">
            <v>455937.14916169364</v>
          </cell>
          <cell r="F1158" t="str">
            <v>903WYP</v>
          </cell>
          <cell r="G1158" t="str">
            <v>903</v>
          </cell>
          <cell r="I1158">
            <v>455937.14916169364</v>
          </cell>
        </row>
        <row r="1159">
          <cell r="A1159" t="str">
            <v>903WYU</v>
          </cell>
          <cell r="B1159" t="str">
            <v>903</v>
          </cell>
          <cell r="D1159">
            <v>51664.125433956498</v>
          </cell>
          <cell r="F1159" t="str">
            <v>903WYU</v>
          </cell>
          <cell r="G1159" t="str">
            <v>903</v>
          </cell>
          <cell r="I1159">
            <v>51664.125433956498</v>
          </cell>
        </row>
        <row r="1160">
          <cell r="A1160" t="str">
            <v>904CA</v>
          </cell>
          <cell r="B1160" t="str">
            <v>904</v>
          </cell>
          <cell r="D1160">
            <v>85790.026427586214</v>
          </cell>
          <cell r="F1160" t="str">
            <v>904CA</v>
          </cell>
          <cell r="G1160" t="str">
            <v>904</v>
          </cell>
          <cell r="I1160">
            <v>85790.026427586214</v>
          </cell>
        </row>
        <row r="1161">
          <cell r="A1161" t="str">
            <v>904CN</v>
          </cell>
          <cell r="B1161" t="str">
            <v>904</v>
          </cell>
          <cell r="D1161">
            <v>11819.27867586207</v>
          </cell>
          <cell r="F1161" t="str">
            <v>904CN</v>
          </cell>
          <cell r="G1161" t="str">
            <v>904</v>
          </cell>
          <cell r="I1161">
            <v>11819.27867586207</v>
          </cell>
        </row>
        <row r="1162">
          <cell r="A1162" t="str">
            <v>904ID</v>
          </cell>
          <cell r="B1162" t="str">
            <v>904</v>
          </cell>
          <cell r="D1162">
            <v>308846.11878620688</v>
          </cell>
          <cell r="F1162" t="str">
            <v>904ID</v>
          </cell>
          <cell r="G1162" t="str">
            <v>904</v>
          </cell>
          <cell r="I1162">
            <v>308846.11878620688</v>
          </cell>
        </row>
        <row r="1163">
          <cell r="A1163" t="str">
            <v>904OR</v>
          </cell>
          <cell r="B1163" t="str">
            <v>904</v>
          </cell>
          <cell r="D1163">
            <v>6381689.4029793004</v>
          </cell>
          <cell r="F1163" t="str">
            <v>904OR</v>
          </cell>
          <cell r="G1163" t="str">
            <v>904</v>
          </cell>
          <cell r="I1163">
            <v>6381689.4029793004</v>
          </cell>
        </row>
        <row r="1164">
          <cell r="A1164" t="str">
            <v>904UT</v>
          </cell>
          <cell r="B1164" t="str">
            <v>904</v>
          </cell>
          <cell r="D1164">
            <v>5256615.9865655173</v>
          </cell>
          <cell r="F1164" t="str">
            <v>904UT</v>
          </cell>
          <cell r="G1164" t="str">
            <v>904</v>
          </cell>
          <cell r="I1164">
            <v>5256615.9865655173</v>
          </cell>
        </row>
        <row r="1165">
          <cell r="A1165" t="str">
            <v>904WA</v>
          </cell>
          <cell r="B1165" t="str">
            <v>904</v>
          </cell>
          <cell r="D1165">
            <v>1910429.8075862068</v>
          </cell>
          <cell r="F1165" t="str">
            <v>904WA</v>
          </cell>
          <cell r="G1165" t="str">
            <v>904</v>
          </cell>
          <cell r="I1165">
            <v>1910429.8075862068</v>
          </cell>
        </row>
        <row r="1166">
          <cell r="A1166" t="str">
            <v>904WYP</v>
          </cell>
          <cell r="B1166" t="str">
            <v>904</v>
          </cell>
          <cell r="D1166">
            <v>887334.67034482758</v>
          </cell>
          <cell r="F1166" t="str">
            <v>904WYP</v>
          </cell>
          <cell r="G1166" t="str">
            <v>904</v>
          </cell>
          <cell r="I1166">
            <v>887334.67034482758</v>
          </cell>
        </row>
        <row r="1167">
          <cell r="A1167" t="str">
            <v>905CN</v>
          </cell>
          <cell r="B1167" t="str">
            <v>905</v>
          </cell>
          <cell r="D1167">
            <v>-3414855.9335363223</v>
          </cell>
          <cell r="F1167" t="str">
            <v>905CN</v>
          </cell>
          <cell r="G1167" t="str">
            <v>905</v>
          </cell>
          <cell r="I1167">
            <v>-3414855.9335363223</v>
          </cell>
        </row>
        <row r="1168">
          <cell r="A1168" t="str">
            <v>905OR</v>
          </cell>
          <cell r="B1168" t="str">
            <v>905</v>
          </cell>
          <cell r="D1168">
            <v>9126.8918068965522</v>
          </cell>
          <cell r="F1168" t="str">
            <v>905OR</v>
          </cell>
          <cell r="G1168" t="str">
            <v>905</v>
          </cell>
          <cell r="I1168">
            <v>9126.8918068965522</v>
          </cell>
        </row>
        <row r="1169">
          <cell r="A1169" t="str">
            <v>907CN</v>
          </cell>
          <cell r="B1169" t="str">
            <v>907</v>
          </cell>
          <cell r="D1169">
            <v>263916.98103701253</v>
          </cell>
          <cell r="F1169" t="str">
            <v>907CN</v>
          </cell>
          <cell r="G1169" t="str">
            <v>907</v>
          </cell>
          <cell r="I1169">
            <v>263916.98103701253</v>
          </cell>
        </row>
        <row r="1170">
          <cell r="A1170" t="str">
            <v>908CA</v>
          </cell>
          <cell r="B1170" t="str">
            <v>908</v>
          </cell>
          <cell r="D1170">
            <v>112943.14864662921</v>
          </cell>
          <cell r="F1170" t="str">
            <v>908CA</v>
          </cell>
          <cell r="G1170" t="str">
            <v>908</v>
          </cell>
          <cell r="I1170">
            <v>112943.14864662921</v>
          </cell>
        </row>
        <row r="1171">
          <cell r="A1171" t="str">
            <v>908CN</v>
          </cell>
          <cell r="B1171" t="str">
            <v>908</v>
          </cell>
          <cell r="D1171">
            <v>2693789.5532963579</v>
          </cell>
          <cell r="F1171" t="str">
            <v>908CN</v>
          </cell>
          <cell r="G1171" t="str">
            <v>908</v>
          </cell>
          <cell r="I1171">
            <v>2693789.5532963579</v>
          </cell>
        </row>
        <row r="1172">
          <cell r="A1172" t="str">
            <v>908ID</v>
          </cell>
          <cell r="B1172" t="str">
            <v>908</v>
          </cell>
          <cell r="D1172">
            <v>1503378.3251597232</v>
          </cell>
          <cell r="F1172" t="str">
            <v>908ID</v>
          </cell>
          <cell r="G1172" t="str">
            <v>908</v>
          </cell>
          <cell r="I1172">
            <v>1503378.3251597232</v>
          </cell>
        </row>
        <row r="1173">
          <cell r="A1173" t="str">
            <v>908OR</v>
          </cell>
          <cell r="B1173" t="str">
            <v>908</v>
          </cell>
          <cell r="D1173">
            <v>1185950.8914600103</v>
          </cell>
          <cell r="F1173" t="str">
            <v>908OR</v>
          </cell>
          <cell r="G1173" t="str">
            <v>908</v>
          </cell>
          <cell r="I1173">
            <v>1185950.8914600103</v>
          </cell>
        </row>
        <row r="1174">
          <cell r="A1174" t="str">
            <v>908OTHER</v>
          </cell>
          <cell r="B1174" t="str">
            <v>908</v>
          </cell>
          <cell r="D1174">
            <v>36027.43338529233</v>
          </cell>
          <cell r="F1174" t="str">
            <v>908OTHER</v>
          </cell>
          <cell r="G1174" t="str">
            <v>908</v>
          </cell>
          <cell r="I1174">
            <v>36027.43338529233</v>
          </cell>
        </row>
        <row r="1175">
          <cell r="A1175" t="str">
            <v>908UT</v>
          </cell>
          <cell r="B1175" t="str">
            <v>908</v>
          </cell>
          <cell r="D1175">
            <v>3691500.1428186139</v>
          </cell>
          <cell r="F1175" t="str">
            <v>908UT</v>
          </cell>
          <cell r="G1175" t="str">
            <v>908</v>
          </cell>
          <cell r="I1175">
            <v>3691500.1428186139</v>
          </cell>
        </row>
        <row r="1176">
          <cell r="A1176" t="str">
            <v>908WYP</v>
          </cell>
          <cell r="B1176" t="str">
            <v>908</v>
          </cell>
          <cell r="D1176">
            <v>864116.21006812342</v>
          </cell>
          <cell r="F1176" t="str">
            <v>908WYP</v>
          </cell>
          <cell r="G1176" t="str">
            <v>908</v>
          </cell>
          <cell r="I1176">
            <v>864116.21006812342</v>
          </cell>
        </row>
        <row r="1177">
          <cell r="A1177" t="str">
            <v>909CA</v>
          </cell>
          <cell r="B1177" t="str">
            <v>909</v>
          </cell>
          <cell r="D1177">
            <v>1494.753572377158</v>
          </cell>
          <cell r="F1177" t="str">
            <v>909CA</v>
          </cell>
          <cell r="G1177" t="str">
            <v>909</v>
          </cell>
          <cell r="I1177">
            <v>1494.753572377158</v>
          </cell>
        </row>
        <row r="1178">
          <cell r="A1178" t="str">
            <v>909CN</v>
          </cell>
          <cell r="B1178" t="str">
            <v>909</v>
          </cell>
          <cell r="D1178">
            <v>3705881.5073186397</v>
          </cell>
          <cell r="F1178" t="str">
            <v>909CN</v>
          </cell>
          <cell r="G1178" t="str">
            <v>909</v>
          </cell>
          <cell r="I1178">
            <v>3705881.5073186397</v>
          </cell>
        </row>
        <row r="1179">
          <cell r="A1179" t="str">
            <v>909ID</v>
          </cell>
          <cell r="B1179" t="str">
            <v>909</v>
          </cell>
          <cell r="D1179">
            <v>53.360956175298803</v>
          </cell>
          <cell r="F1179" t="str">
            <v>909ID</v>
          </cell>
          <cell r="G1179" t="str">
            <v>909</v>
          </cell>
          <cell r="I1179">
            <v>53.360956175298803</v>
          </cell>
        </row>
        <row r="1180">
          <cell r="A1180" t="str">
            <v>909OR</v>
          </cell>
          <cell r="B1180" t="str">
            <v>909</v>
          </cell>
          <cell r="D1180">
            <v>123318.38247011953</v>
          </cell>
          <cell r="F1180" t="str">
            <v>909OR</v>
          </cell>
          <cell r="G1180" t="str">
            <v>909</v>
          </cell>
          <cell r="I1180">
            <v>123318.38247011953</v>
          </cell>
        </row>
        <row r="1181">
          <cell r="A1181" t="str">
            <v>909UT</v>
          </cell>
          <cell r="B1181" t="str">
            <v>909</v>
          </cell>
          <cell r="D1181">
            <v>-2973.2765205843293</v>
          </cell>
          <cell r="F1181" t="str">
            <v>909UT</v>
          </cell>
          <cell r="G1181" t="str">
            <v>909</v>
          </cell>
          <cell r="I1181">
            <v>-2973.2765205843293</v>
          </cell>
        </row>
        <row r="1182">
          <cell r="A1182" t="str">
            <v>909WA</v>
          </cell>
          <cell r="B1182" t="str">
            <v>909</v>
          </cell>
          <cell r="D1182">
            <v>5604.173784860558</v>
          </cell>
          <cell r="F1182" t="str">
            <v>909WA</v>
          </cell>
          <cell r="G1182" t="str">
            <v>909</v>
          </cell>
          <cell r="I1182">
            <v>5604.173784860558</v>
          </cell>
        </row>
        <row r="1183">
          <cell r="A1183" t="str">
            <v>909WYP</v>
          </cell>
          <cell r="B1183" t="str">
            <v>909</v>
          </cell>
          <cell r="D1183">
            <v>1077.0727091633466</v>
          </cell>
          <cell r="F1183" t="str">
            <v>909WYP</v>
          </cell>
          <cell r="G1183" t="str">
            <v>909</v>
          </cell>
          <cell r="I1183">
            <v>1077.0727091633466</v>
          </cell>
        </row>
        <row r="1184">
          <cell r="A1184" t="str">
            <v>910CN</v>
          </cell>
          <cell r="B1184" t="str">
            <v>910</v>
          </cell>
          <cell r="D1184">
            <v>64582.07854085783</v>
          </cell>
          <cell r="F1184" t="str">
            <v>910CN</v>
          </cell>
          <cell r="G1184" t="str">
            <v>910</v>
          </cell>
          <cell r="I1184">
            <v>64582.07854085783</v>
          </cell>
        </row>
        <row r="1185">
          <cell r="A1185" t="str">
            <v>920ID</v>
          </cell>
          <cell r="B1185" t="str">
            <v>920</v>
          </cell>
          <cell r="D1185">
            <v>651825.96775033162</v>
          </cell>
          <cell r="F1185" t="str">
            <v>920ID</v>
          </cell>
          <cell r="G1185" t="str">
            <v>920</v>
          </cell>
          <cell r="I1185">
            <v>651825.96775033162</v>
          </cell>
        </row>
        <row r="1186">
          <cell r="A1186" t="str">
            <v>920SO</v>
          </cell>
          <cell r="B1186" t="str">
            <v>920</v>
          </cell>
          <cell r="D1186">
            <v>75347757.223410547</v>
          </cell>
          <cell r="F1186" t="str">
            <v>920SO</v>
          </cell>
          <cell r="G1186" t="str">
            <v>920</v>
          </cell>
          <cell r="I1186">
            <v>75347757.223410547</v>
          </cell>
        </row>
        <row r="1187">
          <cell r="A1187" t="str">
            <v>920UT</v>
          </cell>
          <cell r="B1187" t="str">
            <v>920</v>
          </cell>
          <cell r="D1187">
            <v>-2.0000000018626451E-2</v>
          </cell>
          <cell r="F1187" t="str">
            <v>920UT</v>
          </cell>
          <cell r="G1187" t="str">
            <v>920</v>
          </cell>
          <cell r="I1187">
            <v>-2.0000000018626451E-2</v>
          </cell>
        </row>
        <row r="1188">
          <cell r="A1188" t="str">
            <v>920WA</v>
          </cell>
          <cell r="B1188" t="str">
            <v>920</v>
          </cell>
          <cell r="D1188">
            <v>637872.91585898399</v>
          </cell>
          <cell r="F1188" t="str">
            <v>920WA</v>
          </cell>
          <cell r="G1188" t="str">
            <v>920</v>
          </cell>
          <cell r="I1188">
            <v>637872.91585898399</v>
          </cell>
        </row>
        <row r="1189">
          <cell r="A1189" t="str">
            <v>920WYP</v>
          </cell>
          <cell r="B1189" t="str">
            <v>920</v>
          </cell>
          <cell r="D1189">
            <v>-1238.0490105445497</v>
          </cell>
          <cell r="F1189" t="str">
            <v>920WYP</v>
          </cell>
          <cell r="G1189" t="str">
            <v>920</v>
          </cell>
          <cell r="I1189">
            <v>-1238.0490105445497</v>
          </cell>
        </row>
        <row r="1190">
          <cell r="A1190" t="str">
            <v>921ID</v>
          </cell>
          <cell r="B1190" t="str">
            <v>921</v>
          </cell>
          <cell r="D1190">
            <v>156.30605381165918</v>
          </cell>
          <cell r="F1190" t="str">
            <v>921ID</v>
          </cell>
          <cell r="G1190" t="str">
            <v>921</v>
          </cell>
          <cell r="I1190">
            <v>156.30605381165918</v>
          </cell>
        </row>
        <row r="1191">
          <cell r="A1191" t="str">
            <v>921SO</v>
          </cell>
          <cell r="B1191" t="str">
            <v>921</v>
          </cell>
          <cell r="D1191">
            <v>11939678.91047439</v>
          </cell>
          <cell r="F1191" t="str">
            <v>921SO</v>
          </cell>
          <cell r="G1191" t="str">
            <v>921</v>
          </cell>
          <cell r="I1191">
            <v>11939678.91047439</v>
          </cell>
        </row>
        <row r="1192">
          <cell r="A1192" t="str">
            <v>921UT</v>
          </cell>
          <cell r="B1192" t="str">
            <v>921</v>
          </cell>
          <cell r="D1192">
            <v>0.39597533631604165</v>
          </cell>
          <cell r="F1192" t="str">
            <v>921UT</v>
          </cell>
          <cell r="G1192" t="str">
            <v>921</v>
          </cell>
          <cell r="I1192">
            <v>0.39597533631604165</v>
          </cell>
        </row>
        <row r="1193">
          <cell r="A1193" t="str">
            <v>921WA</v>
          </cell>
          <cell r="B1193" t="str">
            <v>921</v>
          </cell>
          <cell r="D1193">
            <v>464.21855941704035</v>
          </cell>
          <cell r="F1193" t="str">
            <v>921WA</v>
          </cell>
          <cell r="G1193" t="str">
            <v>921</v>
          </cell>
          <cell r="I1193">
            <v>464.21855941704035</v>
          </cell>
        </row>
        <row r="1194">
          <cell r="A1194" t="str">
            <v>922SO</v>
          </cell>
          <cell r="B1194" t="str">
            <v>922</v>
          </cell>
          <cell r="D1194">
            <v>-22453503.397861708</v>
          </cell>
          <cell r="F1194" t="str">
            <v>922SO</v>
          </cell>
          <cell r="G1194" t="str">
            <v>922</v>
          </cell>
          <cell r="I1194">
            <v>-22453503.397861708</v>
          </cell>
        </row>
        <row r="1195">
          <cell r="A1195" t="str">
            <v>923SO</v>
          </cell>
          <cell r="B1195" t="str">
            <v>923</v>
          </cell>
          <cell r="D1195">
            <v>12141400.801446559</v>
          </cell>
          <cell r="F1195" t="str">
            <v>923SO</v>
          </cell>
          <cell r="G1195" t="str">
            <v>923</v>
          </cell>
          <cell r="I1195">
            <v>12141400.801446559</v>
          </cell>
        </row>
        <row r="1196">
          <cell r="A1196" t="str">
            <v>923UT</v>
          </cell>
          <cell r="B1196" t="str">
            <v>923</v>
          </cell>
          <cell r="D1196">
            <v>2544.6625560538114</v>
          </cell>
          <cell r="F1196" t="str">
            <v>923UT</v>
          </cell>
          <cell r="G1196" t="str">
            <v>923</v>
          </cell>
          <cell r="I1196">
            <v>2544.6625560538114</v>
          </cell>
        </row>
        <row r="1197">
          <cell r="A1197" t="str">
            <v>924SO</v>
          </cell>
          <cell r="B1197" t="str">
            <v>924</v>
          </cell>
          <cell r="D1197">
            <v>34205467.443811655</v>
          </cell>
          <cell r="F1197" t="str">
            <v>924SO</v>
          </cell>
          <cell r="G1197" t="str">
            <v>924</v>
          </cell>
          <cell r="I1197">
            <v>34205467.443811655</v>
          </cell>
        </row>
        <row r="1198">
          <cell r="A1198" t="str">
            <v>925SO</v>
          </cell>
          <cell r="B1198" t="str">
            <v>925</v>
          </cell>
          <cell r="D1198">
            <v>9668699.9735201802</v>
          </cell>
          <cell r="F1198" t="str">
            <v>925SO</v>
          </cell>
          <cell r="G1198" t="str">
            <v>925</v>
          </cell>
          <cell r="I1198">
            <v>9668699.9735201802</v>
          </cell>
        </row>
        <row r="1199">
          <cell r="A1199" t="str">
            <v>928CA</v>
          </cell>
          <cell r="B1199" t="str">
            <v>928</v>
          </cell>
          <cell r="D1199">
            <v>74311.565964125562</v>
          </cell>
          <cell r="F1199" t="str">
            <v>928CA</v>
          </cell>
          <cell r="G1199" t="str">
            <v>928</v>
          </cell>
          <cell r="I1199">
            <v>74311.565964125562</v>
          </cell>
        </row>
        <row r="1200">
          <cell r="A1200" t="str">
            <v>928ID</v>
          </cell>
          <cell r="B1200" t="str">
            <v>928</v>
          </cell>
          <cell r="D1200">
            <v>451206.92448991031</v>
          </cell>
          <cell r="F1200" t="str">
            <v>928ID</v>
          </cell>
          <cell r="G1200" t="str">
            <v>928</v>
          </cell>
          <cell r="I1200">
            <v>451206.92448991031</v>
          </cell>
        </row>
        <row r="1201">
          <cell r="A1201" t="str">
            <v>928OR</v>
          </cell>
          <cell r="B1201" t="str">
            <v>928</v>
          </cell>
          <cell r="D1201">
            <v>4050270.6783295861</v>
          </cell>
          <cell r="F1201" t="str">
            <v>928OR</v>
          </cell>
          <cell r="G1201" t="str">
            <v>928</v>
          </cell>
          <cell r="I1201">
            <v>4050270.6783295861</v>
          </cell>
        </row>
        <row r="1202">
          <cell r="A1202" t="str">
            <v>928SG</v>
          </cell>
          <cell r="B1202" t="str">
            <v>928</v>
          </cell>
          <cell r="D1202">
            <v>1979812.5127690581</v>
          </cell>
          <cell r="F1202" t="str">
            <v>928SG</v>
          </cell>
          <cell r="G1202" t="str">
            <v>928</v>
          </cell>
          <cell r="I1202">
            <v>1979812.5127690581</v>
          </cell>
        </row>
        <row r="1203">
          <cell r="A1203" t="str">
            <v>928SO</v>
          </cell>
          <cell r="B1203" t="str">
            <v>928</v>
          </cell>
          <cell r="D1203">
            <v>2937.3554652466364</v>
          </cell>
          <cell r="F1203" t="str">
            <v>928SO</v>
          </cell>
          <cell r="G1203" t="str">
            <v>928</v>
          </cell>
          <cell r="I1203">
            <v>2937.3554652466364</v>
          </cell>
        </row>
        <row r="1204">
          <cell r="A1204" t="str">
            <v>928UT</v>
          </cell>
          <cell r="B1204" t="str">
            <v>928</v>
          </cell>
          <cell r="D1204">
            <v>3911530.2780044843</v>
          </cell>
          <cell r="F1204" t="str">
            <v>928UT</v>
          </cell>
          <cell r="G1204" t="str">
            <v>928</v>
          </cell>
          <cell r="I1204">
            <v>3911530.2780044843</v>
          </cell>
        </row>
        <row r="1205">
          <cell r="A1205" t="str">
            <v>928WA</v>
          </cell>
          <cell r="B1205" t="str">
            <v>928</v>
          </cell>
          <cell r="D1205">
            <v>503638.98786995513</v>
          </cell>
          <cell r="F1205" t="str">
            <v>928WA</v>
          </cell>
          <cell r="G1205" t="str">
            <v>928</v>
          </cell>
          <cell r="I1205">
            <v>503638.98786995513</v>
          </cell>
        </row>
        <row r="1206">
          <cell r="A1206" t="str">
            <v>928WYP</v>
          </cell>
          <cell r="B1206" t="str">
            <v>928</v>
          </cell>
          <cell r="D1206">
            <v>1145494.459013453</v>
          </cell>
          <cell r="F1206" t="str">
            <v>928WYP</v>
          </cell>
          <cell r="G1206" t="str">
            <v>928</v>
          </cell>
          <cell r="I1206">
            <v>1145494.459013453</v>
          </cell>
        </row>
        <row r="1207">
          <cell r="A1207" t="str">
            <v>929SO</v>
          </cell>
          <cell r="B1207" t="str">
            <v>929</v>
          </cell>
          <cell r="D1207">
            <v>-4165348.5149099268</v>
          </cell>
          <cell r="F1207" t="str">
            <v>929SO</v>
          </cell>
          <cell r="G1207" t="str">
            <v>929</v>
          </cell>
          <cell r="I1207">
            <v>-4165348.5149099268</v>
          </cell>
        </row>
        <row r="1208">
          <cell r="A1208" t="str">
            <v>930CN</v>
          </cell>
          <cell r="B1208" t="str">
            <v>930</v>
          </cell>
          <cell r="D1208">
            <v>4689.1816143497754</v>
          </cell>
          <cell r="F1208" t="str">
            <v>930CN</v>
          </cell>
          <cell r="G1208" t="str">
            <v>930</v>
          </cell>
          <cell r="I1208">
            <v>4689.1816143497754</v>
          </cell>
        </row>
        <row r="1209">
          <cell r="A1209" t="str">
            <v>930ID</v>
          </cell>
          <cell r="B1209" t="str">
            <v>930</v>
          </cell>
          <cell r="D1209">
            <v>6252.2421524663678</v>
          </cell>
          <cell r="F1209" t="str">
            <v>930ID</v>
          </cell>
          <cell r="G1209" t="str">
            <v>930</v>
          </cell>
          <cell r="I1209">
            <v>6252.2421524663678</v>
          </cell>
        </row>
        <row r="1210">
          <cell r="A1210" t="str">
            <v>930OR</v>
          </cell>
          <cell r="B1210" t="str">
            <v>930</v>
          </cell>
          <cell r="D1210">
            <v>4102719.3414125559</v>
          </cell>
          <cell r="F1210" t="str">
            <v>930OR</v>
          </cell>
          <cell r="G1210" t="str">
            <v>930</v>
          </cell>
          <cell r="I1210">
            <v>4102719.3414125559</v>
          </cell>
        </row>
        <row r="1211">
          <cell r="A1211" t="str">
            <v>930SO</v>
          </cell>
          <cell r="B1211" t="str">
            <v>930</v>
          </cell>
          <cell r="D1211">
            <v>6782975.7095700894</v>
          </cell>
          <cell r="F1211" t="str">
            <v>930SO</v>
          </cell>
          <cell r="G1211" t="str">
            <v>930</v>
          </cell>
          <cell r="I1211">
            <v>6782975.7095700894</v>
          </cell>
        </row>
        <row r="1212">
          <cell r="A1212" t="str">
            <v>930UT</v>
          </cell>
          <cell r="B1212" t="str">
            <v>930</v>
          </cell>
          <cell r="D1212">
            <v>1567094.8286266816</v>
          </cell>
          <cell r="F1212" t="str">
            <v>930UT</v>
          </cell>
          <cell r="G1212" t="str">
            <v>930</v>
          </cell>
          <cell r="I1212">
            <v>1567094.8286266816</v>
          </cell>
        </row>
        <row r="1213">
          <cell r="A1213" t="str">
            <v>930WA</v>
          </cell>
          <cell r="B1213" t="str">
            <v>930</v>
          </cell>
          <cell r="D1213">
            <v>7815.3547926008969</v>
          </cell>
          <cell r="F1213" t="str">
            <v>930WA</v>
          </cell>
          <cell r="G1213" t="str">
            <v>930</v>
          </cell>
          <cell r="I1213">
            <v>7815.3547926008969</v>
          </cell>
        </row>
        <row r="1214">
          <cell r="A1214" t="str">
            <v>930WYP</v>
          </cell>
          <cell r="B1214" t="str">
            <v>930</v>
          </cell>
          <cell r="D1214">
            <v>205409.54439461883</v>
          </cell>
          <cell r="F1214" t="str">
            <v>930WYP</v>
          </cell>
          <cell r="G1214" t="str">
            <v>930</v>
          </cell>
          <cell r="I1214">
            <v>205409.54439461883</v>
          </cell>
        </row>
        <row r="1215">
          <cell r="A1215" t="str">
            <v>931OR</v>
          </cell>
          <cell r="B1215" t="str">
            <v>931</v>
          </cell>
          <cell r="D1215">
            <v>972565.89202354266</v>
          </cell>
          <cell r="F1215" t="str">
            <v>931OR</v>
          </cell>
          <cell r="G1215" t="str">
            <v>931</v>
          </cell>
          <cell r="I1215">
            <v>972565.89202354266</v>
          </cell>
        </row>
        <row r="1216">
          <cell r="A1216" t="str">
            <v>931SO</v>
          </cell>
          <cell r="B1216" t="str">
            <v>931</v>
          </cell>
          <cell r="D1216">
            <v>5591078.3820627695</v>
          </cell>
          <cell r="F1216" t="str">
            <v>931SO</v>
          </cell>
          <cell r="G1216" t="str">
            <v>931</v>
          </cell>
          <cell r="I1216">
            <v>5591078.3820627695</v>
          </cell>
        </row>
        <row r="1217">
          <cell r="A1217" t="str">
            <v>931UT</v>
          </cell>
          <cell r="B1217" t="str">
            <v>931</v>
          </cell>
          <cell r="D1217">
            <v>-287.6031390134529</v>
          </cell>
          <cell r="F1217" t="str">
            <v>931UT</v>
          </cell>
          <cell r="G1217" t="str">
            <v>931</v>
          </cell>
          <cell r="I1217">
            <v>-287.6031390134529</v>
          </cell>
        </row>
        <row r="1218">
          <cell r="A1218" t="str">
            <v>931WA</v>
          </cell>
          <cell r="B1218" t="str">
            <v>931</v>
          </cell>
          <cell r="D1218">
            <v>-521.02017937219728</v>
          </cell>
          <cell r="F1218" t="str">
            <v>931WA</v>
          </cell>
          <cell r="G1218" t="str">
            <v>931</v>
          </cell>
          <cell r="I1218">
            <v>-521.02017937219728</v>
          </cell>
        </row>
        <row r="1219">
          <cell r="A1219" t="str">
            <v>931WYP</v>
          </cell>
          <cell r="B1219" t="str">
            <v>931</v>
          </cell>
          <cell r="D1219">
            <v>1969.8522533632288</v>
          </cell>
          <cell r="F1219" t="str">
            <v>931WYP</v>
          </cell>
          <cell r="G1219" t="str">
            <v>931</v>
          </cell>
          <cell r="I1219">
            <v>1969.8522533632288</v>
          </cell>
        </row>
        <row r="1220">
          <cell r="A1220" t="str">
            <v>935OR</v>
          </cell>
          <cell r="B1220" t="str">
            <v>935</v>
          </cell>
          <cell r="D1220">
            <v>24372.289666854125</v>
          </cell>
          <cell r="F1220" t="str">
            <v>935OR</v>
          </cell>
          <cell r="G1220" t="str">
            <v>935</v>
          </cell>
          <cell r="I1220">
            <v>24372.289666854125</v>
          </cell>
        </row>
        <row r="1221">
          <cell r="A1221" t="str">
            <v>935SO</v>
          </cell>
          <cell r="B1221" t="str">
            <v>935</v>
          </cell>
          <cell r="D1221">
            <v>27422623.51836475</v>
          </cell>
          <cell r="F1221" t="str">
            <v>935SO</v>
          </cell>
          <cell r="G1221" t="str">
            <v>935</v>
          </cell>
          <cell r="I1221">
            <v>27422623.51836475</v>
          </cell>
        </row>
        <row r="1222">
          <cell r="A1222" t="str">
            <v>DPCA</v>
          </cell>
          <cell r="B1222" t="str">
            <v>DP</v>
          </cell>
          <cell r="D1222">
            <v>360377.61</v>
          </cell>
          <cell r="F1222" t="str">
            <v>DPCA</v>
          </cell>
          <cell r="G1222" t="str">
            <v>DP</v>
          </cell>
          <cell r="I1222">
            <v>360377.61</v>
          </cell>
        </row>
        <row r="1223">
          <cell r="A1223" t="str">
            <v>DPID</v>
          </cell>
          <cell r="B1223" t="str">
            <v>DP</v>
          </cell>
          <cell r="D1223">
            <v>838370.67</v>
          </cell>
          <cell r="F1223" t="str">
            <v>DPID</v>
          </cell>
          <cell r="G1223" t="str">
            <v>DP</v>
          </cell>
          <cell r="I1223">
            <v>838370.67</v>
          </cell>
        </row>
        <row r="1224">
          <cell r="A1224" t="str">
            <v>DPOR</v>
          </cell>
          <cell r="B1224" t="str">
            <v>DP</v>
          </cell>
          <cell r="D1224">
            <v>6817549.1900000004</v>
          </cell>
          <cell r="F1224" t="str">
            <v>DPOR</v>
          </cell>
          <cell r="G1224" t="str">
            <v>DP</v>
          </cell>
          <cell r="I1224">
            <v>6817549.1900000004</v>
          </cell>
        </row>
        <row r="1225">
          <cell r="A1225" t="str">
            <v>DPUT</v>
          </cell>
          <cell r="B1225" t="str">
            <v>DP</v>
          </cell>
          <cell r="D1225">
            <v>12608876.720000001</v>
          </cell>
          <cell r="F1225" t="str">
            <v>DPUT</v>
          </cell>
          <cell r="G1225" t="str">
            <v>DP</v>
          </cell>
          <cell r="I1225">
            <v>12608876.720000001</v>
          </cell>
        </row>
        <row r="1226">
          <cell r="A1226" t="str">
            <v>DPWA</v>
          </cell>
          <cell r="B1226" t="str">
            <v>DP</v>
          </cell>
          <cell r="D1226">
            <v>2103300.81</v>
          </cell>
          <cell r="F1226" t="str">
            <v>DPWA</v>
          </cell>
          <cell r="G1226" t="str">
            <v>DP</v>
          </cell>
          <cell r="I1226">
            <v>2103300.81</v>
          </cell>
        </row>
        <row r="1227">
          <cell r="A1227" t="str">
            <v>DPWYU</v>
          </cell>
          <cell r="B1227" t="str">
            <v>DP</v>
          </cell>
          <cell r="D1227">
            <v>2164394.7200000002</v>
          </cell>
          <cell r="F1227" t="str">
            <v>DPWYU</v>
          </cell>
          <cell r="G1227" t="str">
            <v>DP</v>
          </cell>
          <cell r="I1227">
            <v>2164394.7200000002</v>
          </cell>
        </row>
        <row r="1228">
          <cell r="A1228" t="str">
            <v>GPSO</v>
          </cell>
          <cell r="B1228" t="str">
            <v>GP</v>
          </cell>
          <cell r="D1228">
            <v>206987.86</v>
          </cell>
          <cell r="F1228" t="str">
            <v>GPSO</v>
          </cell>
          <cell r="G1228" t="str">
            <v>GP</v>
          </cell>
          <cell r="I1228">
            <v>206987.86</v>
          </cell>
        </row>
        <row r="1229">
          <cell r="A1229" t="str">
            <v>OPSG</v>
          </cell>
          <cell r="B1229" t="str">
            <v>OP</v>
          </cell>
          <cell r="D1229">
            <v>300383502.86000001</v>
          </cell>
          <cell r="F1229" t="str">
            <v>OPSG</v>
          </cell>
          <cell r="G1229" t="str">
            <v>OP</v>
          </cell>
          <cell r="I1229">
            <v>300383502.86000001</v>
          </cell>
        </row>
        <row r="1230">
          <cell r="A1230" t="str">
            <v>SCHMAPSE</v>
          </cell>
          <cell r="B1230" t="str">
            <v>SCHMAP</v>
          </cell>
          <cell r="D1230">
            <v>45000.341581000001</v>
          </cell>
          <cell r="F1230" t="str">
            <v>SCHMAPSE</v>
          </cell>
          <cell r="G1230" t="str">
            <v>SCHMAP</v>
          </cell>
          <cell r="I1230">
            <v>45000.341581000001</v>
          </cell>
        </row>
        <row r="1231">
          <cell r="A1231" t="str">
            <v>SCHMAPSO</v>
          </cell>
          <cell r="B1231" t="str">
            <v>SCHMAP</v>
          </cell>
          <cell r="D1231">
            <v>9738000.2000000011</v>
          </cell>
          <cell r="F1231" t="str">
            <v>SCHMAPSO</v>
          </cell>
          <cell r="G1231" t="str">
            <v>SCHMAP</v>
          </cell>
          <cell r="I1231">
            <v>9738000.2000000011</v>
          </cell>
        </row>
        <row r="1232">
          <cell r="A1232" t="str">
            <v>SCHMATBADDEBT</v>
          </cell>
          <cell r="B1232" t="str">
            <v>SCHMAT</v>
          </cell>
          <cell r="D1232">
            <v>-0.14000000001396984</v>
          </cell>
          <cell r="F1232" t="str">
            <v>SCHMATBADDEBT</v>
          </cell>
          <cell r="G1232" t="str">
            <v>SCHMAT</v>
          </cell>
          <cell r="I1232">
            <v>-0.14000000001396984</v>
          </cell>
        </row>
        <row r="1233">
          <cell r="A1233" t="str">
            <v>SCHMATCA</v>
          </cell>
          <cell r="B1233" t="str">
            <v>SCHMAT</v>
          </cell>
          <cell r="D1233">
            <v>878130.35999999987</v>
          </cell>
          <cell r="F1233" t="str">
            <v>SCHMATCA</v>
          </cell>
          <cell r="G1233" t="str">
            <v>SCHMAT</v>
          </cell>
          <cell r="I1233">
            <v>878130.35999999987</v>
          </cell>
        </row>
        <row r="1234">
          <cell r="A1234" t="str">
            <v>SCHMATCIAC</v>
          </cell>
          <cell r="B1234" t="str">
            <v>SCHMAT</v>
          </cell>
          <cell r="D1234">
            <v>59831265.339999996</v>
          </cell>
          <cell r="F1234" t="str">
            <v>SCHMATCIAC</v>
          </cell>
          <cell r="G1234" t="str">
            <v>SCHMAT</v>
          </cell>
          <cell r="I1234">
            <v>59831265.339999996</v>
          </cell>
        </row>
        <row r="1235">
          <cell r="A1235" t="str">
            <v>SCHMATID</v>
          </cell>
          <cell r="B1235" t="str">
            <v>SCHMAT</v>
          </cell>
          <cell r="D1235">
            <v>634938.9</v>
          </cell>
          <cell r="F1235" t="str">
            <v>SCHMATID</v>
          </cell>
          <cell r="G1235" t="str">
            <v>SCHMAT</v>
          </cell>
          <cell r="I1235">
            <v>634938.9</v>
          </cell>
        </row>
        <row r="1236">
          <cell r="A1236" t="str">
            <v>SCHMATOR</v>
          </cell>
          <cell r="B1236" t="str">
            <v>SCHMAT</v>
          </cell>
          <cell r="D1236">
            <v>12578727.59</v>
          </cell>
          <cell r="F1236" t="str">
            <v>SCHMATOR</v>
          </cell>
          <cell r="G1236" t="str">
            <v>SCHMAT</v>
          </cell>
          <cell r="I1236">
            <v>12578727.59</v>
          </cell>
        </row>
        <row r="1237">
          <cell r="A1237" t="str">
            <v>SCHMATOTHER</v>
          </cell>
          <cell r="B1237" t="str">
            <v>SCHMAT</v>
          </cell>
          <cell r="D1237">
            <v>-1024000.5399999991</v>
          </cell>
          <cell r="F1237" t="str">
            <v>SCHMATOTHER</v>
          </cell>
          <cell r="G1237" t="str">
            <v>SCHMAT</v>
          </cell>
          <cell r="I1237">
            <v>-1024000.5399999991</v>
          </cell>
        </row>
        <row r="1238">
          <cell r="A1238" t="str">
            <v>SCHMATSCHMDEXP</v>
          </cell>
          <cell r="B1238" t="str">
            <v>SCHMAT</v>
          </cell>
          <cell r="D1238">
            <v>562216209.41899395</v>
          </cell>
          <cell r="F1238" t="str">
            <v>SCHMATSCHMDEXP</v>
          </cell>
          <cell r="G1238" t="str">
            <v>SCHMAT</v>
          </cell>
          <cell r="I1238">
            <v>562216209.41899395</v>
          </cell>
        </row>
        <row r="1239">
          <cell r="A1239" t="str">
            <v>SCHMATSE</v>
          </cell>
          <cell r="B1239" t="str">
            <v>SCHMAT</v>
          </cell>
          <cell r="D1239">
            <v>4460615.8398009986</v>
          </cell>
          <cell r="F1239" t="str">
            <v>SCHMATSE</v>
          </cell>
          <cell r="G1239" t="str">
            <v>SCHMAT</v>
          </cell>
          <cell r="I1239">
            <v>4460615.8398009986</v>
          </cell>
        </row>
        <row r="1240">
          <cell r="A1240" t="str">
            <v>SCHMATSG</v>
          </cell>
          <cell r="B1240" t="str">
            <v>SCHMAT</v>
          </cell>
          <cell r="D1240">
            <v>2654641.2359850006</v>
          </cell>
          <cell r="F1240" t="str">
            <v>SCHMATSG</v>
          </cell>
          <cell r="G1240" t="str">
            <v>SCHMAT</v>
          </cell>
          <cell r="I1240">
            <v>2654641.2359850006</v>
          </cell>
        </row>
        <row r="1241">
          <cell r="A1241" t="str">
            <v>SCHMATSGCT</v>
          </cell>
          <cell r="B1241" t="str">
            <v>SCHMAT</v>
          </cell>
          <cell r="D1241">
            <v>938632.46613700001</v>
          </cell>
          <cell r="F1241" t="str">
            <v>SCHMATSGCT</v>
          </cell>
          <cell r="G1241" t="str">
            <v>SCHMAT</v>
          </cell>
          <cell r="I1241">
            <v>938632.46613700001</v>
          </cell>
        </row>
        <row r="1242">
          <cell r="A1242" t="str">
            <v>SCHMATSNP</v>
          </cell>
          <cell r="B1242" t="str">
            <v>SCHMAT</v>
          </cell>
          <cell r="D1242">
            <v>138230745.75999999</v>
          </cell>
          <cell r="F1242" t="str">
            <v>SCHMATSNP</v>
          </cell>
          <cell r="G1242" t="str">
            <v>SCHMAT</v>
          </cell>
          <cell r="I1242">
            <v>138230745.75999999</v>
          </cell>
        </row>
        <row r="1243">
          <cell r="A1243" t="str">
            <v>SCHMATSNPD</v>
          </cell>
          <cell r="B1243" t="str">
            <v>SCHMAT</v>
          </cell>
          <cell r="D1243">
            <v>0</v>
          </cell>
          <cell r="F1243" t="str">
            <v>SCHMATSNPD</v>
          </cell>
          <cell r="G1243" t="str">
            <v>SCHMAT</v>
          </cell>
          <cell r="I1243">
            <v>0</v>
          </cell>
        </row>
        <row r="1244">
          <cell r="A1244" t="str">
            <v>SCHMATSO</v>
          </cell>
          <cell r="B1244" t="str">
            <v>SCHMAT</v>
          </cell>
          <cell r="D1244">
            <v>1660162.290000001</v>
          </cell>
          <cell r="F1244" t="str">
            <v>SCHMATSO</v>
          </cell>
          <cell r="G1244" t="str">
            <v>SCHMAT</v>
          </cell>
          <cell r="I1244">
            <v>1660162.290000001</v>
          </cell>
        </row>
        <row r="1245">
          <cell r="A1245" t="str">
            <v>SCHMATTROJD</v>
          </cell>
          <cell r="B1245" t="str">
            <v>SCHMAT</v>
          </cell>
          <cell r="D1245">
            <v>1670005.61354</v>
          </cell>
          <cell r="F1245" t="str">
            <v>SCHMATTROJD</v>
          </cell>
          <cell r="G1245" t="str">
            <v>SCHMAT</v>
          </cell>
          <cell r="I1245">
            <v>1670005.61354</v>
          </cell>
        </row>
        <row r="1246">
          <cell r="A1246" t="str">
            <v>SCHMATUT</v>
          </cell>
          <cell r="B1246" t="str">
            <v>SCHMAT</v>
          </cell>
          <cell r="D1246">
            <v>398143.36999999732</v>
          </cell>
          <cell r="F1246" t="str">
            <v>SCHMATUT</v>
          </cell>
          <cell r="G1246" t="str">
            <v>SCHMAT</v>
          </cell>
          <cell r="I1246">
            <v>398143.36999999732</v>
          </cell>
        </row>
        <row r="1247">
          <cell r="A1247" t="str">
            <v>SCHMATWA</v>
          </cell>
          <cell r="B1247" t="str">
            <v>SCHMAT</v>
          </cell>
          <cell r="D1247">
            <v>371832.75</v>
          </cell>
          <cell r="F1247" t="str">
            <v>SCHMATWA</v>
          </cell>
          <cell r="G1247" t="str">
            <v>SCHMAT</v>
          </cell>
          <cell r="I1247">
            <v>371832.75</v>
          </cell>
        </row>
        <row r="1248">
          <cell r="A1248" t="str">
            <v>SCHMATWYP</v>
          </cell>
          <cell r="B1248" t="str">
            <v>SCHMAT</v>
          </cell>
          <cell r="D1248">
            <v>141262.80999999866</v>
          </cell>
          <cell r="F1248" t="str">
            <v>SCHMATWYP</v>
          </cell>
          <cell r="G1248" t="str">
            <v>SCHMAT</v>
          </cell>
          <cell r="I1248">
            <v>141262.80999999866</v>
          </cell>
        </row>
        <row r="1249">
          <cell r="A1249" t="str">
            <v>SCHMDPSE</v>
          </cell>
          <cell r="B1249" t="str">
            <v>SCHMDP</v>
          </cell>
          <cell r="D1249">
            <v>274059.99077999964</v>
          </cell>
          <cell r="F1249" t="str">
            <v>SCHMDPSE</v>
          </cell>
          <cell r="G1249" t="str">
            <v>SCHMDP</v>
          </cell>
          <cell r="I1249">
            <v>274059.99077999964</v>
          </cell>
        </row>
        <row r="1250">
          <cell r="A1250" t="str">
            <v>SCHMDPSG</v>
          </cell>
          <cell r="B1250" t="str">
            <v>SCHMDP</v>
          </cell>
          <cell r="D1250">
            <v>-0.24</v>
          </cell>
          <cell r="F1250" t="str">
            <v>SCHMDPSG</v>
          </cell>
          <cell r="G1250" t="str">
            <v>SCHMDP</v>
          </cell>
          <cell r="I1250">
            <v>-0.24</v>
          </cell>
        </row>
        <row r="1251">
          <cell r="A1251" t="str">
            <v>SCHMDPSNP</v>
          </cell>
          <cell r="B1251" t="str">
            <v>SCHMDP</v>
          </cell>
          <cell r="D1251">
            <v>381062.7</v>
          </cell>
          <cell r="F1251" t="str">
            <v>SCHMDPSNP</v>
          </cell>
          <cell r="G1251" t="str">
            <v>SCHMDP</v>
          </cell>
          <cell r="I1251">
            <v>381062.7</v>
          </cell>
        </row>
        <row r="1252">
          <cell r="A1252" t="str">
            <v>SCHMDPSO</v>
          </cell>
          <cell r="B1252" t="str">
            <v>SCHMDP</v>
          </cell>
          <cell r="D1252">
            <v>15400500.260000002</v>
          </cell>
          <cell r="F1252" t="str">
            <v>SCHMDPSO</v>
          </cell>
          <cell r="G1252" t="str">
            <v>SCHMDP</v>
          </cell>
          <cell r="I1252">
            <v>15400500.260000002</v>
          </cell>
        </row>
        <row r="1253">
          <cell r="A1253" t="str">
            <v>SCHMDTCA</v>
          </cell>
          <cell r="B1253" t="str">
            <v>SCHMDT</v>
          </cell>
          <cell r="D1253">
            <v>15051.179999999935</v>
          </cell>
          <cell r="F1253" t="str">
            <v>SCHMDTCA</v>
          </cell>
          <cell r="G1253" t="str">
            <v>SCHMDT</v>
          </cell>
          <cell r="I1253">
            <v>15051.179999999935</v>
          </cell>
        </row>
        <row r="1254">
          <cell r="A1254" t="str">
            <v>SCHMDTCN</v>
          </cell>
          <cell r="B1254" t="str">
            <v>SCHMDT</v>
          </cell>
          <cell r="D1254">
            <v>0.27372400000604102</v>
          </cell>
          <cell r="F1254" t="str">
            <v>SCHMDTCN</v>
          </cell>
          <cell r="G1254" t="str">
            <v>SCHMDT</v>
          </cell>
          <cell r="I1254">
            <v>0.27372400000604102</v>
          </cell>
        </row>
        <row r="1255">
          <cell r="A1255" t="str">
            <v>SCHMDTDGP</v>
          </cell>
          <cell r="B1255" t="str">
            <v>SCHMDT</v>
          </cell>
          <cell r="D1255">
            <v>0</v>
          </cell>
          <cell r="F1255" t="str">
            <v>SCHMDTDGP</v>
          </cell>
          <cell r="G1255" t="str">
            <v>SCHMDT</v>
          </cell>
          <cell r="I1255">
            <v>0</v>
          </cell>
        </row>
        <row r="1256">
          <cell r="A1256" t="str">
            <v>SCHMDTGPS</v>
          </cell>
          <cell r="B1256" t="str">
            <v>SCHMDT</v>
          </cell>
          <cell r="D1256">
            <v>38086908.850000009</v>
          </cell>
          <cell r="F1256" t="str">
            <v>SCHMDTGPS</v>
          </cell>
          <cell r="G1256" t="str">
            <v>SCHMDT</v>
          </cell>
          <cell r="I1256">
            <v>38086908.850000009</v>
          </cell>
        </row>
        <row r="1257">
          <cell r="A1257" t="str">
            <v>SCHMDTID</v>
          </cell>
          <cell r="B1257" t="str">
            <v>SCHMDT</v>
          </cell>
          <cell r="D1257">
            <v>602208.23</v>
          </cell>
          <cell r="F1257" t="str">
            <v>SCHMDTID</v>
          </cell>
          <cell r="G1257" t="str">
            <v>SCHMDT</v>
          </cell>
          <cell r="I1257">
            <v>602208.23</v>
          </cell>
        </row>
        <row r="1258">
          <cell r="A1258" t="str">
            <v>SCHMDTOR</v>
          </cell>
          <cell r="B1258" t="str">
            <v>SCHMDT</v>
          </cell>
          <cell r="D1258">
            <v>7.0000000298023224E-2</v>
          </cell>
          <cell r="F1258" t="str">
            <v>SCHMDTOR</v>
          </cell>
          <cell r="G1258" t="str">
            <v>SCHMDT</v>
          </cell>
          <cell r="I1258">
            <v>7.0000000298023224E-2</v>
          </cell>
        </row>
        <row r="1259">
          <cell r="A1259" t="str">
            <v>SCHMDTOTHER</v>
          </cell>
          <cell r="B1259" t="str">
            <v>SCHMDT</v>
          </cell>
          <cell r="D1259">
            <v>1565755.6</v>
          </cell>
          <cell r="F1259" t="str">
            <v>SCHMDTOTHER</v>
          </cell>
          <cell r="G1259" t="str">
            <v>SCHMDT</v>
          </cell>
          <cell r="I1259">
            <v>1565755.6</v>
          </cell>
        </row>
        <row r="1260">
          <cell r="A1260" t="str">
            <v>SCHMDTSE</v>
          </cell>
          <cell r="B1260" t="str">
            <v>SCHMDT</v>
          </cell>
          <cell r="D1260">
            <v>10701490.857638009</v>
          </cell>
          <cell r="F1260" t="str">
            <v>SCHMDTSE</v>
          </cell>
          <cell r="G1260" t="str">
            <v>SCHMDT</v>
          </cell>
          <cell r="I1260">
            <v>10701490.857638009</v>
          </cell>
        </row>
        <row r="1261">
          <cell r="A1261" t="str">
            <v>SCHMDTSG</v>
          </cell>
          <cell r="B1261" t="str">
            <v>SCHMDT</v>
          </cell>
          <cell r="D1261">
            <v>128819384.168075</v>
          </cell>
          <cell r="F1261" t="str">
            <v>SCHMDTSG</v>
          </cell>
          <cell r="G1261" t="str">
            <v>SCHMDT</v>
          </cell>
          <cell r="I1261">
            <v>128819384.168075</v>
          </cell>
        </row>
        <row r="1262">
          <cell r="A1262" t="str">
            <v>SCHMDTSNP</v>
          </cell>
          <cell r="B1262" t="str">
            <v>SCHMDT</v>
          </cell>
          <cell r="D1262">
            <v>132781765.75</v>
          </cell>
          <cell r="F1262" t="str">
            <v>SCHMDTSNP</v>
          </cell>
          <cell r="G1262" t="str">
            <v>SCHMDT</v>
          </cell>
          <cell r="I1262">
            <v>132781765.75</v>
          </cell>
        </row>
        <row r="1263">
          <cell r="A1263" t="str">
            <v>SCHMDTSNPD</v>
          </cell>
          <cell r="B1263" t="str">
            <v>SCHMDT</v>
          </cell>
          <cell r="D1263">
            <v>0.11999999999534339</v>
          </cell>
          <cell r="F1263" t="str">
            <v>SCHMDTSNPD</v>
          </cell>
          <cell r="G1263" t="str">
            <v>SCHMDT</v>
          </cell>
          <cell r="I1263">
            <v>0.11999999999534339</v>
          </cell>
        </row>
        <row r="1264">
          <cell r="A1264" t="str">
            <v>SCHMDTSO</v>
          </cell>
          <cell r="B1264" t="str">
            <v>SCHMDT</v>
          </cell>
          <cell r="D1264">
            <v>-8.0000005662441254E-2</v>
          </cell>
          <cell r="F1264" t="str">
            <v>SCHMDTSO</v>
          </cell>
          <cell r="G1264" t="str">
            <v>SCHMDT</v>
          </cell>
          <cell r="I1264">
            <v>-8.0000005662441254E-2</v>
          </cell>
        </row>
        <row r="1265">
          <cell r="A1265" t="str">
            <v>SCHMDTTAXDEPR</v>
          </cell>
          <cell r="B1265" t="str">
            <v>SCHMDT</v>
          </cell>
          <cell r="D1265">
            <v>944321437.39999986</v>
          </cell>
          <cell r="F1265" t="str">
            <v>SCHMDTTAXDEPR</v>
          </cell>
          <cell r="G1265" t="str">
            <v>SCHMDT</v>
          </cell>
          <cell r="I1265">
            <v>944321437.39999986</v>
          </cell>
        </row>
        <row r="1266">
          <cell r="A1266" t="str">
            <v>SCHMDTUT</v>
          </cell>
          <cell r="B1266" t="str">
            <v>SCHMDT</v>
          </cell>
          <cell r="D1266">
            <v>679353.63</v>
          </cell>
          <cell r="F1266" t="str">
            <v>SCHMDTUT</v>
          </cell>
          <cell r="G1266" t="str">
            <v>SCHMDT</v>
          </cell>
          <cell r="I1266">
            <v>679353.63</v>
          </cell>
        </row>
        <row r="1267">
          <cell r="A1267" t="str">
            <v>SCHMDTWA</v>
          </cell>
          <cell r="B1267" t="str">
            <v>SCHMDT</v>
          </cell>
          <cell r="D1267">
            <v>0.79999999981373549</v>
          </cell>
          <cell r="F1267" t="str">
            <v>SCHMDTWA</v>
          </cell>
          <cell r="G1267" t="str">
            <v>SCHMDT</v>
          </cell>
          <cell r="I1267">
            <v>0.79999999981373549</v>
          </cell>
        </row>
        <row r="1268">
          <cell r="A1268" t="str">
            <v>SCHMDTWYP</v>
          </cell>
          <cell r="B1268" t="str">
            <v>SCHMDT</v>
          </cell>
          <cell r="D1268">
            <v>85700.059999998659</v>
          </cell>
          <cell r="F1268" t="str">
            <v>SCHMDTWYP</v>
          </cell>
          <cell r="G1268" t="str">
            <v>SCHMDT</v>
          </cell>
          <cell r="I1268">
            <v>85700.059999998659</v>
          </cell>
        </row>
        <row r="1269">
          <cell r="A1269" t="str">
            <v>SPSG</v>
          </cell>
          <cell r="B1269" t="str">
            <v>SP</v>
          </cell>
          <cell r="D1269">
            <v>3112950.43</v>
          </cell>
          <cell r="F1269" t="str">
            <v>SPSG</v>
          </cell>
          <cell r="G1269" t="str">
            <v>SP</v>
          </cell>
          <cell r="I1269">
            <v>3112950.43</v>
          </cell>
        </row>
        <row r="1270">
          <cell r="A1270" t="str">
            <v>TPSG</v>
          </cell>
          <cell r="B1270" t="str">
            <v>TP</v>
          </cell>
          <cell r="D1270">
            <v>33221646.190000001</v>
          </cell>
          <cell r="F1270" t="str">
            <v>TPSG</v>
          </cell>
          <cell r="G1270" t="str">
            <v>TP</v>
          </cell>
          <cell r="I1270">
            <v>33221646.190000001</v>
          </cell>
        </row>
        <row r="1271">
          <cell r="A1271" t="str">
            <v>182MSE</v>
          </cell>
          <cell r="B1271" t="str">
            <v>182M</v>
          </cell>
          <cell r="D1271">
            <v>10764260.085237224</v>
          </cell>
          <cell r="F1271" t="str">
            <v>182MSE</v>
          </cell>
          <cell r="G1271" t="str">
            <v>182M</v>
          </cell>
          <cell r="I1271">
            <v>10764260.085237224</v>
          </cell>
        </row>
        <row r="1272">
          <cell r="A1272" t="str">
            <v>555WYP</v>
          </cell>
          <cell r="B1272">
            <v>555</v>
          </cell>
          <cell r="D1272">
            <v>0</v>
          </cell>
          <cell r="F1272" t="str">
            <v>555WYP</v>
          </cell>
          <cell r="G1272">
            <v>555</v>
          </cell>
          <cell r="I127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9">
          <cell r="D29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C29"/>
  <sheetViews>
    <sheetView tabSelected="1" zoomScaleNormal="100" workbookViewId="0"/>
  </sheetViews>
  <sheetFormatPr defaultRowHeight="12.75"/>
  <cols>
    <col min="1" max="1" width="11.42578125" style="438" customWidth="1"/>
    <col min="2" max="2" width="27.140625" style="438" customWidth="1"/>
    <col min="3" max="3" width="80.28515625" style="438" customWidth="1"/>
    <col min="4" max="16384" width="9.140625" style="438"/>
  </cols>
  <sheetData>
    <row r="1" spans="2:3">
      <c r="B1" s="436" t="s">
        <v>222</v>
      </c>
      <c r="C1" s="437"/>
    </row>
    <row r="2" spans="2:3">
      <c r="B2" s="439"/>
      <c r="C2" s="440"/>
    </row>
    <row r="3" spans="2:3">
      <c r="B3" s="441"/>
      <c r="C3" s="441"/>
    </row>
    <row r="4" spans="2:3">
      <c r="B4" s="442" t="s">
        <v>223</v>
      </c>
      <c r="C4" s="443" t="s">
        <v>225</v>
      </c>
    </row>
    <row r="5" spans="2:3">
      <c r="B5" s="442" t="s">
        <v>224</v>
      </c>
      <c r="C5" s="443" t="s">
        <v>325</v>
      </c>
    </row>
    <row r="6" spans="2:3">
      <c r="B6" s="444"/>
      <c r="C6" s="445"/>
    </row>
    <row r="9" spans="2:3">
      <c r="B9" s="446" t="s">
        <v>326</v>
      </c>
      <c r="C9" s="447" t="s">
        <v>226</v>
      </c>
    </row>
    <row r="11" spans="2:3">
      <c r="B11" s="446" t="s">
        <v>227</v>
      </c>
      <c r="C11" s="447" t="s">
        <v>313</v>
      </c>
    </row>
    <row r="12" spans="2:3">
      <c r="B12" s="448" t="str">
        <f>"(3.1)"</f>
        <v>(3.1)</v>
      </c>
      <c r="C12" s="449" t="s">
        <v>257</v>
      </c>
    </row>
    <row r="13" spans="2:3">
      <c r="B13" s="448" t="str">
        <f>+TEXT(VALUE(MID(B12,2,LEN(B12)-2))+0.1,"(0.0)")</f>
        <v>(3.2)</v>
      </c>
      <c r="C13" s="449" t="s">
        <v>258</v>
      </c>
    </row>
    <row r="14" spans="2:3">
      <c r="B14" s="448" t="str">
        <f t="shared" ref="B14:B16" si="0">+TEXT(VALUE(MID(B13,2,LEN(B13)-2))+0.1,"(0.0)")</f>
        <v>(3.3)</v>
      </c>
      <c r="C14" s="449" t="s">
        <v>259</v>
      </c>
    </row>
    <row r="15" spans="2:3">
      <c r="B15" s="448" t="str">
        <f t="shared" si="0"/>
        <v>(3.4)</v>
      </c>
      <c r="C15" s="449" t="s">
        <v>260</v>
      </c>
    </row>
    <row r="16" spans="2:3">
      <c r="B16" s="448" t="str">
        <f t="shared" si="0"/>
        <v>(3.5)</v>
      </c>
      <c r="C16" s="449" t="s">
        <v>261</v>
      </c>
    </row>
    <row r="18" spans="2:3">
      <c r="B18" s="446" t="s">
        <v>232</v>
      </c>
      <c r="C18" s="447" t="s">
        <v>235</v>
      </c>
    </row>
    <row r="19" spans="2:3">
      <c r="B19" s="448" t="str">
        <f>"(4.1)"</f>
        <v>(4.1)</v>
      </c>
      <c r="C19" s="449" t="s">
        <v>281</v>
      </c>
    </row>
    <row r="20" spans="2:3">
      <c r="B20" s="448" t="str">
        <f>+TEXT(VALUE(MID(B19,2,LEN(B19)-2))+0.1,"(0.0)")</f>
        <v>(4.2)</v>
      </c>
      <c r="C20" s="449" t="s">
        <v>312</v>
      </c>
    </row>
    <row r="21" spans="2:3">
      <c r="B21" s="448"/>
      <c r="C21" s="449"/>
    </row>
    <row r="22" spans="2:3">
      <c r="B22" s="450" t="s">
        <v>230</v>
      </c>
      <c r="C22" s="443" t="s">
        <v>254</v>
      </c>
    </row>
    <row r="23" spans="2:3">
      <c r="B23" s="451" t="str">
        <f>"(5.1)"</f>
        <v>(5.1)</v>
      </c>
      <c r="C23" s="441" t="s">
        <v>242</v>
      </c>
    </row>
    <row r="24" spans="2:3">
      <c r="B24" s="451"/>
      <c r="C24" s="441"/>
    </row>
    <row r="25" spans="2:3">
      <c r="B25" s="446" t="s">
        <v>255</v>
      </c>
      <c r="C25" s="447" t="s">
        <v>262</v>
      </c>
    </row>
    <row r="26" spans="2:3">
      <c r="B26" s="448" t="str">
        <f>"(6.1)"</f>
        <v>(6.1)</v>
      </c>
      <c r="C26" s="449" t="s">
        <v>262</v>
      </c>
    </row>
    <row r="28" spans="2:3">
      <c r="B28" s="446" t="s">
        <v>314</v>
      </c>
      <c r="C28" s="447" t="s">
        <v>231</v>
      </c>
    </row>
    <row r="29" spans="2:3">
      <c r="B29" s="448" t="str">
        <f>"(7.1)"</f>
        <v>(7.1)</v>
      </c>
      <c r="C29" s="449" t="s">
        <v>231</v>
      </c>
    </row>
  </sheetData>
  <pageMargins left="0.7" right="0.7" top="0.75" bottom="0.75" header="0.3" footer="0.3"/>
  <pageSetup scale="77" fitToHeight="0" orientation="portrait" horizontalDpi="1200" verticalDpi="1200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1">
    <tabColor rgb="FFFFFF00"/>
    <pageSetUpPr fitToPage="1"/>
  </sheetPr>
  <dimension ref="A1:R6"/>
  <sheetViews>
    <sheetView zoomScaleNormal="100" workbookViewId="0">
      <pane ySplit="4" topLeftCell="A5" activePane="bottomLeft" state="frozen"/>
      <selection pane="bottomLeft" sqref="A1:Q1"/>
    </sheetView>
  </sheetViews>
  <sheetFormatPr defaultColWidth="10.28515625" defaultRowHeight="12.75"/>
  <cols>
    <col min="1" max="1" width="3.42578125" style="341" customWidth="1"/>
    <col min="2" max="2" width="1.7109375" style="339" customWidth="1"/>
    <col min="3" max="3" width="29.28515625" style="51" customWidth="1"/>
    <col min="4" max="4" width="1.42578125" style="339" customWidth="1"/>
    <col min="5" max="5" width="16.42578125" style="339" bestFit="1" customWidth="1"/>
    <col min="6" max="6" width="13.42578125" style="339" customWidth="1"/>
    <col min="7" max="17" width="13.140625" style="339" customWidth="1"/>
    <col min="18" max="18" width="2.7109375" style="340" customWidth="1"/>
    <col min="19" max="16384" width="10.28515625" style="339"/>
  </cols>
  <sheetData>
    <row r="1" spans="1:18" s="503" customFormat="1">
      <c r="A1" s="502" t="s">
        <v>342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340"/>
    </row>
    <row r="2" spans="1:18" s="341" customFormat="1" ht="26.25">
      <c r="A2" s="341" t="s">
        <v>13</v>
      </c>
      <c r="C2" s="50"/>
      <c r="J2" s="350" t="s">
        <v>100</v>
      </c>
      <c r="P2" s="349"/>
      <c r="Q2" s="348"/>
      <c r="R2" s="347"/>
    </row>
    <row r="3" spans="1:18" s="341" customFormat="1">
      <c r="C3" s="50"/>
      <c r="J3" s="342" t="s">
        <v>14</v>
      </c>
      <c r="R3" s="347"/>
    </row>
    <row r="4" spans="1:18" s="341" customFormat="1">
      <c r="A4" s="346" t="str">
        <f>"12 months ended "&amp;TEXT(Q4,"MMMM YYYY")</f>
        <v>12 months ended March 2016</v>
      </c>
      <c r="C4" s="50"/>
      <c r="E4" s="344" t="str">
        <f>TEXT(F4,"mm/yy")&amp;"-"&amp;TEXT(Q4,"mm/yy")</f>
        <v>04/15-03/16</v>
      </c>
      <c r="F4" s="343">
        <v>42095</v>
      </c>
      <c r="G4" s="343">
        <f t="shared" ref="G4:Q4" si="0">DATE(YEAR(F4),MONTH(F4)+1,1)</f>
        <v>42125</v>
      </c>
      <c r="H4" s="343">
        <f t="shared" si="0"/>
        <v>42156</v>
      </c>
      <c r="I4" s="343">
        <f t="shared" si="0"/>
        <v>42186</v>
      </c>
      <c r="J4" s="343">
        <f t="shared" si="0"/>
        <v>42217</v>
      </c>
      <c r="K4" s="343">
        <f t="shared" si="0"/>
        <v>42248</v>
      </c>
      <c r="L4" s="343">
        <f t="shared" si="0"/>
        <v>42278</v>
      </c>
      <c r="M4" s="343">
        <f t="shared" si="0"/>
        <v>42309</v>
      </c>
      <c r="N4" s="343">
        <f t="shared" si="0"/>
        <v>42339</v>
      </c>
      <c r="O4" s="343">
        <f t="shared" si="0"/>
        <v>42370</v>
      </c>
      <c r="P4" s="343">
        <f t="shared" si="0"/>
        <v>42401</v>
      </c>
      <c r="Q4" s="343">
        <f t="shared" si="0"/>
        <v>42430</v>
      </c>
      <c r="R4" s="347"/>
    </row>
    <row r="5" spans="1:18">
      <c r="A5" s="346"/>
      <c r="E5" s="344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</row>
    <row r="6" spans="1:18" ht="15.75">
      <c r="J6" s="345" t="str">
        <f>"$"</f>
        <v>$</v>
      </c>
    </row>
  </sheetData>
  <mergeCells count="1">
    <mergeCell ref="A1:Q1"/>
  </mergeCells>
  <printOptions horizontalCentered="1"/>
  <pageMargins left="0.3" right="0.3" top="0.8" bottom="0.4" header="0.5" footer="0.2"/>
  <pageSetup paperSize="9" scale="59" fitToHeight="0" orientation="landscape" r:id="rId1"/>
  <headerFooter alignWithMargins="0"/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52"/>
  <sheetViews>
    <sheetView zoomScaleNormal="100" workbookViewId="0"/>
  </sheetViews>
  <sheetFormatPr defaultRowHeight="12.75"/>
  <cols>
    <col min="1" max="1" width="31.28515625" style="354" bestFit="1" customWidth="1"/>
    <col min="2" max="2" width="10.42578125" style="354" customWidth="1"/>
    <col min="3" max="3" width="15.5703125" style="354" customWidth="1"/>
    <col min="4" max="4" width="3.28515625" style="354" customWidth="1"/>
    <col min="5" max="5" width="3.28515625" style="355" customWidth="1"/>
    <col min="6" max="6" width="14.28515625" style="354" customWidth="1"/>
    <col min="7" max="7" width="3" style="354" customWidth="1"/>
    <col min="8" max="16384" width="9.140625" style="354"/>
  </cols>
  <sheetData>
    <row r="1" spans="1:7">
      <c r="A1" s="1" t="str">
        <f>+'Workpaper Index'!$C$4</f>
        <v>Washington Power Cost Adjustment Mechanism</v>
      </c>
    </row>
    <row r="2" spans="1:7">
      <c r="A2" s="1" t="str">
        <f>+'Workpaper Index'!$B$5&amp;" "&amp;'Workpaper Index'!$C$5</f>
        <v>Deferral Period: January 1, 2020 - December 31, 2020</v>
      </c>
    </row>
    <row r="3" spans="1:7">
      <c r="A3" s="1" t="str">
        <f>+'Workpaper Index'!$B$23&amp;": "&amp;'Workpaper Index'!$C$23</f>
        <v>(5.1): Actual EIM Costs</v>
      </c>
      <c r="C3" s="356"/>
      <c r="D3" s="356"/>
      <c r="E3" s="356"/>
      <c r="F3" s="356"/>
    </row>
    <row r="4" spans="1:7" ht="14.25" customHeight="1">
      <c r="A4" s="357"/>
      <c r="C4" s="356"/>
      <c r="D4" s="356"/>
      <c r="E4" s="356"/>
      <c r="F4" s="356"/>
    </row>
    <row r="5" spans="1:7" ht="14.25" customHeight="1">
      <c r="A5" s="358"/>
      <c r="C5" s="500" t="s">
        <v>327</v>
      </c>
      <c r="D5" s="500"/>
      <c r="E5" s="500"/>
      <c r="F5" s="500"/>
      <c r="G5" s="359"/>
    </row>
    <row r="6" spans="1:7">
      <c r="A6" s="358"/>
      <c r="C6" s="501" t="s">
        <v>242</v>
      </c>
      <c r="D6" s="501"/>
      <c r="E6" s="501"/>
      <c r="F6" s="501"/>
    </row>
    <row r="7" spans="1:7" ht="14.25" customHeight="1">
      <c r="A7" s="358"/>
      <c r="C7" s="360"/>
      <c r="D7" s="360"/>
      <c r="E7" s="354"/>
    </row>
    <row r="8" spans="1:7">
      <c r="A8" s="361"/>
      <c r="C8" s="362" t="s">
        <v>316</v>
      </c>
      <c r="D8" s="363"/>
      <c r="E8" s="360"/>
      <c r="F8" s="360" t="s">
        <v>252</v>
      </c>
    </row>
    <row r="9" spans="1:7" s="364" customFormat="1">
      <c r="C9" s="363" t="s">
        <v>327</v>
      </c>
      <c r="D9" s="363"/>
      <c r="E9" s="360"/>
      <c r="F9" s="407" t="s">
        <v>327</v>
      </c>
    </row>
    <row r="10" spans="1:7">
      <c r="C10" s="363" t="s">
        <v>179</v>
      </c>
      <c r="E10" s="354"/>
      <c r="F10" s="363" t="s">
        <v>179</v>
      </c>
    </row>
    <row r="11" spans="1:7">
      <c r="A11" s="354" t="s">
        <v>243</v>
      </c>
      <c r="C11" s="365">
        <v>13773608.680000003</v>
      </c>
      <c r="D11" s="366"/>
      <c r="E11" s="354"/>
      <c r="F11" s="365">
        <v>1157614.9610433499</v>
      </c>
    </row>
    <row r="12" spans="1:7">
      <c r="A12" s="354" t="s">
        <v>244</v>
      </c>
      <c r="C12" s="408">
        <v>-386395</v>
      </c>
      <c r="D12" s="408"/>
      <c r="E12" s="409"/>
      <c r="F12" s="408">
        <v>-16311.232970300274</v>
      </c>
    </row>
    <row r="13" spans="1:7">
      <c r="A13" s="354" t="s">
        <v>245</v>
      </c>
      <c r="C13" s="408">
        <v>-9294700.2799999975</v>
      </c>
      <c r="D13" s="408"/>
      <c r="E13" s="409"/>
      <c r="F13" s="408">
        <v>-990982.32028565288</v>
      </c>
    </row>
    <row r="14" spans="1:7">
      <c r="A14" s="354" t="s">
        <v>246</v>
      </c>
      <c r="C14" s="410">
        <f>SUM(C11:C13)</f>
        <v>4092513.400000006</v>
      </c>
      <c r="D14" s="408"/>
      <c r="E14" s="409"/>
      <c r="F14" s="410">
        <f>SUM(F11:F13)</f>
        <v>150321.40778739669</v>
      </c>
    </row>
    <row r="15" spans="1:7">
      <c r="C15" s="366"/>
      <c r="D15" s="366"/>
      <c r="E15" s="354"/>
      <c r="F15" s="366"/>
    </row>
    <row r="16" spans="1:7">
      <c r="C16" s="394">
        <v>8.5402372405063293E-2</v>
      </c>
      <c r="D16" s="368"/>
      <c r="E16" s="354"/>
      <c r="F16" s="394">
        <f>C16</f>
        <v>8.5402372405063293E-2</v>
      </c>
    </row>
    <row r="17" spans="1:12">
      <c r="A17" s="354" t="s">
        <v>247</v>
      </c>
      <c r="C17" s="411">
        <f>C14*C16</f>
        <v>349510.35345951229</v>
      </c>
      <c r="D17" s="408"/>
      <c r="E17" s="409"/>
      <c r="F17" s="411">
        <f>F16*F14</f>
        <v>12837.804848312633</v>
      </c>
    </row>
    <row r="18" spans="1:12">
      <c r="C18" s="408"/>
      <c r="D18" s="408"/>
      <c r="E18" s="409"/>
      <c r="F18" s="408"/>
    </row>
    <row r="19" spans="1:12">
      <c r="A19" s="354" t="s">
        <v>248</v>
      </c>
      <c r="B19" s="370"/>
      <c r="C19" s="412">
        <v>738160.45000000042</v>
      </c>
      <c r="D19" s="408"/>
      <c r="E19" s="409"/>
      <c r="F19" s="412">
        <v>60739.70016685647</v>
      </c>
    </row>
    <row r="20" spans="1:12">
      <c r="A20" s="354" t="s">
        <v>249</v>
      </c>
      <c r="C20" s="408">
        <v>220354.14999999994</v>
      </c>
      <c r="D20" s="408"/>
      <c r="E20" s="409"/>
      <c r="F20" s="408">
        <v>15038.777969515493</v>
      </c>
    </row>
    <row r="21" spans="1:12">
      <c r="A21" s="354" t="s">
        <v>250</v>
      </c>
      <c r="C21" s="413">
        <f>SUM(C17:C20)</f>
        <v>1308024.9534595127</v>
      </c>
      <c r="D21" s="408"/>
      <c r="E21" s="409"/>
      <c r="F21" s="413">
        <f>SUM(F17:F20)</f>
        <v>88616.282984684585</v>
      </c>
      <c r="H21" s="370"/>
    </row>
    <row r="22" spans="1:12">
      <c r="A22" s="358"/>
      <c r="C22" s="371"/>
      <c r="D22" s="371"/>
      <c r="E22" s="367"/>
      <c r="F22" s="372"/>
      <c r="G22" s="371"/>
    </row>
    <row r="23" spans="1:12" ht="13.5" thickBot="1">
      <c r="A23" s="354" t="s">
        <v>251</v>
      </c>
      <c r="C23" s="414">
        <f>SUM(C21:C22)</f>
        <v>1308024.9534595127</v>
      </c>
      <c r="D23" s="370"/>
      <c r="E23" s="369"/>
      <c r="F23" s="414">
        <f>SUM(F21:F22)</f>
        <v>88616.282984684585</v>
      </c>
      <c r="I23" s="370"/>
    </row>
    <row r="24" spans="1:12" ht="13.5" thickTop="1"/>
    <row r="25" spans="1:12">
      <c r="A25" s="373"/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3"/>
    </row>
    <row r="26" spans="1:12">
      <c r="A26" s="373"/>
      <c r="B26" s="373"/>
      <c r="C26" s="373"/>
      <c r="D26" s="373"/>
      <c r="E26" s="373"/>
      <c r="F26" s="373"/>
      <c r="G26" s="373"/>
      <c r="H26" s="373"/>
      <c r="I26" s="373"/>
      <c r="J26" s="373"/>
      <c r="K26" s="373"/>
      <c r="L26" s="373"/>
    </row>
    <row r="27" spans="1:12">
      <c r="A27" s="373"/>
      <c r="B27" s="373"/>
      <c r="C27" s="373"/>
      <c r="D27" s="373"/>
      <c r="E27" s="373"/>
      <c r="F27" s="373"/>
      <c r="G27" s="373"/>
      <c r="H27" s="373"/>
      <c r="I27" s="373"/>
      <c r="J27" s="373"/>
      <c r="K27" s="373"/>
      <c r="L27" s="373"/>
    </row>
    <row r="28" spans="1:12">
      <c r="A28" s="373"/>
      <c r="B28" s="373"/>
      <c r="C28" s="373"/>
      <c r="D28" s="373"/>
      <c r="E28" s="373"/>
      <c r="F28" s="373"/>
      <c r="G28" s="373"/>
      <c r="H28" s="373"/>
      <c r="I28" s="373"/>
      <c r="J28" s="373"/>
      <c r="K28" s="373"/>
      <c r="L28" s="373"/>
    </row>
    <row r="29" spans="1:12">
      <c r="A29" s="373"/>
      <c r="B29" s="373"/>
      <c r="C29" s="373"/>
      <c r="D29" s="373"/>
      <c r="E29" s="373"/>
      <c r="F29" s="373"/>
      <c r="G29" s="373"/>
      <c r="H29" s="373"/>
      <c r="I29" s="373"/>
      <c r="J29" s="373"/>
      <c r="K29" s="373"/>
      <c r="L29" s="373"/>
    </row>
    <row r="30" spans="1:12">
      <c r="A30" s="373"/>
      <c r="B30" s="373"/>
      <c r="C30" s="373"/>
      <c r="D30" s="373"/>
      <c r="E30" s="373"/>
      <c r="F30" s="373"/>
      <c r="G30" s="373"/>
    </row>
    <row r="31" spans="1:12">
      <c r="A31" s="373"/>
      <c r="B31" s="373"/>
      <c r="C31" s="373"/>
      <c r="D31" s="373"/>
      <c r="E31" s="373"/>
      <c r="F31" s="373"/>
      <c r="G31" s="373"/>
    </row>
    <row r="32" spans="1:12">
      <c r="A32" s="373"/>
      <c r="B32" s="373"/>
      <c r="C32" s="373"/>
      <c r="D32" s="373"/>
      <c r="E32" s="373"/>
      <c r="F32" s="373"/>
      <c r="G32" s="373"/>
    </row>
    <row r="33" spans="1:7">
      <c r="A33" s="373"/>
      <c r="B33" s="373"/>
      <c r="C33" s="373"/>
      <c r="D33" s="373"/>
      <c r="E33" s="373"/>
      <c r="F33" s="373"/>
      <c r="G33" s="373"/>
    </row>
    <row r="34" spans="1:7">
      <c r="A34" s="373"/>
      <c r="B34" s="373"/>
      <c r="C34" s="373"/>
      <c r="D34" s="373"/>
      <c r="E34" s="373"/>
      <c r="F34" s="373"/>
      <c r="G34" s="373"/>
    </row>
    <row r="35" spans="1:7">
      <c r="A35" s="373"/>
      <c r="B35" s="373"/>
      <c r="C35" s="373"/>
      <c r="D35" s="373"/>
      <c r="E35" s="373"/>
      <c r="F35" s="373"/>
      <c r="G35" s="373"/>
    </row>
    <row r="36" spans="1:7">
      <c r="A36" s="373"/>
      <c r="B36" s="373"/>
      <c r="C36" s="373"/>
      <c r="D36" s="373"/>
      <c r="E36" s="373"/>
      <c r="F36" s="373"/>
      <c r="G36" s="373"/>
    </row>
    <row r="37" spans="1:7">
      <c r="A37" s="373"/>
      <c r="B37" s="373"/>
      <c r="C37" s="373"/>
      <c r="D37" s="373"/>
      <c r="E37" s="373"/>
      <c r="F37" s="373"/>
      <c r="G37" s="373"/>
    </row>
    <row r="38" spans="1:7">
      <c r="A38" s="373"/>
      <c r="B38" s="373"/>
      <c r="C38" s="373"/>
      <c r="D38" s="373"/>
      <c r="E38" s="373"/>
      <c r="F38" s="373"/>
      <c r="G38" s="373"/>
    </row>
    <row r="39" spans="1:7">
      <c r="A39" s="373"/>
      <c r="B39" s="373"/>
      <c r="C39" s="373"/>
      <c r="D39" s="373"/>
      <c r="E39" s="373"/>
      <c r="F39" s="373"/>
      <c r="G39" s="373"/>
    </row>
    <row r="40" spans="1:7">
      <c r="A40" s="373"/>
      <c r="B40" s="373"/>
      <c r="C40" s="373"/>
      <c r="D40" s="373"/>
      <c r="E40" s="373"/>
      <c r="F40" s="373"/>
      <c r="G40" s="373"/>
    </row>
    <row r="41" spans="1:7">
      <c r="A41" s="373"/>
      <c r="B41" s="373"/>
      <c r="C41" s="373"/>
      <c r="D41" s="373"/>
      <c r="E41" s="373"/>
      <c r="F41" s="373"/>
      <c r="G41" s="373"/>
    </row>
    <row r="42" spans="1:7">
      <c r="A42" s="373"/>
      <c r="B42" s="373"/>
      <c r="C42" s="373"/>
      <c r="D42" s="373"/>
      <c r="E42" s="373"/>
      <c r="F42" s="373"/>
      <c r="G42" s="373"/>
    </row>
    <row r="43" spans="1:7">
      <c r="A43" s="373"/>
      <c r="B43" s="373"/>
      <c r="C43" s="373"/>
      <c r="D43" s="373"/>
      <c r="E43" s="373"/>
      <c r="F43" s="373"/>
      <c r="G43" s="373"/>
    </row>
    <row r="44" spans="1:7">
      <c r="A44" s="373"/>
      <c r="B44" s="373"/>
      <c r="C44" s="373"/>
      <c r="D44" s="373"/>
      <c r="E44" s="373"/>
      <c r="F44" s="373"/>
      <c r="G44" s="373"/>
    </row>
    <row r="45" spans="1:7">
      <c r="A45" s="373"/>
      <c r="B45" s="373"/>
      <c r="C45" s="373"/>
      <c r="D45" s="373"/>
      <c r="E45" s="373"/>
      <c r="F45" s="373"/>
      <c r="G45" s="373"/>
    </row>
    <row r="46" spans="1:7">
      <c r="A46" s="373"/>
      <c r="B46" s="373"/>
      <c r="C46" s="373"/>
      <c r="D46" s="373"/>
      <c r="E46" s="373"/>
      <c r="F46" s="373"/>
      <c r="G46" s="373"/>
    </row>
    <row r="47" spans="1:7">
      <c r="A47" s="373"/>
      <c r="B47" s="373"/>
      <c r="C47" s="373"/>
      <c r="D47" s="373"/>
      <c r="E47" s="373"/>
      <c r="F47" s="373"/>
      <c r="G47" s="373"/>
    </row>
    <row r="48" spans="1:7">
      <c r="A48" s="373"/>
      <c r="B48" s="373"/>
      <c r="C48" s="373"/>
      <c r="D48" s="373"/>
      <c r="E48" s="373"/>
      <c r="F48" s="373"/>
      <c r="G48" s="373"/>
    </row>
    <row r="49" spans="1:7">
      <c r="A49" s="373"/>
      <c r="B49" s="373"/>
      <c r="C49" s="373"/>
      <c r="D49" s="373"/>
      <c r="E49" s="373"/>
      <c r="F49" s="373"/>
      <c r="G49" s="373"/>
    </row>
    <row r="50" spans="1:7">
      <c r="A50" s="373"/>
      <c r="B50" s="373"/>
      <c r="C50" s="373"/>
      <c r="D50" s="373"/>
      <c r="E50" s="373"/>
      <c r="F50" s="373"/>
      <c r="G50" s="373"/>
    </row>
    <row r="51" spans="1:7">
      <c r="A51" s="373"/>
      <c r="B51" s="373"/>
      <c r="C51" s="373"/>
      <c r="D51" s="373"/>
      <c r="E51" s="373"/>
      <c r="F51" s="373"/>
      <c r="G51" s="373"/>
    </row>
    <row r="52" spans="1:7">
      <c r="A52" s="373"/>
      <c r="B52" s="373"/>
      <c r="C52" s="373"/>
      <c r="D52" s="373"/>
      <c r="E52" s="373"/>
      <c r="F52" s="373"/>
      <c r="G52" s="373"/>
    </row>
  </sheetData>
  <mergeCells count="2">
    <mergeCell ref="C5:F5"/>
    <mergeCell ref="C6:F6"/>
  </mergeCells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60"/>
  <sheetViews>
    <sheetView zoomScaleNormal="100" workbookViewId="0"/>
  </sheetViews>
  <sheetFormatPr defaultColWidth="9.140625" defaultRowHeight="12.75"/>
  <cols>
    <col min="1" max="1" width="2.5703125" style="95" customWidth="1"/>
    <col min="2" max="2" width="13.28515625" style="95" customWidth="1"/>
    <col min="3" max="4" width="4.85546875" style="95" customWidth="1"/>
    <col min="5" max="7" width="13.28515625" style="95" customWidth="1"/>
    <col min="8" max="8" width="2.5703125" style="95" customWidth="1"/>
    <col min="9" max="9" width="13.28515625" style="95" customWidth="1"/>
    <col min="10" max="10" width="3.28515625" style="95" customWidth="1"/>
    <col min="11" max="17" width="9.140625" style="95"/>
    <col min="18" max="18" width="9.85546875" style="95" bestFit="1" customWidth="1"/>
    <col min="19" max="20" width="9.28515625" style="95" bestFit="1" customWidth="1"/>
    <col min="21" max="22" width="9.85546875" style="95" bestFit="1" customWidth="1"/>
    <col min="23" max="25" width="9.28515625" style="95" bestFit="1" customWidth="1"/>
    <col min="26" max="16384" width="9.140625" style="95"/>
  </cols>
  <sheetData>
    <row r="1" spans="1:10">
      <c r="A1" s="1" t="str">
        <f>+'Workpaper Index'!$C$4</f>
        <v>Washington Power Cost Adjustment Mechanism</v>
      </c>
    </row>
    <row r="2" spans="1:10">
      <c r="A2" s="1" t="str">
        <f>+'Workpaper Index'!$B$5&amp;" "&amp;'Workpaper Index'!$C$5</f>
        <v>Deferral Period: January 1, 2020 - December 31, 2020</v>
      </c>
    </row>
    <row r="3" spans="1:10">
      <c r="A3" s="1" t="str">
        <f>+'Workpaper Index'!$B$26&amp;": "&amp;'Workpaper Index'!$C$26</f>
        <v>(6.1): West Control Area Jurisdictional Loads and WCA Actual Allocation Factors</v>
      </c>
    </row>
    <row r="6" spans="1:10">
      <c r="A6" s="97"/>
      <c r="B6" s="98"/>
      <c r="C6" s="99"/>
      <c r="D6" s="99"/>
      <c r="E6" s="99"/>
      <c r="F6" s="99"/>
      <c r="G6" s="99"/>
      <c r="H6" s="98"/>
    </row>
    <row r="7" spans="1:10">
      <c r="A7" s="100"/>
      <c r="B7" s="101" t="s">
        <v>233</v>
      </c>
      <c r="C7" s="102"/>
      <c r="D7" s="102"/>
      <c r="E7" s="102"/>
      <c r="F7" s="102"/>
      <c r="G7" s="102"/>
      <c r="H7" s="102"/>
      <c r="I7" s="102"/>
      <c r="J7" s="103"/>
    </row>
    <row r="8" spans="1:10">
      <c r="A8" s="98"/>
      <c r="B8" s="470"/>
      <c r="C8" s="104"/>
      <c r="D8" s="104"/>
      <c r="E8" s="104"/>
      <c r="F8" s="104"/>
      <c r="G8" s="104"/>
      <c r="H8" s="105"/>
      <c r="I8" s="105"/>
      <c r="J8" s="106"/>
    </row>
    <row r="9" spans="1:10">
      <c r="A9" s="111"/>
      <c r="B9" s="428" t="s">
        <v>122</v>
      </c>
      <c r="C9" s="108"/>
      <c r="D9" s="108"/>
      <c r="E9" s="109"/>
      <c r="F9" s="109"/>
      <c r="G9" s="109"/>
      <c r="H9" s="109"/>
      <c r="I9" s="109"/>
      <c r="J9" s="110"/>
    </row>
    <row r="10" spans="1:10">
      <c r="A10" s="111"/>
      <c r="B10" s="428"/>
      <c r="C10" s="108"/>
      <c r="D10" s="108"/>
      <c r="E10" s="109"/>
      <c r="F10" s="109"/>
      <c r="G10" s="109"/>
      <c r="H10" s="109"/>
      <c r="I10" s="109"/>
      <c r="J10" s="110"/>
    </row>
    <row r="11" spans="1:10">
      <c r="A11" s="111"/>
      <c r="B11" s="471" t="s">
        <v>123</v>
      </c>
      <c r="C11" s="108"/>
      <c r="D11" s="108"/>
      <c r="E11" s="112" t="s">
        <v>124</v>
      </c>
      <c r="F11" s="112" t="s">
        <v>125</v>
      </c>
      <c r="G11" s="112" t="s">
        <v>126</v>
      </c>
      <c r="H11" s="109"/>
      <c r="I11" s="112" t="s">
        <v>127</v>
      </c>
      <c r="J11" s="110"/>
    </row>
    <row r="12" spans="1:10">
      <c r="A12" s="111"/>
      <c r="B12" s="472" t="s">
        <v>115</v>
      </c>
      <c r="C12" s="108"/>
      <c r="D12" s="108"/>
      <c r="E12" s="108">
        <f>+SUMIF($E$20:$G$20,E$11,$E$33:$G$33)/$I$33</f>
        <v>4.340438509557755E-2</v>
      </c>
      <c r="F12" s="108">
        <f>+SUMIF($E$20:$G$20,F$11,$E$33:$G$33)/$I$33</f>
        <v>0.72768318025286693</v>
      </c>
      <c r="G12" s="108">
        <f>+SUMIF($E$20:$G$20,G$11,$E$33:$G$33)/$I$33</f>
        <v>0.22891243465155542</v>
      </c>
      <c r="H12" s="109"/>
      <c r="I12" s="113">
        <f>SUM(E12:G12)</f>
        <v>0.99999999999999989</v>
      </c>
      <c r="J12" s="110"/>
    </row>
    <row r="13" spans="1:10">
      <c r="A13" s="111"/>
      <c r="B13" s="472" t="s">
        <v>108</v>
      </c>
      <c r="C13" s="109"/>
      <c r="D13" s="108"/>
      <c r="E13" s="108">
        <f>+$F$55*E12+$F$54*SUMIF($E$38:$G$38,E$11,$E$51:$G$51)/$I$51</f>
        <v>4.2141258394782249E-2</v>
      </c>
      <c r="F13" s="108">
        <f>+$F$55*F12+$F$54*SUMIF($E$38:$G$38,F$11,$E$51:$G$51)/$I$51</f>
        <v>0.73408006968609008</v>
      </c>
      <c r="G13" s="108">
        <f>+$F$55*G12+$F$54*SUMIF($E$38:$G$38,G$11,$E$51:$G$51)/$I$51</f>
        <v>0.22377867191912754</v>
      </c>
      <c r="H13" s="109"/>
      <c r="I13" s="113">
        <f>SUM(E13:G13)</f>
        <v>0.99999999999999978</v>
      </c>
      <c r="J13" s="110"/>
    </row>
    <row r="14" spans="1:10">
      <c r="A14" s="98"/>
      <c r="B14" s="473"/>
      <c r="C14" s="114"/>
      <c r="D14" s="114"/>
      <c r="E14" s="114"/>
      <c r="F14" s="114"/>
      <c r="G14" s="114"/>
      <c r="H14" s="114"/>
      <c r="I14" s="114"/>
      <c r="J14" s="115"/>
    </row>
    <row r="15" spans="1:10">
      <c r="A15" s="98"/>
      <c r="B15" s="98"/>
      <c r="C15" s="98"/>
      <c r="D15" s="98"/>
      <c r="E15" s="98"/>
      <c r="F15" s="98"/>
      <c r="G15" s="98"/>
      <c r="H15" s="98"/>
      <c r="I15" s="98"/>
      <c r="J15" s="98"/>
    </row>
    <row r="16" spans="1:10">
      <c r="A16" s="98"/>
      <c r="B16" s="116" t="s">
        <v>234</v>
      </c>
      <c r="C16" s="117"/>
      <c r="D16" s="117"/>
      <c r="E16" s="117"/>
      <c r="F16" s="117"/>
      <c r="G16" s="117"/>
      <c r="H16" s="117"/>
      <c r="I16" s="117"/>
      <c r="J16" s="118"/>
    </row>
    <row r="17" spans="1:11">
      <c r="A17" s="98"/>
      <c r="B17" s="119"/>
      <c r="C17" s="109"/>
      <c r="D17" s="109"/>
      <c r="E17" s="109"/>
      <c r="F17" s="109"/>
      <c r="G17" s="109"/>
      <c r="H17" s="109"/>
      <c r="I17" s="109"/>
      <c r="J17" s="110"/>
    </row>
    <row r="18" spans="1:11">
      <c r="A18" s="98"/>
      <c r="B18" s="428" t="s">
        <v>239</v>
      </c>
      <c r="C18" s="120"/>
      <c r="D18" s="120"/>
      <c r="E18" s="120"/>
      <c r="F18" s="120"/>
      <c r="G18" s="120"/>
      <c r="H18" s="109"/>
      <c r="I18" s="109"/>
      <c r="J18" s="110"/>
    </row>
    <row r="19" spans="1:11">
      <c r="A19" s="98"/>
      <c r="B19" s="474"/>
      <c r="C19" s="109"/>
      <c r="D19" s="109"/>
      <c r="E19" s="122" t="s">
        <v>128</v>
      </c>
      <c r="F19" s="122" t="s">
        <v>128</v>
      </c>
      <c r="G19" s="122" t="s">
        <v>128</v>
      </c>
      <c r="H19" s="122"/>
      <c r="I19" s="109"/>
      <c r="J19" s="110"/>
    </row>
    <row r="20" spans="1:11">
      <c r="A20" s="111"/>
      <c r="B20" s="475" t="s">
        <v>129</v>
      </c>
      <c r="C20" s="109"/>
      <c r="D20" s="109"/>
      <c r="E20" s="123" t="s">
        <v>124</v>
      </c>
      <c r="F20" s="123" t="s">
        <v>125</v>
      </c>
      <c r="G20" s="123" t="s">
        <v>126</v>
      </c>
      <c r="H20" s="109"/>
      <c r="I20" s="123" t="s">
        <v>127</v>
      </c>
      <c r="J20" s="110"/>
    </row>
    <row r="21" spans="1:11">
      <c r="A21" s="111"/>
      <c r="B21" s="476">
        <v>43831</v>
      </c>
      <c r="C21" s="109"/>
      <c r="D21" s="109"/>
      <c r="E21" s="377">
        <v>74053.702175000042</v>
      </c>
      <c r="F21" s="377">
        <v>1305840.8557460017</v>
      </c>
      <c r="G21" s="377">
        <v>419645.75735500065</v>
      </c>
      <c r="H21" s="109"/>
      <c r="I21" s="124">
        <f t="shared" ref="I21:I23" si="0">SUM(E21:G21)</f>
        <v>1799540.3152760023</v>
      </c>
      <c r="J21" s="110"/>
    </row>
    <row r="22" spans="1:11">
      <c r="A22" s="111"/>
      <c r="B22" s="476">
        <v>43862</v>
      </c>
      <c r="C22" s="109"/>
      <c r="D22" s="109"/>
      <c r="E22" s="377">
        <v>66026.649486999988</v>
      </c>
      <c r="F22" s="377">
        <v>1206351.8902809999</v>
      </c>
      <c r="G22" s="377">
        <v>363408.0519650004</v>
      </c>
      <c r="H22" s="109"/>
      <c r="I22" s="124">
        <f t="shared" si="0"/>
        <v>1635786.5917330002</v>
      </c>
      <c r="J22" s="110"/>
    </row>
    <row r="23" spans="1:11">
      <c r="A23" s="111"/>
      <c r="B23" s="476">
        <v>43891</v>
      </c>
      <c r="C23" s="109"/>
      <c r="D23" s="109"/>
      <c r="E23" s="377">
        <v>68505.368282999931</v>
      </c>
      <c r="F23" s="377">
        <v>1226332.0054850006</v>
      </c>
      <c r="G23" s="377">
        <v>358413.86512199993</v>
      </c>
      <c r="H23" s="109"/>
      <c r="I23" s="124">
        <f t="shared" si="0"/>
        <v>1653251.2388900004</v>
      </c>
      <c r="J23" s="110"/>
    </row>
    <row r="24" spans="1:11">
      <c r="A24" s="111"/>
      <c r="B24" s="476">
        <v>43922</v>
      </c>
      <c r="C24" s="109"/>
      <c r="D24" s="109"/>
      <c r="E24" s="377">
        <v>67135.491529000035</v>
      </c>
      <c r="F24" s="377">
        <v>1038281.6315460003</v>
      </c>
      <c r="G24" s="377">
        <v>314836.99073100009</v>
      </c>
      <c r="H24" s="125"/>
      <c r="I24" s="124">
        <f t="shared" ref="I24:I32" si="1">SUM(E24:G24)</f>
        <v>1420254.1138060004</v>
      </c>
      <c r="J24" s="110"/>
      <c r="K24" s="126"/>
    </row>
    <row r="25" spans="1:11">
      <c r="A25" s="111"/>
      <c r="B25" s="476">
        <v>43952</v>
      </c>
      <c r="C25" s="109"/>
      <c r="D25" s="109"/>
      <c r="E25" s="377">
        <v>67730.32748300003</v>
      </c>
      <c r="F25" s="377">
        <v>1030578.6878790006</v>
      </c>
      <c r="G25" s="377">
        <v>316302.88007499976</v>
      </c>
      <c r="H25" s="125"/>
      <c r="I25" s="124">
        <f t="shared" si="1"/>
        <v>1414611.8954370003</v>
      </c>
      <c r="J25" s="110"/>
      <c r="K25" s="126"/>
    </row>
    <row r="26" spans="1:11">
      <c r="A26" s="111"/>
      <c r="B26" s="476">
        <v>43983</v>
      </c>
      <c r="C26" s="109"/>
      <c r="D26" s="109"/>
      <c r="E26" s="377">
        <v>70432.602144000033</v>
      </c>
      <c r="F26" s="377">
        <v>1060506.5367919996</v>
      </c>
      <c r="G26" s="377">
        <v>338368.47717900004</v>
      </c>
      <c r="H26" s="125"/>
      <c r="I26" s="124">
        <f t="shared" si="1"/>
        <v>1469307.6161149996</v>
      </c>
      <c r="J26" s="110"/>
      <c r="K26" s="126"/>
    </row>
    <row r="27" spans="1:11">
      <c r="A27" s="111"/>
      <c r="B27" s="476">
        <v>44013</v>
      </c>
      <c r="C27" s="109"/>
      <c r="D27" s="109"/>
      <c r="E27" s="377">
        <v>81527.469266999993</v>
      </c>
      <c r="F27" s="377">
        <v>1236483.8766279996</v>
      </c>
      <c r="G27" s="377">
        <v>397187.29222400032</v>
      </c>
      <c r="H27" s="125"/>
      <c r="I27" s="124">
        <f t="shared" si="1"/>
        <v>1715198.638119</v>
      </c>
      <c r="J27" s="110"/>
      <c r="K27" s="126"/>
    </row>
    <row r="28" spans="1:11">
      <c r="A28" s="111"/>
      <c r="B28" s="476">
        <v>44044</v>
      </c>
      <c r="C28" s="109"/>
      <c r="D28" s="109"/>
      <c r="E28" s="377">
        <v>78247.553338000056</v>
      </c>
      <c r="F28" s="377">
        <v>1250795.8102269974</v>
      </c>
      <c r="G28" s="377">
        <v>402273.70232299977</v>
      </c>
      <c r="H28" s="125"/>
      <c r="I28" s="124">
        <f t="shared" si="1"/>
        <v>1731317.0658879972</v>
      </c>
      <c r="J28" s="110"/>
      <c r="K28" s="126"/>
    </row>
    <row r="29" spans="1:11">
      <c r="A29" s="111"/>
      <c r="B29" s="476">
        <v>44075</v>
      </c>
      <c r="C29" s="109"/>
      <c r="D29" s="109"/>
      <c r="E29" s="377">
        <v>65698.590337000031</v>
      </c>
      <c r="F29" s="377">
        <v>1082001.1951620001</v>
      </c>
      <c r="G29" s="377">
        <v>355714.56919199997</v>
      </c>
      <c r="H29" s="125"/>
      <c r="I29" s="124">
        <f t="shared" si="1"/>
        <v>1503414.3546910002</v>
      </c>
      <c r="J29" s="110"/>
      <c r="K29" s="126"/>
    </row>
    <row r="30" spans="1:11">
      <c r="A30" s="111"/>
      <c r="B30" s="476">
        <v>44105</v>
      </c>
      <c r="C30" s="109"/>
      <c r="D30" s="109"/>
      <c r="E30" s="377">
        <v>59247.570629000002</v>
      </c>
      <c r="F30" s="377">
        <v>1108916.7983429995</v>
      </c>
      <c r="G30" s="377">
        <v>361076.41544399975</v>
      </c>
      <c r="H30" s="125"/>
      <c r="I30" s="124">
        <f t="shared" si="1"/>
        <v>1529240.7844159992</v>
      </c>
      <c r="J30" s="110"/>
      <c r="K30" s="126"/>
    </row>
    <row r="31" spans="1:11">
      <c r="A31" s="111"/>
      <c r="B31" s="476">
        <v>44136</v>
      </c>
      <c r="C31" s="109"/>
      <c r="D31" s="109"/>
      <c r="E31" s="377">
        <v>68311.989595000035</v>
      </c>
      <c r="F31" s="377">
        <v>1241118.5066069996</v>
      </c>
      <c r="G31" s="377">
        <v>388246.1958510002</v>
      </c>
      <c r="H31" s="125"/>
      <c r="I31" s="124">
        <f t="shared" si="1"/>
        <v>1697676.6920529997</v>
      </c>
      <c r="J31" s="110"/>
      <c r="K31" s="126"/>
    </row>
    <row r="32" spans="1:11">
      <c r="A32" s="111"/>
      <c r="B32" s="476">
        <v>44166</v>
      </c>
      <c r="C32" s="109"/>
      <c r="D32" s="109"/>
      <c r="E32" s="377">
        <v>78328.559342000008</v>
      </c>
      <c r="F32" s="377">
        <v>1383507.999319002</v>
      </c>
      <c r="G32" s="377">
        <v>442307.89946199983</v>
      </c>
      <c r="H32" s="125"/>
      <c r="I32" s="127">
        <f t="shared" si="1"/>
        <v>1904144.4581230017</v>
      </c>
      <c r="J32" s="110"/>
      <c r="K32" s="126"/>
    </row>
    <row r="33" spans="1:10">
      <c r="A33" s="111"/>
      <c r="B33" s="480" t="s">
        <v>5</v>
      </c>
      <c r="C33" s="109"/>
      <c r="D33" s="109"/>
      <c r="E33" s="378">
        <f>SUM(E21:E32)</f>
        <v>845245.87360900012</v>
      </c>
      <c r="F33" s="378">
        <f t="shared" ref="F33:G33" si="2">SUM(F21:F32)</f>
        <v>14170715.794015</v>
      </c>
      <c r="G33" s="378">
        <f t="shared" si="2"/>
        <v>4457782.0969230002</v>
      </c>
      <c r="H33" s="125"/>
      <c r="I33" s="124">
        <f>SUM(I21:I32)</f>
        <v>19473743.764547002</v>
      </c>
      <c r="J33" s="110"/>
    </row>
    <row r="34" spans="1:10">
      <c r="A34" s="111"/>
      <c r="B34" s="119"/>
      <c r="C34" s="109"/>
      <c r="D34" s="109"/>
      <c r="E34" s="128"/>
      <c r="F34" s="128"/>
      <c r="G34" s="128"/>
      <c r="H34" s="109"/>
      <c r="I34" s="128"/>
      <c r="J34" s="110"/>
    </row>
    <row r="35" spans="1:10">
      <c r="A35" s="98"/>
      <c r="B35" s="477"/>
      <c r="C35" s="109"/>
      <c r="D35" s="109"/>
      <c r="E35" s="109"/>
      <c r="F35" s="109"/>
      <c r="G35" s="109"/>
      <c r="H35" s="109"/>
      <c r="I35" s="109"/>
      <c r="J35" s="110"/>
    </row>
    <row r="36" spans="1:10">
      <c r="A36" s="98"/>
      <c r="B36" s="428" t="s">
        <v>240</v>
      </c>
      <c r="C36" s="107"/>
      <c r="D36" s="107"/>
      <c r="E36" s="107"/>
      <c r="F36" s="107"/>
      <c r="G36" s="107"/>
      <c r="H36" s="109"/>
      <c r="I36" s="109"/>
      <c r="J36" s="110"/>
    </row>
    <row r="37" spans="1:10">
      <c r="A37" s="98"/>
      <c r="B37" s="474"/>
      <c r="C37" s="121"/>
      <c r="D37" s="121"/>
      <c r="E37" s="122" t="s">
        <v>128</v>
      </c>
      <c r="F37" s="122" t="s">
        <v>128</v>
      </c>
      <c r="G37" s="122" t="s">
        <v>128</v>
      </c>
      <c r="H37" s="109"/>
      <c r="I37" s="122"/>
      <c r="J37" s="110"/>
    </row>
    <row r="38" spans="1:10">
      <c r="A38" s="98"/>
      <c r="B38" s="475" t="s">
        <v>129</v>
      </c>
      <c r="C38" s="123" t="s">
        <v>130</v>
      </c>
      <c r="D38" s="123" t="s">
        <v>131</v>
      </c>
      <c r="E38" s="123" t="s">
        <v>124</v>
      </c>
      <c r="F38" s="123" t="s">
        <v>125</v>
      </c>
      <c r="G38" s="123" t="s">
        <v>126</v>
      </c>
      <c r="H38" s="109"/>
      <c r="I38" s="123" t="s">
        <v>127</v>
      </c>
      <c r="J38" s="110"/>
    </row>
    <row r="39" spans="1:10">
      <c r="A39" s="98"/>
      <c r="B39" s="478">
        <f>+B21</f>
        <v>43831</v>
      </c>
      <c r="C39" s="122">
        <v>15</v>
      </c>
      <c r="D39" s="122">
        <v>8</v>
      </c>
      <c r="E39" s="377">
        <v>135.42657600000001</v>
      </c>
      <c r="F39" s="377">
        <v>2469.8979810000001</v>
      </c>
      <c r="G39" s="377">
        <v>792.41207899999995</v>
      </c>
      <c r="H39" s="377"/>
      <c r="I39" s="124">
        <f t="shared" ref="I39:I41" si="3">SUM(E39:G39)</f>
        <v>3397.7366359999996</v>
      </c>
      <c r="J39" s="110"/>
    </row>
    <row r="40" spans="1:10">
      <c r="A40" s="98"/>
      <c r="B40" s="478">
        <f t="shared" ref="B40:B50" si="4">+B22</f>
        <v>43862</v>
      </c>
      <c r="C40" s="122">
        <v>4</v>
      </c>
      <c r="D40" s="122">
        <v>8</v>
      </c>
      <c r="E40" s="377">
        <v>147.34490700000001</v>
      </c>
      <c r="F40" s="377">
        <v>2492.8455220000001</v>
      </c>
      <c r="G40" s="377">
        <v>706.36994800000002</v>
      </c>
      <c r="H40" s="109"/>
      <c r="I40" s="124">
        <f t="shared" si="3"/>
        <v>3346.5603770000002</v>
      </c>
      <c r="J40" s="110"/>
    </row>
    <row r="41" spans="1:10">
      <c r="A41" s="98"/>
      <c r="B41" s="478">
        <f t="shared" si="4"/>
        <v>43891</v>
      </c>
      <c r="C41" s="122">
        <v>16</v>
      </c>
      <c r="D41" s="122">
        <v>9</v>
      </c>
      <c r="E41" s="377">
        <v>130.86495199999999</v>
      </c>
      <c r="F41" s="377">
        <v>2278.372441</v>
      </c>
      <c r="G41" s="377">
        <v>647.48794499999997</v>
      </c>
      <c r="H41" s="109"/>
      <c r="I41" s="124">
        <f t="shared" si="3"/>
        <v>3056.7253379999997</v>
      </c>
      <c r="J41" s="110"/>
    </row>
    <row r="42" spans="1:10">
      <c r="A42" s="111"/>
      <c r="B42" s="478">
        <f t="shared" si="4"/>
        <v>43922</v>
      </c>
      <c r="C42" s="122">
        <v>2</v>
      </c>
      <c r="D42" s="122">
        <v>8</v>
      </c>
      <c r="E42" s="377">
        <v>120.40665300000001</v>
      </c>
      <c r="F42" s="377">
        <v>2004.8912539999999</v>
      </c>
      <c r="G42" s="377">
        <v>583.98252000000002</v>
      </c>
      <c r="H42" s="125"/>
      <c r="I42" s="124">
        <f t="shared" ref="I42:I51" si="5">SUM(E42:G42)</f>
        <v>2709.2804270000001</v>
      </c>
      <c r="J42" s="110"/>
    </row>
    <row r="43" spans="1:10">
      <c r="A43" s="111"/>
      <c r="B43" s="478">
        <f t="shared" si="4"/>
        <v>43952</v>
      </c>
      <c r="C43" s="122">
        <v>28</v>
      </c>
      <c r="D43" s="122">
        <v>19</v>
      </c>
      <c r="E43" s="377">
        <v>126.773459</v>
      </c>
      <c r="F43" s="377">
        <v>2058.4020740000001</v>
      </c>
      <c r="G43" s="377">
        <v>595.61440400000004</v>
      </c>
      <c r="H43" s="125"/>
      <c r="I43" s="124">
        <f t="shared" si="5"/>
        <v>2780.789937</v>
      </c>
      <c r="J43" s="110"/>
    </row>
    <row r="44" spans="1:10">
      <c r="A44" s="111"/>
      <c r="B44" s="478">
        <f t="shared" si="4"/>
        <v>43983</v>
      </c>
      <c r="C44" s="122">
        <v>23</v>
      </c>
      <c r="D44" s="122">
        <v>18</v>
      </c>
      <c r="E44" s="377">
        <v>151.62098800000001</v>
      </c>
      <c r="F44" s="377">
        <v>2345.0912950000002</v>
      </c>
      <c r="G44" s="377">
        <v>745.88937099999998</v>
      </c>
      <c r="H44" s="125"/>
      <c r="I44" s="124">
        <f t="shared" si="5"/>
        <v>3242.6016540000001</v>
      </c>
      <c r="J44" s="110"/>
    </row>
    <row r="45" spans="1:10">
      <c r="A45" s="111"/>
      <c r="B45" s="478">
        <f t="shared" si="4"/>
        <v>44013</v>
      </c>
      <c r="C45" s="122">
        <v>30</v>
      </c>
      <c r="D45" s="122">
        <v>18</v>
      </c>
      <c r="E45" s="377">
        <v>135.587142</v>
      </c>
      <c r="F45" s="377">
        <v>2562.2854000000002</v>
      </c>
      <c r="G45" s="377">
        <v>846.28229099999999</v>
      </c>
      <c r="H45" s="125"/>
      <c r="I45" s="124">
        <f t="shared" si="5"/>
        <v>3544.1548330000001</v>
      </c>
      <c r="J45" s="110"/>
    </row>
    <row r="46" spans="1:10">
      <c r="A46" s="111"/>
      <c r="B46" s="478">
        <f t="shared" si="4"/>
        <v>44044</v>
      </c>
      <c r="C46" s="122">
        <v>18</v>
      </c>
      <c r="D46" s="122">
        <v>18</v>
      </c>
      <c r="E46" s="377">
        <v>133.036036</v>
      </c>
      <c r="F46" s="377">
        <v>2461.4348239999999</v>
      </c>
      <c r="G46" s="377">
        <v>826.88212699999997</v>
      </c>
      <c r="H46" s="125"/>
      <c r="I46" s="124">
        <f t="shared" si="5"/>
        <v>3421.3529869999998</v>
      </c>
      <c r="J46" s="110"/>
    </row>
    <row r="47" spans="1:10">
      <c r="A47" s="111"/>
      <c r="B47" s="478">
        <f t="shared" si="4"/>
        <v>44075</v>
      </c>
      <c r="C47" s="122">
        <v>3</v>
      </c>
      <c r="D47" s="122">
        <v>18</v>
      </c>
      <c r="E47" s="377">
        <v>133.506451</v>
      </c>
      <c r="F47" s="377">
        <v>2514.9257539999999</v>
      </c>
      <c r="G47" s="377">
        <v>767.26910799999996</v>
      </c>
      <c r="H47" s="125"/>
      <c r="I47" s="124">
        <f t="shared" si="5"/>
        <v>3415.701313</v>
      </c>
      <c r="J47" s="110"/>
    </row>
    <row r="48" spans="1:10">
      <c r="A48" s="111"/>
      <c r="B48" s="478">
        <f t="shared" si="4"/>
        <v>44105</v>
      </c>
      <c r="C48" s="122">
        <v>26</v>
      </c>
      <c r="D48" s="122">
        <v>9</v>
      </c>
      <c r="E48" s="377">
        <v>114.237821</v>
      </c>
      <c r="F48" s="377">
        <v>2245.0908180000001</v>
      </c>
      <c r="G48" s="377">
        <v>659.75789699999996</v>
      </c>
      <c r="H48" s="125"/>
      <c r="I48" s="124">
        <f t="shared" si="5"/>
        <v>3019.0865360000003</v>
      </c>
      <c r="J48" s="110"/>
    </row>
    <row r="49" spans="1:10">
      <c r="A49" s="111"/>
      <c r="B49" s="478">
        <f t="shared" si="4"/>
        <v>44136</v>
      </c>
      <c r="C49" s="122">
        <v>9</v>
      </c>
      <c r="D49" s="122">
        <v>8</v>
      </c>
      <c r="E49" s="377">
        <v>132.12782000000001</v>
      </c>
      <c r="F49" s="377">
        <v>2350.5844630000001</v>
      </c>
      <c r="G49" s="377">
        <v>698.74679100000003</v>
      </c>
      <c r="H49" s="125"/>
      <c r="I49" s="124">
        <f t="shared" si="5"/>
        <v>3181.4590740000003</v>
      </c>
      <c r="J49" s="110"/>
    </row>
    <row r="50" spans="1:10">
      <c r="A50" s="111"/>
      <c r="B50" s="476">
        <f t="shared" si="4"/>
        <v>44166</v>
      </c>
      <c r="C50" s="122">
        <v>29</v>
      </c>
      <c r="D50" s="122">
        <v>9</v>
      </c>
      <c r="E50" s="377">
        <v>140.076223</v>
      </c>
      <c r="F50" s="377">
        <v>2468.2524250000001</v>
      </c>
      <c r="G50" s="377">
        <v>651.11995899999999</v>
      </c>
      <c r="H50" s="125"/>
      <c r="I50" s="127">
        <f t="shared" si="5"/>
        <v>3259.4486070000003</v>
      </c>
      <c r="J50" s="110"/>
    </row>
    <row r="51" spans="1:10">
      <c r="A51" s="111"/>
      <c r="B51" s="480" t="s">
        <v>5</v>
      </c>
      <c r="C51" s="109"/>
      <c r="D51" s="109"/>
      <c r="E51" s="378">
        <f>SUM(E39:E50)</f>
        <v>1601.0090279999999</v>
      </c>
      <c r="F51" s="378">
        <f t="shared" ref="F51:G51" si="6">SUM(F39:F50)</f>
        <v>28252.074250999998</v>
      </c>
      <c r="G51" s="378">
        <f t="shared" si="6"/>
        <v>8521.8144399999983</v>
      </c>
      <c r="H51" s="125"/>
      <c r="I51" s="124">
        <f t="shared" si="5"/>
        <v>38374.897719000001</v>
      </c>
      <c r="J51" s="110"/>
    </row>
    <row r="52" spans="1:10">
      <c r="A52" s="98"/>
      <c r="B52" s="119"/>
      <c r="C52" s="109"/>
      <c r="D52" s="109"/>
      <c r="E52" s="109"/>
      <c r="F52" s="109"/>
      <c r="G52" s="109"/>
      <c r="H52" s="109"/>
      <c r="I52" s="109"/>
      <c r="J52" s="110"/>
    </row>
    <row r="53" spans="1:10">
      <c r="A53" s="111"/>
      <c r="B53" s="119"/>
      <c r="C53" s="109"/>
      <c r="D53" s="109"/>
      <c r="E53" s="129" t="s">
        <v>264</v>
      </c>
      <c r="F53" s="112"/>
      <c r="G53" s="128"/>
      <c r="H53" s="109"/>
      <c r="I53" s="128"/>
      <c r="J53" s="110"/>
    </row>
    <row r="54" spans="1:10">
      <c r="A54" s="111"/>
      <c r="B54" s="119"/>
      <c r="C54" s="109"/>
      <c r="D54" s="109"/>
      <c r="E54" s="109" t="s">
        <v>132</v>
      </c>
      <c r="F54" s="130">
        <v>0.75</v>
      </c>
      <c r="G54" s="128"/>
      <c r="H54" s="109"/>
      <c r="I54" s="128"/>
      <c r="J54" s="110"/>
    </row>
    <row r="55" spans="1:10">
      <c r="A55" s="111"/>
      <c r="B55" s="119"/>
      <c r="C55" s="109"/>
      <c r="D55" s="109"/>
      <c r="E55" s="109" t="s">
        <v>133</v>
      </c>
      <c r="F55" s="130">
        <f>1-F54</f>
        <v>0.25</v>
      </c>
      <c r="G55" s="128"/>
      <c r="H55" s="109"/>
      <c r="I55" s="128"/>
      <c r="J55" s="110"/>
    </row>
    <row r="56" spans="1:10">
      <c r="A56" s="111"/>
      <c r="B56" s="479"/>
      <c r="C56" s="131"/>
      <c r="D56" s="131"/>
      <c r="E56" s="131"/>
      <c r="F56" s="131"/>
      <c r="G56" s="131"/>
      <c r="H56" s="114"/>
      <c r="I56" s="114"/>
      <c r="J56" s="115"/>
    </row>
    <row r="57" spans="1:10">
      <c r="A57" s="111"/>
      <c r="B57" s="132"/>
      <c r="C57" s="133"/>
      <c r="D57" s="133"/>
      <c r="E57" s="133"/>
      <c r="F57" s="133"/>
      <c r="G57" s="133"/>
      <c r="H57" s="98"/>
    </row>
    <row r="58" spans="1:10">
      <c r="A58" s="134"/>
      <c r="B58" s="135"/>
      <c r="C58" s="135"/>
      <c r="D58" s="135"/>
      <c r="E58" s="135"/>
      <c r="F58" s="135"/>
      <c r="G58" s="136"/>
    </row>
    <row r="59" spans="1:10">
      <c r="A59" s="137"/>
    </row>
    <row r="60" spans="1:10">
      <c r="A60" s="134"/>
      <c r="C60" s="138"/>
      <c r="D60" s="138"/>
      <c r="E60" s="138"/>
      <c r="F60" s="139"/>
      <c r="G60" s="138"/>
    </row>
  </sheetData>
  <pageMargins left="0.25" right="0.25" top="0.5" bottom="0.25" header="0" footer="0.3"/>
  <pageSetup scale="70" orientation="landscape" r:id="rId1"/>
  <headerFooter>
    <oddFooter>&amp;C&amp;"arial"&amp;11Workpaper (8.1)  -  Actual Allocation Factors&amp;R&amp;"arial"&amp;11 Page &amp;P of &amp;N</oddFooter>
  </headerFooter>
  <rowBreaks count="1" manualBreakCount="1">
    <brk id="15" max="16383" man="1"/>
  </rowBreaks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19"/>
  <sheetViews>
    <sheetView zoomScaleNormal="100" workbookViewId="0"/>
  </sheetViews>
  <sheetFormatPr defaultRowHeight="12.75"/>
  <cols>
    <col min="1" max="2" width="2.42578125" style="75" customWidth="1"/>
    <col min="3" max="3" width="36.140625" style="75" customWidth="1"/>
    <col min="4" max="15" width="11.85546875" style="75" customWidth="1"/>
    <col min="16" max="16" width="12.5703125" style="75" customWidth="1"/>
    <col min="17" max="16384" width="9.140625" style="75"/>
  </cols>
  <sheetData>
    <row r="1" spans="1:16">
      <c r="A1" s="1" t="str">
        <f>+'Workpaper Index'!$C$4</f>
        <v>Washington Power Cost Adjustment Mechanism</v>
      </c>
      <c r="B1" s="74"/>
    </row>
    <row r="2" spans="1:16">
      <c r="A2" s="1" t="str">
        <f>+'Workpaper Index'!$B$5&amp;" "&amp;'Workpaper Index'!$C$5</f>
        <v>Deferral Period: January 1, 2020 - December 31, 2020</v>
      </c>
      <c r="B2" s="74"/>
    </row>
    <row r="3" spans="1:16">
      <c r="A3" s="1" t="str">
        <f>+'Workpaper Index'!$B$29&amp;": "&amp;'Workpaper Index'!$C$29</f>
        <v>(7.1): Washington Sales</v>
      </c>
      <c r="B3" s="76"/>
    </row>
    <row r="7" spans="1:16">
      <c r="B7" s="77" t="s">
        <v>228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9"/>
    </row>
    <row r="8" spans="1:16">
      <c r="B8" s="80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2"/>
    </row>
    <row r="9" spans="1:16">
      <c r="B9" s="83"/>
      <c r="C9" s="84"/>
      <c r="D9" s="85">
        <f>'Exhibit JP-2 PCAM Calculation'!$D$11</f>
        <v>43831</v>
      </c>
      <c r="E9" s="85">
        <f>EDATE(D9,1)</f>
        <v>43862</v>
      </c>
      <c r="F9" s="85">
        <f t="shared" ref="F9:O9" si="0">EDATE(E9,1)</f>
        <v>43891</v>
      </c>
      <c r="G9" s="85">
        <f t="shared" si="0"/>
        <v>43922</v>
      </c>
      <c r="H9" s="85">
        <f t="shared" si="0"/>
        <v>43952</v>
      </c>
      <c r="I9" s="85">
        <f t="shared" si="0"/>
        <v>43983</v>
      </c>
      <c r="J9" s="85">
        <f t="shared" si="0"/>
        <v>44013</v>
      </c>
      <c r="K9" s="85">
        <f t="shared" si="0"/>
        <v>44044</v>
      </c>
      <c r="L9" s="85">
        <f t="shared" si="0"/>
        <v>44075</v>
      </c>
      <c r="M9" s="85">
        <f t="shared" si="0"/>
        <v>44105</v>
      </c>
      <c r="N9" s="85">
        <f t="shared" si="0"/>
        <v>44136</v>
      </c>
      <c r="O9" s="85">
        <f t="shared" si="0"/>
        <v>44166</v>
      </c>
      <c r="P9" s="335" t="s">
        <v>5</v>
      </c>
    </row>
    <row r="10" spans="1:16">
      <c r="B10" s="83"/>
      <c r="C10" s="87"/>
      <c r="D10" s="87"/>
      <c r="E10" s="88"/>
      <c r="F10" s="88"/>
      <c r="G10" s="88"/>
      <c r="H10" s="88"/>
      <c r="I10" s="87"/>
      <c r="J10" s="87"/>
      <c r="K10" s="87"/>
      <c r="L10" s="88"/>
      <c r="M10" s="87"/>
      <c r="N10" s="88"/>
      <c r="O10" s="88"/>
      <c r="P10" s="86"/>
    </row>
    <row r="11" spans="1:16">
      <c r="B11" s="83"/>
      <c r="C11" s="89" t="s">
        <v>238</v>
      </c>
      <c r="D11" s="90">
        <v>391473.57299999997</v>
      </c>
      <c r="E11" s="90">
        <v>321508.50699999998</v>
      </c>
      <c r="F11" s="90">
        <v>330632.02</v>
      </c>
      <c r="G11" s="90">
        <v>279521.69300000003</v>
      </c>
      <c r="H11" s="90">
        <v>284037.81700000004</v>
      </c>
      <c r="I11" s="90">
        <v>325006.92600000004</v>
      </c>
      <c r="J11" s="90">
        <v>363997.30000000005</v>
      </c>
      <c r="K11" s="90">
        <v>363856.99599999998</v>
      </c>
      <c r="L11" s="90">
        <v>319053.87</v>
      </c>
      <c r="M11" s="90">
        <v>327007.62700000004</v>
      </c>
      <c r="N11" s="90">
        <v>358337.68599999999</v>
      </c>
      <c r="O11" s="90">
        <v>400717.32200000004</v>
      </c>
      <c r="P11" s="468">
        <f>+SUM(D11:O11)</f>
        <v>4065151.3369999998</v>
      </c>
    </row>
    <row r="12" spans="1:16"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3"/>
    </row>
    <row r="13" spans="1:16">
      <c r="I13" s="94"/>
    </row>
    <row r="14" spans="1:16">
      <c r="B14" s="77" t="s">
        <v>229</v>
      </c>
      <c r="C14" s="78"/>
      <c r="D14" s="79"/>
    </row>
    <row r="15" spans="1:16">
      <c r="B15" s="80"/>
      <c r="C15" s="81"/>
      <c r="D15" s="82"/>
    </row>
    <row r="16" spans="1:16">
      <c r="B16" s="83"/>
      <c r="C16" s="84"/>
      <c r="D16" s="335" t="s">
        <v>12</v>
      </c>
    </row>
    <row r="17" spans="2:4">
      <c r="B17" s="83"/>
      <c r="C17" s="87"/>
      <c r="D17" s="86"/>
    </row>
    <row r="18" spans="2:4">
      <c r="B18" s="83"/>
      <c r="C18" s="89" t="s">
        <v>238</v>
      </c>
      <c r="D18" s="338">
        <v>4010161.4332736093</v>
      </c>
    </row>
    <row r="19" spans="2:4">
      <c r="B19" s="91"/>
      <c r="C19" s="336"/>
      <c r="D19" s="337"/>
    </row>
  </sheetData>
  <pageMargins left="0.7" right="0.7" top="0.75" bottom="0.75" header="0.3" footer="0.3"/>
  <pageSetup scale="60" orientation="landscape" r:id="rId1"/>
  <headerFooter>
    <oddFooter>&amp;C&amp;"arial"&amp;11Workpaper (8.3)  -  Utah Jurisdictional Sales&amp;R&amp;"arial"&amp;11 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25"/>
  <sheetViews>
    <sheetView zoomScaleNormal="100" workbookViewId="0"/>
  </sheetViews>
  <sheetFormatPr defaultRowHeight="12.75"/>
  <cols>
    <col min="1" max="1" width="9.140625" style="385"/>
    <col min="2" max="2" width="48.7109375" style="385" customWidth="1"/>
    <col min="3" max="3" width="20.7109375" style="385" customWidth="1"/>
    <col min="4" max="4" width="1.85546875" style="385" customWidth="1"/>
    <col min="5" max="16384" width="9.140625" style="385"/>
  </cols>
  <sheetData>
    <row r="2" spans="2:4">
      <c r="B2" s="382"/>
      <c r="C2" s="383"/>
      <c r="D2" s="384"/>
    </row>
    <row r="3" spans="2:4">
      <c r="B3" s="430" t="s">
        <v>340</v>
      </c>
      <c r="C3" s="387"/>
      <c r="D3" s="388"/>
    </row>
    <row r="4" spans="2:4">
      <c r="B4" s="386"/>
      <c r="C4" s="387"/>
      <c r="D4" s="388"/>
    </row>
    <row r="5" spans="2:4">
      <c r="B5" s="431" t="s">
        <v>283</v>
      </c>
      <c r="C5" s="425">
        <f>'Exhibit JP-2 PCAM Calculation'!P18/SUM('Exhibit JP-2 PCAM Calculation'!D13:O13)</f>
        <v>26.964089307346178</v>
      </c>
      <c r="D5" s="388"/>
    </row>
    <row r="6" spans="2:4">
      <c r="B6" s="431" t="s">
        <v>284</v>
      </c>
      <c r="C6" s="420">
        <f>'Exhibit JP-2 PCAM Calculation'!D9</f>
        <v>31.760465690204779</v>
      </c>
      <c r="D6" s="388"/>
    </row>
    <row r="7" spans="2:4">
      <c r="B7" s="432" t="s">
        <v>317</v>
      </c>
      <c r="C7" s="426">
        <f>+C5-C6</f>
        <v>-4.7963763828586004</v>
      </c>
      <c r="D7" s="388"/>
    </row>
    <row r="8" spans="2:4">
      <c r="B8" s="432"/>
      <c r="C8" s="427"/>
      <c r="D8" s="388"/>
    </row>
    <row r="9" spans="2:4">
      <c r="B9" s="432" t="s">
        <v>238</v>
      </c>
      <c r="C9" s="393">
        <f>SUM('Exhibit JP-2 PCAM Calculation'!D13:O13)</f>
        <v>4065151.3369999998</v>
      </c>
      <c r="D9" s="388"/>
    </row>
    <row r="10" spans="2:4">
      <c r="B10" s="433"/>
      <c r="C10" s="389"/>
      <c r="D10" s="388"/>
    </row>
    <row r="11" spans="2:4">
      <c r="B11" s="433" t="s">
        <v>297</v>
      </c>
      <c r="C11" s="389">
        <f>'Exhibit JP-2 PCAM Calculation'!P21</f>
        <v>-19497995.865532875</v>
      </c>
      <c r="D11" s="388"/>
    </row>
    <row r="12" spans="2:4">
      <c r="B12" s="433"/>
      <c r="C12" s="389"/>
      <c r="D12" s="388"/>
    </row>
    <row r="13" spans="2:4">
      <c r="B13" s="431" t="s">
        <v>298</v>
      </c>
      <c r="C13" s="421">
        <v>0</v>
      </c>
      <c r="D13" s="388"/>
    </row>
    <row r="14" spans="2:4">
      <c r="B14" s="431" t="s">
        <v>299</v>
      </c>
      <c r="C14" s="422">
        <f>'Exhibit JP-2 PCAM Calculation'!P26</f>
        <v>-15497995.865532875</v>
      </c>
      <c r="D14" s="388"/>
    </row>
    <row r="15" spans="2:4">
      <c r="B15" s="434"/>
      <c r="C15" s="423"/>
      <c r="D15" s="388"/>
    </row>
    <row r="16" spans="2:4">
      <c r="B16" s="435" t="s">
        <v>300</v>
      </c>
      <c r="C16" s="421">
        <f>'Exhibit JP-2 PCAM Calculation'!P33</f>
        <v>-13048196.278979588</v>
      </c>
      <c r="D16" s="388"/>
    </row>
    <row r="17" spans="2:4">
      <c r="B17" s="433"/>
      <c r="C17" s="424"/>
      <c r="D17" s="388"/>
    </row>
    <row r="18" spans="2:4">
      <c r="B18" s="433" t="s">
        <v>341</v>
      </c>
      <c r="C18" s="421">
        <f>SUM('Exhibit JP-2 PCAM Calculation'!D39:O39)</f>
        <v>-612591.92959721165</v>
      </c>
      <c r="D18" s="388"/>
    </row>
    <row r="19" spans="2:4">
      <c r="B19" s="433"/>
      <c r="C19" s="387"/>
      <c r="D19" s="388"/>
    </row>
    <row r="20" spans="2:4" ht="13.5" thickBot="1">
      <c r="B20" s="434" t="s">
        <v>279</v>
      </c>
      <c r="C20" s="452">
        <f>C16+C18</f>
        <v>-13660788.2085768</v>
      </c>
      <c r="D20" s="388"/>
    </row>
    <row r="21" spans="2:4" ht="13.5" thickTop="1">
      <c r="B21" s="428"/>
      <c r="C21" s="398"/>
      <c r="D21" s="388"/>
    </row>
    <row r="22" spans="2:4">
      <c r="B22" s="429" t="s">
        <v>280</v>
      </c>
      <c r="C22" s="387"/>
      <c r="D22" s="388"/>
    </row>
    <row r="23" spans="2:4">
      <c r="B23" s="390"/>
      <c r="C23" s="391"/>
      <c r="D23" s="392"/>
    </row>
    <row r="25" spans="2:4">
      <c r="C25" s="12">
        <f>C20-SUM('Exhibit JP-2 PCAM Calculation'!D38:O39)</f>
        <v>0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43"/>
  <sheetViews>
    <sheetView zoomScale="90" zoomScaleNormal="90" workbookViewId="0">
      <pane ySplit="5" topLeftCell="A6" activePane="bottomLeft" state="frozen"/>
      <selection pane="bottomLeft"/>
    </sheetView>
  </sheetViews>
  <sheetFormatPr defaultRowHeight="12.75"/>
  <cols>
    <col min="1" max="1" width="5.5703125" customWidth="1"/>
    <col min="2" max="2" width="51.42578125" bestFit="1" customWidth="1"/>
    <col min="3" max="3" width="19.42578125" style="2" customWidth="1"/>
    <col min="4" max="16" width="16.28515625" customWidth="1"/>
    <col min="17" max="17" width="5.28515625" customWidth="1"/>
    <col min="18" max="18" width="13.85546875" customWidth="1"/>
    <col min="19" max="19" width="13.42578125" bestFit="1" customWidth="1"/>
    <col min="20" max="20" width="14.5703125" bestFit="1" customWidth="1"/>
    <col min="21" max="21" width="14.42578125" bestFit="1" customWidth="1"/>
    <col min="24" max="24" width="11.85546875" bestFit="1" customWidth="1"/>
  </cols>
  <sheetData>
    <row r="1" spans="1:16">
      <c r="A1" s="1" t="str">
        <f>+'Workpaper Index'!$C$4</f>
        <v>Washington Power Cost Adjustment Mechanism</v>
      </c>
    </row>
    <row r="2" spans="1:16">
      <c r="A2" s="1" t="str">
        <f>+'Workpaper Index'!$B$5&amp;" "&amp;'Workpaper Index'!$C$5</f>
        <v>Deferral Period: January 1, 2020 - December 31, 2020</v>
      </c>
    </row>
    <row r="3" spans="1:16">
      <c r="A3" s="1" t="str">
        <f>+'Workpaper Index'!$B$9&amp;": "&amp;'Workpaper Index'!$C$9</f>
        <v>Exhibit No. JP-2: Power Cost Adjustment Mechanism Calculation</v>
      </c>
    </row>
    <row r="4" spans="1:16">
      <c r="C4" s="3"/>
      <c r="D4" s="4"/>
      <c r="E4" s="4"/>
      <c r="F4" s="4"/>
      <c r="G4" s="4"/>
    </row>
    <row r="5" spans="1:16" ht="25.5">
      <c r="A5" s="482" t="s">
        <v>0</v>
      </c>
      <c r="B5" s="483"/>
      <c r="C5" s="484"/>
      <c r="E5" s="5"/>
      <c r="F5" s="5"/>
      <c r="G5" s="5"/>
      <c r="H5" s="46"/>
    </row>
    <row r="6" spans="1:16">
      <c r="A6" s="7" t="s">
        <v>301</v>
      </c>
      <c r="B6" s="8"/>
      <c r="C6" s="481"/>
      <c r="D6" s="46" t="s">
        <v>12</v>
      </c>
      <c r="E6" s="379"/>
      <c r="F6" s="379"/>
      <c r="G6" s="379"/>
      <c r="H6" s="4"/>
    </row>
    <row r="7" spans="1:16">
      <c r="A7" s="9">
        <v>1</v>
      </c>
      <c r="B7" s="10" t="s">
        <v>2</v>
      </c>
      <c r="C7" s="11" t="str">
        <f>+'Workpaper Index'!B19</f>
        <v>(4.1)</v>
      </c>
      <c r="D7" s="52">
        <f>+'(4.1) WA Allocated Base NPC'!F15</f>
        <v>127364594.61366889</v>
      </c>
      <c r="E7" s="52"/>
      <c r="F7" s="52"/>
      <c r="G7" s="52"/>
      <c r="H7" s="47"/>
    </row>
    <row r="8" spans="1:16">
      <c r="A8" s="13">
        <v>2</v>
      </c>
      <c r="B8" t="s">
        <v>3</v>
      </c>
      <c r="C8" s="11" t="str">
        <f>+'Workpaper Index'!B29</f>
        <v>(7.1)</v>
      </c>
      <c r="D8" s="14">
        <f>+'(7.1) WA Sales'!D18</f>
        <v>4010161.4332736093</v>
      </c>
      <c r="E8" s="14"/>
      <c r="F8" s="14"/>
      <c r="G8" s="14"/>
      <c r="H8" s="47"/>
    </row>
    <row r="9" spans="1:16">
      <c r="A9" s="13">
        <v>3</v>
      </c>
      <c r="B9" s="465" t="s">
        <v>4</v>
      </c>
      <c r="C9" s="11" t="str">
        <f>"Line "&amp;A7&amp;" / Line "&amp;A8</f>
        <v>Line 1 / Line 2</v>
      </c>
      <c r="D9" s="453">
        <f>+D7/D8</f>
        <v>31.760465690204779</v>
      </c>
      <c r="E9" s="48"/>
      <c r="F9" s="48"/>
      <c r="G9" s="48"/>
      <c r="H9" s="48"/>
      <c r="I9" s="49"/>
    </row>
    <row r="10" spans="1:16">
      <c r="A10" s="15"/>
      <c r="B10" s="8"/>
      <c r="C10" s="11"/>
      <c r="D10" s="16"/>
      <c r="E10" s="16"/>
      <c r="F10" s="16"/>
      <c r="G10" s="16"/>
      <c r="H10" s="4"/>
      <c r="I10" s="4"/>
    </row>
    <row r="11" spans="1:16">
      <c r="A11" s="17" t="s">
        <v>302</v>
      </c>
      <c r="B11" s="18"/>
      <c r="C11" s="11"/>
      <c r="D11" s="19">
        <v>43831</v>
      </c>
      <c r="E11" s="19">
        <f>EDATE(D11,1)</f>
        <v>43862</v>
      </c>
      <c r="F11" s="19">
        <f t="shared" ref="F11:O11" si="0">EDATE(E11,1)</f>
        <v>43891</v>
      </c>
      <c r="G11" s="19">
        <f t="shared" si="0"/>
        <v>43922</v>
      </c>
      <c r="H11" s="19">
        <f t="shared" si="0"/>
        <v>43952</v>
      </c>
      <c r="I11" s="19">
        <f t="shared" si="0"/>
        <v>43983</v>
      </c>
      <c r="J11" s="19">
        <f t="shared" si="0"/>
        <v>44013</v>
      </c>
      <c r="K11" s="19">
        <f t="shared" si="0"/>
        <v>44044</v>
      </c>
      <c r="L11" s="19">
        <f t="shared" si="0"/>
        <v>44075</v>
      </c>
      <c r="M11" s="19">
        <f t="shared" si="0"/>
        <v>44105</v>
      </c>
      <c r="N11" s="19">
        <f t="shared" si="0"/>
        <v>44136</v>
      </c>
      <c r="O11" s="19">
        <f t="shared" si="0"/>
        <v>44166</v>
      </c>
      <c r="P11" s="6" t="s">
        <v>5</v>
      </c>
    </row>
    <row r="12" spans="1:16">
      <c r="A12" s="9">
        <v>4</v>
      </c>
      <c r="B12" s="18" t="s">
        <v>1</v>
      </c>
      <c r="C12" s="11" t="str">
        <f>"Line "&amp;A9</f>
        <v>Line 3</v>
      </c>
      <c r="D12" s="21">
        <f>$D$9</f>
        <v>31.760465690204779</v>
      </c>
      <c r="E12" s="21">
        <f t="shared" ref="E12:O12" si="1">$D$9</f>
        <v>31.760465690204779</v>
      </c>
      <c r="F12" s="21">
        <f t="shared" si="1"/>
        <v>31.760465690204779</v>
      </c>
      <c r="G12" s="21">
        <f t="shared" si="1"/>
        <v>31.760465690204779</v>
      </c>
      <c r="H12" s="21">
        <f t="shared" si="1"/>
        <v>31.760465690204779</v>
      </c>
      <c r="I12" s="21">
        <f t="shared" si="1"/>
        <v>31.760465690204779</v>
      </c>
      <c r="J12" s="21">
        <f t="shared" si="1"/>
        <v>31.760465690204779</v>
      </c>
      <c r="K12" s="21">
        <f t="shared" si="1"/>
        <v>31.760465690204779</v>
      </c>
      <c r="L12" s="21">
        <f t="shared" si="1"/>
        <v>31.760465690204779</v>
      </c>
      <c r="M12" s="21">
        <f t="shared" si="1"/>
        <v>31.760465690204779</v>
      </c>
      <c r="N12" s="21">
        <f t="shared" si="1"/>
        <v>31.760465690204779</v>
      </c>
      <c r="O12" s="21">
        <f t="shared" si="1"/>
        <v>31.760465690204779</v>
      </c>
    </row>
    <row r="13" spans="1:16">
      <c r="A13" s="9">
        <v>5</v>
      </c>
      <c r="B13" s="18" t="s">
        <v>6</v>
      </c>
      <c r="C13" s="11" t="str">
        <f>+'Workpaper Index'!$B$29</f>
        <v>(7.1)</v>
      </c>
      <c r="D13" s="23">
        <f>'(7.1) WA Sales'!D11</f>
        <v>391473.57299999997</v>
      </c>
      <c r="E13" s="23">
        <f>'(7.1) WA Sales'!E11</f>
        <v>321508.50699999998</v>
      </c>
      <c r="F13" s="23">
        <f>'(7.1) WA Sales'!F11</f>
        <v>330632.02</v>
      </c>
      <c r="G13" s="23">
        <f>'(7.1) WA Sales'!G11</f>
        <v>279521.69300000003</v>
      </c>
      <c r="H13" s="23">
        <f>'(7.1) WA Sales'!H11</f>
        <v>284037.81700000004</v>
      </c>
      <c r="I13" s="23">
        <f>'(7.1) WA Sales'!I11</f>
        <v>325006.92600000004</v>
      </c>
      <c r="J13" s="23">
        <f>'(7.1) WA Sales'!J11</f>
        <v>363997.30000000005</v>
      </c>
      <c r="K13" s="23">
        <f>'(7.1) WA Sales'!K11</f>
        <v>363856.99599999998</v>
      </c>
      <c r="L13" s="23">
        <f>'(7.1) WA Sales'!L11</f>
        <v>319053.87</v>
      </c>
      <c r="M13" s="23">
        <f>'(7.1) WA Sales'!M11</f>
        <v>327007.62700000004</v>
      </c>
      <c r="N13" s="23">
        <f>'(7.1) WA Sales'!N11</f>
        <v>358337.68599999999</v>
      </c>
      <c r="O13" s="23">
        <f>'(7.1) WA Sales'!O11</f>
        <v>400717.32200000004</v>
      </c>
    </row>
    <row r="14" spans="1:16">
      <c r="A14" s="9">
        <v>6</v>
      </c>
      <c r="B14" s="24" t="s">
        <v>7</v>
      </c>
      <c r="C14" s="20" t="s">
        <v>8</v>
      </c>
      <c r="D14" s="454">
        <f>D12*D13</f>
        <v>12433382.983888375</v>
      </c>
      <c r="E14" s="454">
        <f t="shared" ref="E14:O14" si="2">E12*E13</f>
        <v>10211259.905682463</v>
      </c>
      <c r="F14" s="454">
        <f t="shared" si="2"/>
        <v>10501026.927293101</v>
      </c>
      <c r="G14" s="454">
        <f t="shared" si="2"/>
        <v>8877739.1401944533</v>
      </c>
      <c r="H14" s="454">
        <f t="shared" si="2"/>
        <v>9021173.3415491655</v>
      </c>
      <c r="I14" s="454">
        <f t="shared" si="2"/>
        <v>10322371.322301924</v>
      </c>
      <c r="J14" s="454">
        <f t="shared" si="2"/>
        <v>11560723.757977176</v>
      </c>
      <c r="K14" s="454">
        <f t="shared" si="2"/>
        <v>11556267.637598976</v>
      </c>
      <c r="L14" s="454">
        <f t="shared" si="2"/>
        <v>10133299.491462056</v>
      </c>
      <c r="M14" s="454">
        <f t="shared" si="2"/>
        <v>10385914.517768783</v>
      </c>
      <c r="N14" s="454">
        <f t="shared" si="2"/>
        <v>11380971.781710373</v>
      </c>
      <c r="O14" s="454">
        <f t="shared" si="2"/>
        <v>12726968.756851742</v>
      </c>
      <c r="P14" s="464">
        <f>SUM(D14:O14)</f>
        <v>129111099.56427859</v>
      </c>
    </row>
    <row r="15" spans="1:16">
      <c r="A15" s="9"/>
      <c r="B15" s="26"/>
      <c r="C15" s="22"/>
      <c r="D15" s="27"/>
      <c r="E15" s="27"/>
      <c r="F15" s="27"/>
      <c r="G15" s="27"/>
      <c r="H15" s="419"/>
      <c r="I15" s="419"/>
      <c r="J15" s="419"/>
      <c r="K15" s="419"/>
      <c r="L15" s="419"/>
      <c r="M15" s="419"/>
      <c r="N15" s="419"/>
      <c r="O15" s="419"/>
      <c r="P15" s="419"/>
    </row>
    <row r="16" spans="1:16">
      <c r="A16" s="9">
        <f>MAX($A$11:A15)+1</f>
        <v>7</v>
      </c>
      <c r="B16" s="28" t="s">
        <v>285</v>
      </c>
      <c r="C16" s="11" t="str">
        <f>+'Workpaper Index'!B12</f>
        <v>(3.1)</v>
      </c>
      <c r="D16" s="455">
        <f>'(3.1) WA Allocated Actual NPC'!I80</f>
        <v>9565959.6739516966</v>
      </c>
      <c r="E16" s="455">
        <f>'(3.1) WA Allocated Actual NPC'!J80</f>
        <v>8917024.5773061812</v>
      </c>
      <c r="F16" s="455">
        <f>'(3.1) WA Allocated Actual NPC'!K80</f>
        <v>8676231.8017468825</v>
      </c>
      <c r="G16" s="455">
        <f>'(3.1) WA Allocated Actual NPC'!L80</f>
        <v>7220314.9237183658</v>
      </c>
      <c r="H16" s="455">
        <f>'(3.1) WA Allocated Actual NPC'!M80</f>
        <v>6832550.7295595482</v>
      </c>
      <c r="I16" s="455">
        <f>'(3.1) WA Allocated Actual NPC'!N80</f>
        <v>7454930.1061237846</v>
      </c>
      <c r="J16" s="455">
        <f>'(3.1) WA Allocated Actual NPC'!O80</f>
        <v>9534779.1506176144</v>
      </c>
      <c r="K16" s="455">
        <f>'(3.1) WA Allocated Actual NPC'!P80</f>
        <v>10631504.22108748</v>
      </c>
      <c r="L16" s="455">
        <f>'(3.1) WA Allocated Actual NPC'!Q80</f>
        <v>10049231.425327513</v>
      </c>
      <c r="M16" s="455">
        <f>'(3.1) WA Allocated Actual NPC'!R80</f>
        <v>8974340.8821249679</v>
      </c>
      <c r="N16" s="455">
        <f>'(3.1) WA Allocated Actual NPC'!S80</f>
        <v>10240524.915388297</v>
      </c>
      <c r="O16" s="455">
        <f>'(3.1) WA Allocated Actual NPC'!T80</f>
        <v>11427095.008808695</v>
      </c>
      <c r="P16" s="456">
        <f>SUM(D16:O16)</f>
        <v>109524487.41576102</v>
      </c>
    </row>
    <row r="17" spans="1:24">
      <c r="A17" s="9">
        <f>MAX($A$11:A16)+1</f>
        <v>8</v>
      </c>
      <c r="B17" s="28" t="s">
        <v>253</v>
      </c>
      <c r="C17" s="11" t="str">
        <f>+'Workpaper Index'!B23</f>
        <v>(5.1)</v>
      </c>
      <c r="D17" s="457">
        <f>'(5.1) Actual EIM Costs'!$F$23/12</f>
        <v>7384.6902487237157</v>
      </c>
      <c r="E17" s="457">
        <f>'(5.1) Actual EIM Costs'!$F$23/12</f>
        <v>7384.6902487237157</v>
      </c>
      <c r="F17" s="457">
        <f>'(5.1) Actual EIM Costs'!$F$23/12</f>
        <v>7384.6902487237157</v>
      </c>
      <c r="G17" s="457">
        <f>'(5.1) Actual EIM Costs'!$F$23/12</f>
        <v>7384.6902487237157</v>
      </c>
      <c r="H17" s="457">
        <f>'(5.1) Actual EIM Costs'!$F$23/12</f>
        <v>7384.6902487237157</v>
      </c>
      <c r="I17" s="457">
        <f>'(5.1) Actual EIM Costs'!$F$23/12</f>
        <v>7384.6902487237157</v>
      </c>
      <c r="J17" s="457">
        <f>'(5.1) Actual EIM Costs'!$F$23/12</f>
        <v>7384.6902487237157</v>
      </c>
      <c r="K17" s="457">
        <f>'(5.1) Actual EIM Costs'!$F$23/12</f>
        <v>7384.6902487237157</v>
      </c>
      <c r="L17" s="457">
        <f>'(5.1) Actual EIM Costs'!$F$23/12</f>
        <v>7384.6902487237157</v>
      </c>
      <c r="M17" s="457">
        <f>'(5.1) Actual EIM Costs'!$F$23/12</f>
        <v>7384.6902487237157</v>
      </c>
      <c r="N17" s="457">
        <f>'(5.1) Actual EIM Costs'!$F$23/12</f>
        <v>7384.6902487237157</v>
      </c>
      <c r="O17" s="457">
        <f>'(5.1) Actual EIM Costs'!$F$23/12</f>
        <v>7384.6902487237157</v>
      </c>
      <c r="P17" s="458">
        <f>SUM(D17:O17)</f>
        <v>88616.282984684571</v>
      </c>
    </row>
    <row r="18" spans="1:24">
      <c r="A18" s="9">
        <f>MAX($A$11:A17)+1</f>
        <v>9</v>
      </c>
      <c r="B18" s="28" t="s">
        <v>286</v>
      </c>
      <c r="C18" s="11" t="str">
        <f>"Line "&amp;A16&amp;" + Line "&amp;A17</f>
        <v>Line 7 + Line 8</v>
      </c>
      <c r="D18" s="459">
        <f>SUM(D16:D17)</f>
        <v>9573344.3642004207</v>
      </c>
      <c r="E18" s="459">
        <f t="shared" ref="E18:O18" si="3">SUM(E16:E17)</f>
        <v>8924409.2675549053</v>
      </c>
      <c r="F18" s="459">
        <f t="shared" si="3"/>
        <v>8683616.4919956066</v>
      </c>
      <c r="G18" s="459">
        <f t="shared" si="3"/>
        <v>7227699.6139670899</v>
      </c>
      <c r="H18" s="459">
        <f t="shared" si="3"/>
        <v>6839935.4198082723</v>
      </c>
      <c r="I18" s="459">
        <f t="shared" si="3"/>
        <v>7462314.7963725086</v>
      </c>
      <c r="J18" s="459">
        <f t="shared" si="3"/>
        <v>9542163.8408663385</v>
      </c>
      <c r="K18" s="459">
        <f t="shared" si="3"/>
        <v>10638888.911336204</v>
      </c>
      <c r="L18" s="459">
        <f t="shared" si="3"/>
        <v>10056616.115576237</v>
      </c>
      <c r="M18" s="459">
        <f t="shared" si="3"/>
        <v>8981725.5723736919</v>
      </c>
      <c r="N18" s="459">
        <f t="shared" si="3"/>
        <v>10247909.605637021</v>
      </c>
      <c r="O18" s="459">
        <f t="shared" si="3"/>
        <v>11434479.699057419</v>
      </c>
      <c r="P18" s="459">
        <f t="shared" ref="P18" si="4">SUM(P16:P17)</f>
        <v>109613103.69874571</v>
      </c>
    </row>
    <row r="19" spans="1:24">
      <c r="A19" s="9"/>
      <c r="B19" s="28"/>
      <c r="C19" s="30"/>
      <c r="D19" s="31"/>
      <c r="E19" s="31"/>
      <c r="F19" s="31"/>
      <c r="G19" s="31"/>
      <c r="H19" s="419"/>
      <c r="I19" s="419"/>
      <c r="J19" s="419"/>
      <c r="K19" s="419"/>
      <c r="L19" s="419"/>
      <c r="M19" s="419"/>
      <c r="N19" s="419"/>
      <c r="O19" s="419"/>
      <c r="P19" s="419"/>
    </row>
    <row r="20" spans="1:24">
      <c r="A20" s="9">
        <f>MAX($A$11:A19)+1</f>
        <v>10</v>
      </c>
      <c r="B20" s="24" t="s">
        <v>287</v>
      </c>
      <c r="C20" s="11" t="str">
        <f>"Line "&amp;A16&amp;" - Line "&amp;A14</f>
        <v>Line 7 - Line 6</v>
      </c>
      <c r="D20" s="454">
        <f>+D18-D14</f>
        <v>-2860038.619687954</v>
      </c>
      <c r="E20" s="454">
        <f t="shared" ref="E20:O20" si="5">+E18-E14</f>
        <v>-1286850.6381275579</v>
      </c>
      <c r="F20" s="454">
        <f t="shared" si="5"/>
        <v>-1817410.4352974948</v>
      </c>
      <c r="G20" s="454">
        <f t="shared" si="5"/>
        <v>-1650039.5262273634</v>
      </c>
      <c r="H20" s="454">
        <f t="shared" si="5"/>
        <v>-2181237.9217408933</v>
      </c>
      <c r="I20" s="454">
        <f t="shared" si="5"/>
        <v>-2860056.5259294156</v>
      </c>
      <c r="J20" s="454">
        <f t="shared" si="5"/>
        <v>-2018559.917110838</v>
      </c>
      <c r="K20" s="454">
        <f t="shared" si="5"/>
        <v>-917378.72626277246</v>
      </c>
      <c r="L20" s="454">
        <f t="shared" si="5"/>
        <v>-76683.375885818154</v>
      </c>
      <c r="M20" s="454">
        <f t="shared" si="5"/>
        <v>-1404188.9453950915</v>
      </c>
      <c r="N20" s="454">
        <f t="shared" si="5"/>
        <v>-1133062.1760733519</v>
      </c>
      <c r="O20" s="454">
        <f t="shared" si="5"/>
        <v>-1292489.0577943232</v>
      </c>
      <c r="P20" s="460"/>
    </row>
    <row r="21" spans="1:24" ht="25.5">
      <c r="A21" s="9">
        <f>MAX($A$11:A20)+1</f>
        <v>11</v>
      </c>
      <c r="B21" s="24" t="s">
        <v>288</v>
      </c>
      <c r="C21" s="29" t="str">
        <f>"Line "&amp;A20&amp;" + Prior Month Line "&amp;A21</f>
        <v>Line 10 + Prior Month Line 11</v>
      </c>
      <c r="D21" s="462">
        <f>+D20</f>
        <v>-2860038.619687954</v>
      </c>
      <c r="E21" s="462">
        <f t="shared" ref="E21:J21" si="6">+E20+D21</f>
        <v>-4146889.2578155119</v>
      </c>
      <c r="F21" s="462">
        <f t="shared" si="6"/>
        <v>-5964299.6931130067</v>
      </c>
      <c r="G21" s="462">
        <f t="shared" si="6"/>
        <v>-7614339.21934037</v>
      </c>
      <c r="H21" s="462">
        <f t="shared" si="6"/>
        <v>-9795577.1410812624</v>
      </c>
      <c r="I21" s="462">
        <f t="shared" si="6"/>
        <v>-12655633.667010678</v>
      </c>
      <c r="J21" s="462">
        <f t="shared" si="6"/>
        <v>-14674193.584121516</v>
      </c>
      <c r="K21" s="462">
        <f t="shared" ref="K21:N21" si="7">+K20+J21</f>
        <v>-15591572.310384288</v>
      </c>
      <c r="L21" s="462">
        <f t="shared" si="7"/>
        <v>-15668255.686270107</v>
      </c>
      <c r="M21" s="462">
        <f t="shared" si="7"/>
        <v>-17072444.6316652</v>
      </c>
      <c r="N21" s="462">
        <f t="shared" si="7"/>
        <v>-18205506.80773855</v>
      </c>
      <c r="O21" s="462">
        <f>+O20+N21</f>
        <v>-19497995.865532875</v>
      </c>
      <c r="P21" s="463">
        <f>+O21</f>
        <v>-19497995.865532875</v>
      </c>
    </row>
    <row r="22" spans="1:24">
      <c r="A22" s="9"/>
      <c r="B22" s="24"/>
      <c r="C22" s="29"/>
      <c r="D22" s="25"/>
      <c r="E22" s="25"/>
      <c r="F22" s="25"/>
      <c r="G22" s="25"/>
      <c r="H22" s="32"/>
      <c r="I22" s="32"/>
      <c r="J22" s="32"/>
      <c r="K22" s="32"/>
      <c r="L22" s="32"/>
      <c r="M22" s="32"/>
      <c r="N22" s="32"/>
      <c r="O22" s="32"/>
      <c r="P22" s="33"/>
    </row>
    <row r="23" spans="1:24">
      <c r="A23" s="34" t="s">
        <v>303</v>
      </c>
      <c r="B23" s="24"/>
      <c r="C23" s="35"/>
      <c r="D23" s="25"/>
      <c r="E23" s="25"/>
      <c r="F23" s="25"/>
      <c r="G23" s="25"/>
      <c r="H23" s="33"/>
      <c r="I23" s="33"/>
      <c r="J23" s="33"/>
      <c r="K23" s="33"/>
      <c r="L23" s="33"/>
      <c r="M23" s="33"/>
      <c r="N23" s="33"/>
      <c r="O23" s="33"/>
    </row>
    <row r="24" spans="1:24">
      <c r="A24" s="9">
        <f>MAX($A$11:A23)+1</f>
        <v>12</v>
      </c>
      <c r="B24" s="28" t="s">
        <v>282</v>
      </c>
      <c r="C24" s="35"/>
      <c r="D24" s="25"/>
      <c r="E24" s="25"/>
      <c r="F24" s="25"/>
      <c r="G24" s="25"/>
      <c r="H24" s="33"/>
      <c r="I24" s="33"/>
      <c r="J24" s="33"/>
      <c r="K24" s="33"/>
      <c r="L24" s="33"/>
      <c r="M24" s="33"/>
      <c r="N24" s="33"/>
      <c r="O24" s="33"/>
      <c r="P24" s="469">
        <v>4000000</v>
      </c>
      <c r="Q24" s="33"/>
      <c r="R24" s="12"/>
      <c r="S24" s="12"/>
      <c r="T24" s="12"/>
    </row>
    <row r="25" spans="1:24">
      <c r="A25" s="9">
        <f>MAX($A$11:A24)+1</f>
        <v>13</v>
      </c>
      <c r="B25" s="28" t="s">
        <v>289</v>
      </c>
      <c r="C25" s="35"/>
      <c r="D25" s="461">
        <f>D26</f>
        <v>0</v>
      </c>
      <c r="E25" s="461">
        <f>E26-D26</f>
        <v>-146889.2578155119</v>
      </c>
      <c r="F25" s="461">
        <f>F26-E26</f>
        <v>-1817410.4352974948</v>
      </c>
      <c r="G25" s="461">
        <f>G26-F26</f>
        <v>-1650039.5262273634</v>
      </c>
      <c r="H25" s="461">
        <f>H26-G26</f>
        <v>-2181237.9217408923</v>
      </c>
      <c r="I25" s="461">
        <f t="shared" ref="I25:O25" si="8">I26-H26</f>
        <v>-2860056.5259294156</v>
      </c>
      <c r="J25" s="461">
        <f t="shared" si="8"/>
        <v>-2018559.917110838</v>
      </c>
      <c r="K25" s="461">
        <f t="shared" si="8"/>
        <v>-917378.72626277246</v>
      </c>
      <c r="L25" s="461">
        <f t="shared" si="8"/>
        <v>-76683.375885818154</v>
      </c>
      <c r="M25" s="461">
        <f t="shared" si="8"/>
        <v>-1404188.9453950934</v>
      </c>
      <c r="N25" s="461">
        <f t="shared" si="8"/>
        <v>-1133062.17607335</v>
      </c>
      <c r="O25" s="461">
        <f t="shared" si="8"/>
        <v>-1292489.0577943251</v>
      </c>
      <c r="P25" s="37"/>
      <c r="R25" s="12"/>
      <c r="S25" s="12"/>
      <c r="T25" s="12"/>
    </row>
    <row r="26" spans="1:24" ht="12.75" customHeight="1">
      <c r="A26" s="9">
        <f>MAX($A$11:A25)+1</f>
        <v>14</v>
      </c>
      <c r="B26" s="28" t="s">
        <v>290</v>
      </c>
      <c r="C26" s="35"/>
      <c r="D26" s="462">
        <f t="shared" ref="D26:O26" si="9">IF(OR($P$21&gt;$P$24,$P$21&lt;-$P$24),IF(AND($P$21&gt;$P$24,D21&gt;$P$24),D21-$P$24,IF(AND($P$21&lt;-$P$24,D21&lt;-$P$24),D21+$P$24,0)),0)</f>
        <v>0</v>
      </c>
      <c r="E26" s="462">
        <f t="shared" si="9"/>
        <v>-146889.2578155119</v>
      </c>
      <c r="F26" s="462">
        <f t="shared" si="9"/>
        <v>-1964299.6931130067</v>
      </c>
      <c r="G26" s="462">
        <f t="shared" si="9"/>
        <v>-3614339.21934037</v>
      </c>
      <c r="H26" s="462">
        <f t="shared" si="9"/>
        <v>-5795577.1410812624</v>
      </c>
      <c r="I26" s="462">
        <f t="shared" si="9"/>
        <v>-8655633.667010678</v>
      </c>
      <c r="J26" s="462">
        <f t="shared" si="9"/>
        <v>-10674193.584121516</v>
      </c>
      <c r="K26" s="462">
        <f t="shared" si="9"/>
        <v>-11591572.310384288</v>
      </c>
      <c r="L26" s="462">
        <f t="shared" si="9"/>
        <v>-11668255.686270107</v>
      </c>
      <c r="M26" s="462">
        <f t="shared" si="9"/>
        <v>-13072444.6316652</v>
      </c>
      <c r="N26" s="462">
        <f t="shared" si="9"/>
        <v>-14205506.80773855</v>
      </c>
      <c r="O26" s="462">
        <f t="shared" si="9"/>
        <v>-15497995.865532875</v>
      </c>
      <c r="P26" s="462">
        <f>+O26</f>
        <v>-15497995.865532875</v>
      </c>
      <c r="R26" s="12"/>
      <c r="S26" s="12"/>
      <c r="T26" s="12"/>
    </row>
    <row r="27" spans="1:24">
      <c r="A27" s="9"/>
      <c r="B27" s="28"/>
      <c r="C27" s="3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33"/>
      <c r="R27" s="499" t="s">
        <v>219</v>
      </c>
      <c r="S27" s="499"/>
      <c r="T27" s="499"/>
      <c r="U27" s="499"/>
    </row>
    <row r="28" spans="1:24">
      <c r="A28" s="26" t="s">
        <v>304</v>
      </c>
      <c r="B28" s="28"/>
      <c r="C28" s="35"/>
      <c r="D28" s="25"/>
      <c r="E28" s="25"/>
      <c r="F28" s="25"/>
      <c r="G28" s="25"/>
      <c r="H28" s="33"/>
      <c r="I28" s="33"/>
      <c r="J28" s="33"/>
      <c r="K28" s="33"/>
      <c r="L28" s="33"/>
      <c r="M28" s="33"/>
      <c r="N28" s="33"/>
      <c r="O28" s="33"/>
      <c r="R28" t="s">
        <v>221</v>
      </c>
      <c r="S28" s="334" t="s">
        <v>220</v>
      </c>
      <c r="T28" t="s">
        <v>217</v>
      </c>
      <c r="U28" t="s">
        <v>218</v>
      </c>
    </row>
    <row r="29" spans="1:24" ht="25.5">
      <c r="A29" s="9">
        <f>MAX($A$11:A28)+1</f>
        <v>15</v>
      </c>
      <c r="B29" s="38" t="s">
        <v>291</v>
      </c>
      <c r="C29" s="35"/>
      <c r="D29" s="25">
        <f>IF(D26=0,0,IF(AND($P$21&gt;$P$24,$P$21&lt;$S$29),D25*$T$29,IF(AND($P$21&gt;$S$29,D26&lt;($S$29-$R$29)),D25*$T$29,IF(AND($P$21&gt;$S$29,D26&gt;($S$29-$R$29)),($S$29-$R$29)*$T$29,0))))</f>
        <v>0</v>
      </c>
      <c r="E29" s="25">
        <f>IF(E26=0,SUM($D$29:D29),IF(AND($P$21&gt;$P$24,$P$21&lt;$S$29),E25*$T$29,IF(AND($P$21&gt;$S$29,E26&lt;($S$29-$R$29)),E25*$T$29,IF(AND($P$21&gt;$S$29,E26&gt;($S$29-$R$29)),(($S$29-$R$29)*$T$29)-SUM($D$29:D29),0))))</f>
        <v>0</v>
      </c>
      <c r="F29" s="25">
        <f>IF(F26=0,SUM($D$29:E29),IF(AND($P$21&gt;$P$24,$P$21&lt;$S$29),F25*$T$29,IF(AND($P$21&gt;$S$29,F26&lt;($S$29-$R$29)),F25*$T$29,IF(AND($P$21&gt;$S$29,F26&gt;($S$29-$R$29)),(($S$29-$R$29)*$T$29)-SUM($D$29:E29),0))))</f>
        <v>0</v>
      </c>
      <c r="G29" s="25">
        <f>IF(G26=0,SUM($D$29:F29),IF(AND($P$21&gt;$P$24,$P$21&lt;$S$29),G25*$T$29,IF(AND($P$21&gt;$S$29,G26&lt;($S$29-$R$29)),G25*$T$29,IF(AND($P$21&gt;$S$29,G26&gt;($S$29-$R$29)),(($S$29-$R$29)*$T$29)-SUM($D$29:F29),0))))</f>
        <v>0</v>
      </c>
      <c r="H29" s="25">
        <f>IF(H26=0,SUM($D$29:G29),IF(AND($P$21&gt;$P$24,$P$21&lt;$S$29),H25*$T$29,IF(AND($P$21&gt;$S$29,H26&lt;($S$29-$R$29)),H25*$T$29,IF(AND($P$21&gt;$S$29,H26&gt;($S$29-$R$29)),(($S$29-$R$29)*$T$29)-SUM($D$29:G29),0))))</f>
        <v>0</v>
      </c>
      <c r="I29" s="25">
        <f>IF(I26=0,SUM($D$29:H29),IF(AND($P$21&gt;$P$24,$P$21&lt;$S$29),I25*$T$29,IF(AND($P$21&gt;$S$29,I26&lt;($S$29-$R$29)),I25*$T$29,IF(AND($P$21&gt;$S$29,I26&gt;($S$29-$R$29)),(($S$29-$R$29)*$T$29)-SUM($D$29:H29),0))))</f>
        <v>0</v>
      </c>
      <c r="J29" s="25">
        <f>IF(J26=0,SUM($D$29:I29),IF(AND($P$21&gt;$P$24,$P$21&lt;$S$29),J25*$T$29,IF(AND($P$21&gt;$S$29,J26&lt;($S$29-$R$29)),J25*$T$29,IF(AND($P$21&gt;$S$29,J26&gt;($S$29-$R$29)),(($S$29-$R$29)*$T$29)-SUM($D$29:I29),0))))</f>
        <v>0</v>
      </c>
      <c r="K29" s="25">
        <f>IF(K26=0,SUM($D$29:J29),IF(AND($P$21&gt;$P$24,$P$21&lt;$S$29),K25*$T$29,IF(AND($P$21&gt;$S$29,K26&lt;($S$29-$R$29)),K25*$T$29,IF(AND($P$21&gt;$S$29,K26&gt;($S$29-$R$29)),(($S$29-$R$29)*$T$29)-SUM($D$29:J29),0))))</f>
        <v>0</v>
      </c>
      <c r="L29" s="25">
        <f>IF(L26=0,SUM($D$29:K29),IF(AND($P$21&gt;$P$24,$P$21&lt;$S$29),L25*$T$29,IF(AND($P$21&gt;$S$29,L26&lt;($S$29-$R$29)),L25*$T$29,IF(AND($P$21&gt;$S$29,L26&gt;($S$29-$R$29)),(($S$29-$R$29)*$T$29)-SUM($D$29:K29),0))))</f>
        <v>0</v>
      </c>
      <c r="M29" s="25">
        <f>IF(M26=0,SUM($D$29:L29),IF(AND($P$21&gt;$P$24,$P$21&lt;$S$29),M25*$T$29,IF(AND($P$21&gt;$S$29,M26&lt;($S$29-$R$29)),M25*$T$29,IF(AND($P$21&gt;$S$29,M26&gt;($S$29-$R$29)),(($S$29-$R$29)*$T$29)-SUM($D$29:L29),0))))</f>
        <v>0</v>
      </c>
      <c r="N29" s="25">
        <f>IF(N26=0,SUM($D$29:M29),IF(AND($P$21&gt;$P$24,$P$21&lt;$S$29),N25*$T$29,IF(AND($P$21&gt;$S$29,N26&lt;($S$29-$R$29)),N25*$T$29,IF(AND($P$21&gt;$S$29,N26&gt;($S$29-$R$29)),(($S$29-$R$29)*$T$29)-SUM($D$29:M29),0))))</f>
        <v>0</v>
      </c>
      <c r="O29" s="25">
        <f>IF(O26=0,SUM($D$29:N29),IF(AND($P$21&gt;$P$24,$P$21&lt;$S$29),O25*$T$29,IF(AND($P$21&gt;$S$29,O26&lt;($S$29-$R$29)),O25*$T$29,IF(AND($P$21&gt;$S$29,O26&gt;($S$29-$R$29)),(($S$29-$R$29)*$T$29)-SUM($D$29:N29),0))))</f>
        <v>0</v>
      </c>
      <c r="P29" s="39"/>
      <c r="R29" s="52">
        <v>4000000</v>
      </c>
      <c r="S29" s="52">
        <v>10000000</v>
      </c>
      <c r="T29" s="333">
        <v>0.5</v>
      </c>
      <c r="U29" s="333">
        <v>0.5</v>
      </c>
    </row>
    <row r="30" spans="1:24">
      <c r="A30" s="9">
        <f>MAX($A$11:A29)+1</f>
        <v>16</v>
      </c>
      <c r="B30" s="38" t="s">
        <v>292</v>
      </c>
      <c r="C30" s="35"/>
      <c r="D30" s="404">
        <f>IF(D26=0,0,IF(AND($P$21&gt;$R$30,D26&gt;($S$29-$R$29)),(D25-(D29/$T$29))*$T$30,0))</f>
        <v>0</v>
      </c>
      <c r="E30" s="404">
        <f>IF(E26=0,SUM($D$30:D30),IF(AND($P$21&gt;$R$30,E26&gt;($S$29-$R$29)),(E25-(E29/$T$29))*$T$30,0))</f>
        <v>0</v>
      </c>
      <c r="F30" s="404">
        <f>IF(F26=0,SUM($D$30:E30),IF(AND($P$21&gt;$R$30,F26&gt;($S$29-$R$29)),(F25-(F29/$T$29))*$T$30,0))</f>
        <v>0</v>
      </c>
      <c r="G30" s="404">
        <f>IF(G26=0,SUM($D$30:F30),IF(AND($P$21&gt;$R$30,G26&gt;($S$29-$R$29)),(G25-(G29/$T$29))*$T$30,0))</f>
        <v>0</v>
      </c>
      <c r="H30" s="404">
        <f>IF(H26=0,SUM($D$30:G30),IF(AND($P$21&gt;$R$30,H26&gt;($S$29-$R$29)),(H25-(H29/$T$29))*$T$30,0))</f>
        <v>0</v>
      </c>
      <c r="I30" s="404">
        <f>IF(I26=0,SUM($D$30:H30),IF(AND($P$21&gt;$R$30,I26&gt;($S$29-$R$29)),(I25-(I29/$T$29))*$T$30,0))</f>
        <v>0</v>
      </c>
      <c r="J30" s="404">
        <f>IF(J26=0,SUM($D$30:I30),IF(AND($P$21&gt;$R$30,J26&gt;($S$29-$R$29)),(J25-(J29/$T$29))*$T$30,0))</f>
        <v>0</v>
      </c>
      <c r="K30" s="404">
        <f>IF(K26=0,SUM($D$30:J30),IF(AND($P$21&gt;$R$30,K26&gt;($S$29-$R$29)),(K25-(K29/$T$29))*$T$30,0))</f>
        <v>0</v>
      </c>
      <c r="L30" s="404">
        <f>IF(L26=0,SUM($D$30:K30),IF(AND($P$21&gt;$R$30,L26&gt;($S$29-$R$29)),(L25-(L29/$T$29))*$T$30,0))</f>
        <v>0</v>
      </c>
      <c r="M30" s="404">
        <f>IF(M26=0,SUM($D$30:L30),IF(AND($P$21&gt;$R$30,M26&gt;($S$29-$R$29)),(M25-(M29/$T$29))*$T$30,0))</f>
        <v>0</v>
      </c>
      <c r="N30" s="404">
        <f>IF(N26=0,SUM($D$30:M30),IF(AND($P$21&gt;$R$30,N26&gt;($S$29-$R$29)),(N25-(N29/$T$29))*$T$30,0))</f>
        <v>0</v>
      </c>
      <c r="O30" s="404">
        <f>IF(O26=0,SUM($D$30:N30),IF(AND($P$21&gt;$R$30,O26&gt;($S$29-$R$29)),(O25-(O29/$T$29))*$T$30,0))</f>
        <v>0</v>
      </c>
      <c r="P30" s="39"/>
      <c r="R30" s="418">
        <v>10000000</v>
      </c>
      <c r="S30" s="419"/>
      <c r="T30" s="333">
        <v>0.9</v>
      </c>
      <c r="U30" s="333">
        <v>0.1</v>
      </c>
    </row>
    <row r="31" spans="1:24" ht="25.5">
      <c r="A31" s="9">
        <f>MAX($A$11:A30)+1</f>
        <v>17</v>
      </c>
      <c r="B31" s="38" t="s">
        <v>293</v>
      </c>
      <c r="C31" s="35"/>
      <c r="D31" s="404">
        <f>IF(D26=0,0,IF(AND($P$21&lt;$R$31,$P$21&gt;$S$31),D25*$T$31,IF(AND($P$21&lt;$S$31,D26&gt;($S$31-$R$31)),D25*$T$31,IF(AND($P$21&lt;$S$31,D26&lt;($S$31-$R$31)),($S$31-$R$31),0))))</f>
        <v>0</v>
      </c>
      <c r="E31" s="404">
        <f>IF(E26=0,-SUM($D$31:D31),IF(AND($P$21&lt;$R$31,$P$21&gt;$S$31),E25*$T$31,IF(AND($P$21&lt;$S$31,E26&gt;($S$31-$R$31)),E25*$T$31,IF(AND($P$21&lt;$S$31,E26&lt;($S$31-$R$31)),(($S$31-$R$31)*$T$31)-SUM($D$31:D31),0))))</f>
        <v>-110166.94336163392</v>
      </c>
      <c r="F31" s="404">
        <f>IF(F26=0,-SUM($D$31:E31),IF(AND($P$21&lt;$R$31,$P$21&gt;$S$31),F25*$T$31,IF(AND($P$21&lt;$S$31,F26&gt;($S$31-$R$31)),F25*$T$31,IF(AND($P$21&lt;$S$31,F26&lt;($S$31-$R$31)),(($S$31-$R$31)*$T$31)-SUM($D$31:E31),0))))</f>
        <v>-1363057.8264731211</v>
      </c>
      <c r="G31" s="404">
        <f>IF(G26=0,-SUM($D$31:F31),IF(AND($P$21&lt;$R$31,$P$21&gt;$S$31),G25*$T$31,IF(AND($P$21&lt;$S$31,G26&gt;($S$31-$R$31)),G25*$T$31,IF(AND($P$21&lt;$S$31,G26&lt;($S$31-$R$31)),(($S$31-$R$31)*$T$31)-SUM($D$31:F31),0))))</f>
        <v>-1237529.6446705225</v>
      </c>
      <c r="H31" s="404">
        <f>IF(H26=0,-SUM($D$31:G31),IF(AND($P$21&lt;$R$31,$P$21&gt;$S$31),H25*$T$31,IF(AND($P$21&lt;$S$31,H26&gt;($S$31-$R$31)),H25*$T$31,IF(AND($P$21&lt;$S$31,H26&lt;($S$31-$R$31)),(($S$31-$R$31)*$T$31)-SUM($D$31:G31),0))))</f>
        <v>-1635928.4413056693</v>
      </c>
      <c r="I31" s="404">
        <f>IF(I26=0,-SUM($D$31:H31),IF(AND($P$21&lt;$R$31,$P$21&gt;$S$31),I25*$T$31,IF(AND($P$21&lt;$S$31,I26&gt;($S$31-$R$31)),I25*$T$31,IF(AND($P$21&lt;$S$31,I26&lt;($S$31-$R$31)),(($S$31-$R$31)*$T$31)-SUM($D$31:H31),0))))</f>
        <v>-153317.14418905322</v>
      </c>
      <c r="J31" s="404">
        <f>IF(J26=0,-SUM($D$31:I31),IF(AND($P$21&lt;$R$31,$P$21&gt;$S$31),J25*$T$31,IF(AND($P$21&lt;$S$31,J26&gt;($S$31-$R$31)),J25*$T$31,IF(AND($P$21&lt;$S$31,J26&lt;($S$31-$R$31)),(($S$31-$R$31)*$T$31)-SUM($D$31:I31),0))))</f>
        <v>0</v>
      </c>
      <c r="K31" s="404">
        <f>IF(K26=0,-SUM($D$31:J31),IF(AND($P$21&lt;$R$31,$P$21&gt;$S$31),K25*$T$31,IF(AND($P$21&lt;$S$31,K26&gt;($S$31-$R$31)),K25*$T$31,IF(AND($P$21&lt;$S$31,K26&lt;($S$31-$R$31)),(($S$31-$R$31)*$T$31)-SUM($D$31:J31),0))))</f>
        <v>0</v>
      </c>
      <c r="L31" s="404">
        <f>IF(L26=0,-SUM($D$31:K31),IF(AND($P$21&lt;$R$31,$P$21&gt;$S$31),L25*$T$31,IF(AND($P$21&lt;$S$31,L26&gt;($S$31-$R$31)),L25*$T$31,IF(AND($P$21&lt;$S$31,L26&lt;($S$31-$R$31)),(($S$31-$R$31)*$T$31)-SUM($D$31:K31),0))))</f>
        <v>0</v>
      </c>
      <c r="M31" s="404">
        <f>IF(M26=0,-SUM($D$31:L31),IF(AND($P$21&lt;$R$31,$P$21&gt;$S$31),M25*$T$31,IF(AND($P$21&lt;$S$31,M26&gt;($S$31-$R$31)),M25*$T$31,IF(AND($P$21&lt;$S$31,M26&lt;($S$31-$R$31)),(($S$31-$R$31)*$T$31)-SUM($D$31:L31),0))))</f>
        <v>0</v>
      </c>
      <c r="N31" s="404">
        <f>IF(N26=0,-SUM($D$31:M31),IF(AND($P$21&lt;$R$31,$P$21&gt;$S$31),N25*$T$31,IF(AND($P$21&lt;$S$31,N26&gt;($S$31-$R$31)),N25*$T$31,IF(AND($P$21&lt;$S$31,N26&lt;($S$31-$R$31)),(($S$31-$R$31)*$T$31)-SUM($D$31:M31),0))))</f>
        <v>0</v>
      </c>
      <c r="O31" s="404">
        <f>IF(O26=0,-SUM($D$31:N31),IF(AND($P$21&lt;$R$31,$P$21&gt;$S$31),O25*$T$31,IF(AND($P$21&lt;$S$31,O26&gt;($S$31-$R$31)),O25*$T$31,IF(AND($P$21&lt;$S$31,O26&lt;($S$31-$R$31)),(($S$31-$R$31)*$T$31)-SUM($D$31:N31),0))))</f>
        <v>0</v>
      </c>
      <c r="P31" s="39"/>
      <c r="R31" s="418">
        <v>-4000000</v>
      </c>
      <c r="S31" s="418">
        <v>-10000000</v>
      </c>
      <c r="T31" s="333">
        <v>0.75</v>
      </c>
      <c r="U31" s="333">
        <v>0.25</v>
      </c>
      <c r="X31" s="33"/>
    </row>
    <row r="32" spans="1:24">
      <c r="A32" s="9">
        <f>MAX($A$11:A31)+1</f>
        <v>18</v>
      </c>
      <c r="B32" s="38" t="s">
        <v>294</v>
      </c>
      <c r="C32" s="35"/>
      <c r="D32" s="404">
        <f>IF(D26=0,0,IF(AND($P$21&lt;$R$32,D26&lt;($S$31-$R$31)),(D25-(D31/$T$31))*$T$32,0))</f>
        <v>0</v>
      </c>
      <c r="E32" s="404">
        <f>IF(E26=0,-SUM($D$32:D32),IF(AND($P$21&lt;$R$32,E26&lt;($S$31-$R$31)),(E25-(E31/$T$31))*$T$32,0))</f>
        <v>0</v>
      </c>
      <c r="F32" s="404">
        <f>IF(F26=0,-SUM($D$32:E32),IF(AND($P$21&lt;$R$32,F26&lt;($S$31-$R$31)),(F25-(F31/$T$31))*$T$32,0))</f>
        <v>0</v>
      </c>
      <c r="G32" s="404">
        <f>IF(G26=0,-SUM($D$32:F32),IF(AND($P$21&lt;$R$32,G26&lt;($S$31-$R$31)),(G25-(G31/$T$31))*$T$32,0))</f>
        <v>0</v>
      </c>
      <c r="H32" s="404">
        <f>IF(H26=0,-SUM($D$32:G32),IF(AND($P$21&lt;$R$32,H26&lt;($S$31-$R$31)),(H25-(H31/$T$31))*$T$32,0))</f>
        <v>0</v>
      </c>
      <c r="I32" s="404">
        <f>IF(I26=0,-SUM($D$32:H32),IF(AND($P$21&lt;$R$32,I26&lt;($S$31-$R$31)),(I25-(I31/$T$31))*$T$32,0))</f>
        <v>-2390070.3003096101</v>
      </c>
      <c r="J32" s="404">
        <f>IF(J26=0,-SUM($D$32:I32),IF(AND($P$21&lt;$R$32,J26&lt;($S$31-$R$31)),(J25-(J31/$T$31))*$T$32,0))</f>
        <v>-1816703.9253997542</v>
      </c>
      <c r="K32" s="404">
        <f>IF(K26=0,-SUM($D$32:J32),IF(AND($P$21&lt;$R$32,K26&lt;($S$31-$R$31)),(K25-(K31/$T$31))*$T$32,0))</f>
        <v>-825640.85363649519</v>
      </c>
      <c r="L32" s="404">
        <f>IF(L26=0,-SUM($D$32:K32),IF(AND($P$21&lt;$R$32,L26&lt;($S$31-$R$31)),(L25-(L31/$T$31))*$T$32,0))</f>
        <v>-69015.038297236344</v>
      </c>
      <c r="M32" s="404">
        <f>IF(M26=0,-SUM($D$32:L32),IF(AND($P$21&lt;$R$32,M26&lt;($S$31-$R$31)),(M25-(M31/$T$31))*$T$32,0))</f>
        <v>-1263770.0508555842</v>
      </c>
      <c r="N32" s="404">
        <f>IF(N26=0,-SUM($D$32:M32),IF(AND($P$21&lt;$R$32,N26&lt;($S$31-$R$31)),(N25-(N31/$T$31))*$T$32,0))</f>
        <v>-1019755.9584660151</v>
      </c>
      <c r="O32" s="404">
        <f>IF(O26=0,-SUM($D$32:N32),IF(AND($P$21&lt;$R$32,O26&lt;($S$31-$R$31)),(O25-(O31/$T$31))*$T$32,0))</f>
        <v>-1163240.1520148925</v>
      </c>
      <c r="P32" s="39"/>
      <c r="R32" s="418">
        <v>-10000000</v>
      </c>
      <c r="S32" s="419"/>
      <c r="T32" s="333">
        <v>0.9</v>
      </c>
      <c r="U32" s="333">
        <v>0.1</v>
      </c>
    </row>
    <row r="33" spans="1:17">
      <c r="A33" s="9">
        <f>MAX($A$11:A32)+1</f>
        <v>19</v>
      </c>
      <c r="B33" s="466" t="s">
        <v>295</v>
      </c>
      <c r="C33" s="35"/>
      <c r="D33" s="462">
        <f t="shared" ref="D33:O33" si="10">SUM(D29:D32)</f>
        <v>0</v>
      </c>
      <c r="E33" s="462">
        <f t="shared" si="10"/>
        <v>-110166.94336163392</v>
      </c>
      <c r="F33" s="462">
        <f t="shared" si="10"/>
        <v>-1363057.8264731211</v>
      </c>
      <c r="G33" s="462">
        <f t="shared" si="10"/>
        <v>-1237529.6446705225</v>
      </c>
      <c r="H33" s="462">
        <f t="shared" si="10"/>
        <v>-1635928.4413056693</v>
      </c>
      <c r="I33" s="462">
        <f t="shared" si="10"/>
        <v>-2543387.4444986633</v>
      </c>
      <c r="J33" s="462">
        <f t="shared" si="10"/>
        <v>-1816703.9253997542</v>
      </c>
      <c r="K33" s="462">
        <f t="shared" si="10"/>
        <v>-825640.85363649519</v>
      </c>
      <c r="L33" s="462">
        <f t="shared" si="10"/>
        <v>-69015.038297236344</v>
      </c>
      <c r="M33" s="462">
        <f t="shared" si="10"/>
        <v>-1263770.0508555842</v>
      </c>
      <c r="N33" s="462">
        <f t="shared" si="10"/>
        <v>-1019755.9584660151</v>
      </c>
      <c r="O33" s="462">
        <f t="shared" si="10"/>
        <v>-1163240.1520148925</v>
      </c>
      <c r="P33" s="462">
        <f>SUM(D33:O33)</f>
        <v>-13048196.278979588</v>
      </c>
    </row>
    <row r="34" spans="1:17">
      <c r="A34" s="9"/>
      <c r="B34" s="40"/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5" spans="1:17">
      <c r="A35" s="26" t="s">
        <v>318</v>
      </c>
      <c r="B35" s="38"/>
      <c r="C35" s="35"/>
      <c r="D35" s="41"/>
      <c r="E35" s="41"/>
      <c r="F35" s="41"/>
      <c r="G35" s="41"/>
      <c r="N35" s="33"/>
      <c r="O35" s="12"/>
    </row>
    <row r="36" spans="1:17">
      <c r="A36" s="9">
        <f>MAX($A$11:A35)+1</f>
        <v>20</v>
      </c>
      <c r="B36" s="38" t="s">
        <v>237</v>
      </c>
      <c r="C36" s="2" t="s">
        <v>236</v>
      </c>
      <c r="D36" s="42">
        <v>4.9599999999999998E-2</v>
      </c>
      <c r="E36" s="42">
        <f>D36</f>
        <v>4.9599999999999998E-2</v>
      </c>
      <c r="F36" s="42">
        <f>D36</f>
        <v>4.9599999999999998E-2</v>
      </c>
      <c r="G36" s="42">
        <v>4.7500000000000001E-2</v>
      </c>
      <c r="H36" s="42">
        <f>G36</f>
        <v>4.7500000000000001E-2</v>
      </c>
      <c r="I36" s="42">
        <f>G36</f>
        <v>4.7500000000000001E-2</v>
      </c>
      <c r="J36" s="42">
        <v>3.4299999999999997E-2</v>
      </c>
      <c r="K36" s="42">
        <f>J36</f>
        <v>3.4299999999999997E-2</v>
      </c>
      <c r="L36" s="42">
        <f>J36</f>
        <v>3.4299999999999997E-2</v>
      </c>
      <c r="M36" s="42">
        <v>3.2500000000000001E-2</v>
      </c>
      <c r="N36" s="42">
        <f>M36</f>
        <v>3.2500000000000001E-2</v>
      </c>
      <c r="O36" s="42">
        <f>M36</f>
        <v>3.2500000000000001E-2</v>
      </c>
    </row>
    <row r="37" spans="1:17">
      <c r="A37" s="9">
        <f>MAX($A$11:A36)+1</f>
        <v>21</v>
      </c>
      <c r="B37" s="24" t="s">
        <v>9</v>
      </c>
      <c r="C37" s="11"/>
      <c r="D37" s="376">
        <v>-9450998.098028427</v>
      </c>
      <c r="E37" s="52">
        <f t="shared" ref="E37:O37" si="11">+D40</f>
        <v>-9490062.2235002778</v>
      </c>
      <c r="F37" s="52">
        <f t="shared" si="11"/>
        <v>-9639682.4357353281</v>
      </c>
      <c r="G37" s="52">
        <f t="shared" si="11"/>
        <v>-11045401.269117532</v>
      </c>
      <c r="H37" s="52">
        <f t="shared" si="11"/>
        <v>-12329101.571233388</v>
      </c>
      <c r="I37" s="52">
        <f t="shared" si="11"/>
        <v>-14017070.481298607</v>
      </c>
      <c r="J37" s="52">
        <f t="shared" si="11"/>
        <v>-16620975.950769648</v>
      </c>
      <c r="K37" s="52">
        <f t="shared" si="11"/>
        <v>-18487784.538455404</v>
      </c>
      <c r="L37" s="52">
        <f t="shared" si="11"/>
        <v>-19367449.621284306</v>
      </c>
      <c r="M37" s="52">
        <f t="shared" si="11"/>
        <v>-19491921.920407947</v>
      </c>
      <c r="N37" s="52">
        <f t="shared" si="11"/>
        <v>-20810193.948408503</v>
      </c>
      <c r="O37" s="52">
        <f t="shared" si="11"/>
        <v>-21887691.768345214</v>
      </c>
      <c r="Q37" s="43"/>
    </row>
    <row r="38" spans="1:17">
      <c r="A38" s="9">
        <f>MAX($A$11:A37)+1</f>
        <v>22</v>
      </c>
      <c r="B38" s="24" t="s">
        <v>296</v>
      </c>
      <c r="C38" s="11" t="str">
        <f>"Line "&amp;A37</f>
        <v>Line 21</v>
      </c>
      <c r="D38" s="44">
        <f t="shared" ref="D38:O38" si="12">+D33</f>
        <v>0</v>
      </c>
      <c r="E38" s="44">
        <f t="shared" si="12"/>
        <v>-110166.94336163392</v>
      </c>
      <c r="F38" s="44">
        <f t="shared" si="12"/>
        <v>-1363057.8264731211</v>
      </c>
      <c r="G38" s="44">
        <f t="shared" si="12"/>
        <v>-1237529.6446705225</v>
      </c>
      <c r="H38" s="44">
        <f t="shared" si="12"/>
        <v>-1635928.4413056693</v>
      </c>
      <c r="I38" s="44">
        <f t="shared" si="12"/>
        <v>-2543387.4444986633</v>
      </c>
      <c r="J38" s="44">
        <f t="shared" si="12"/>
        <v>-1816703.9253997542</v>
      </c>
      <c r="K38" s="44">
        <f t="shared" si="12"/>
        <v>-825640.85363649519</v>
      </c>
      <c r="L38" s="44">
        <f t="shared" si="12"/>
        <v>-69015.038297236344</v>
      </c>
      <c r="M38" s="44">
        <f t="shared" si="12"/>
        <v>-1263770.0508555842</v>
      </c>
      <c r="N38" s="44">
        <f t="shared" si="12"/>
        <v>-1019755.9584660151</v>
      </c>
      <c r="O38" s="44">
        <f t="shared" si="12"/>
        <v>-1163240.1520148925</v>
      </c>
      <c r="Q38" s="44"/>
    </row>
    <row r="39" spans="1:17" ht="25.5">
      <c r="A39" s="9">
        <f>MAX($A$11:A38)+1</f>
        <v>23</v>
      </c>
      <c r="B39" s="375" t="s">
        <v>10</v>
      </c>
      <c r="C39" s="30" t="str">
        <f>"[Line "&amp;A37&amp;"  + (Line "&amp;A38&amp;" x 50%)] x Line "&amp;A36&amp;"/12"</f>
        <v>[Line 21  + (Line 22 x 50%)] x Line 20/12</v>
      </c>
      <c r="D39" s="381">
        <f t="shared" ref="D39:O39" si="13">+((D38*0.5)+D37)*D36/12</f>
        <v>-39064.125471850828</v>
      </c>
      <c r="E39" s="381">
        <f t="shared" si="13"/>
        <v>-39453.268873415189</v>
      </c>
      <c r="F39" s="381">
        <f t="shared" si="13"/>
        <v>-42661.006909083801</v>
      </c>
      <c r="G39" s="381">
        <f t="shared" si="13"/>
        <v>-46170.657445333978</v>
      </c>
      <c r="H39" s="381">
        <f t="shared" si="13"/>
        <v>-52040.468759549636</v>
      </c>
      <c r="I39" s="381">
        <f t="shared" si="13"/>
        <v>-60518.024972377258</v>
      </c>
      <c r="J39" s="381">
        <f t="shared" si="13"/>
        <v>-50104.662286000384</v>
      </c>
      <c r="K39" s="381">
        <f t="shared" si="13"/>
        <v>-54024.229192407183</v>
      </c>
      <c r="L39" s="381">
        <f t="shared" si="13"/>
        <v>-55457.260826404097</v>
      </c>
      <c r="M39" s="381">
        <f t="shared" si="13"/>
        <v>-54501.977144971803</v>
      </c>
      <c r="N39" s="381">
        <f t="shared" si="13"/>
        <v>-57741.86147069576</v>
      </c>
      <c r="O39" s="381">
        <f t="shared" si="13"/>
        <v>-60854.386245121801</v>
      </c>
      <c r="P39" s="4"/>
    </row>
    <row r="40" spans="1:17" ht="13.5" thickBot="1">
      <c r="A40" s="9">
        <f>MAX($A$11:A39)+1</f>
        <v>24</v>
      </c>
      <c r="B40" s="24" t="s">
        <v>11</v>
      </c>
      <c r="C40" s="467"/>
      <c r="D40" s="45">
        <f t="shared" ref="D40:O40" si="14">SUM(D37:D39)</f>
        <v>-9490062.2235002778</v>
      </c>
      <c r="E40" s="45">
        <f t="shared" si="14"/>
        <v>-9639682.4357353281</v>
      </c>
      <c r="F40" s="45">
        <f t="shared" si="14"/>
        <v>-11045401.269117532</v>
      </c>
      <c r="G40" s="45">
        <f t="shared" si="14"/>
        <v>-12329101.571233388</v>
      </c>
      <c r="H40" s="45">
        <f t="shared" si="14"/>
        <v>-14017070.481298607</v>
      </c>
      <c r="I40" s="45">
        <f t="shared" si="14"/>
        <v>-16620975.950769648</v>
      </c>
      <c r="J40" s="45">
        <f t="shared" si="14"/>
        <v>-18487784.538455404</v>
      </c>
      <c r="K40" s="45">
        <f t="shared" si="14"/>
        <v>-19367449.621284306</v>
      </c>
      <c r="L40" s="45">
        <f t="shared" si="14"/>
        <v>-19491921.920407947</v>
      </c>
      <c r="M40" s="45">
        <f t="shared" si="14"/>
        <v>-20810193.948408503</v>
      </c>
      <c r="N40" s="45">
        <f t="shared" si="14"/>
        <v>-21887691.768345214</v>
      </c>
      <c r="O40" s="45">
        <f t="shared" si="14"/>
        <v>-23111786.306605227</v>
      </c>
      <c r="P40" s="45">
        <f>O40</f>
        <v>-23111786.306605227</v>
      </c>
    </row>
    <row r="41" spans="1:17" ht="13.5" thickTop="1">
      <c r="P41" s="4"/>
    </row>
    <row r="42" spans="1:17">
      <c r="A42" s="405"/>
      <c r="B42" s="405"/>
    </row>
    <row r="43" spans="1:17">
      <c r="A43" s="406"/>
      <c r="B43" s="405"/>
    </row>
  </sheetData>
  <mergeCells count="1">
    <mergeCell ref="R27:U27"/>
  </mergeCells>
  <pageMargins left="0.7" right="0.7" top="0.75" bottom="0.75" header="0.3" footer="0.3"/>
  <pageSetup scale="42" orientation="landscape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87"/>
  <sheetViews>
    <sheetView zoomScale="90" zoomScaleNormal="90" zoomScaleSheetLayoutView="85" workbookViewId="0"/>
  </sheetViews>
  <sheetFormatPr defaultColWidth="9.140625" defaultRowHeight="16.5" customHeight="1"/>
  <cols>
    <col min="1" max="1" width="4.7109375" style="141" customWidth="1"/>
    <col min="2" max="2" width="6.5703125" style="141" customWidth="1"/>
    <col min="3" max="3" width="27.5703125" style="141" customWidth="1"/>
    <col min="4" max="4" width="1.42578125" style="141" customWidth="1"/>
    <col min="5" max="5" width="20.85546875" style="141" customWidth="1"/>
    <col min="6" max="6" width="1.42578125" style="141" customWidth="1"/>
    <col min="7" max="7" width="22" style="141" customWidth="1"/>
    <col min="8" max="8" width="1.42578125" style="141" customWidth="1"/>
    <col min="9" max="11" width="16.85546875" style="141" bestFit="1" customWidth="1"/>
    <col min="12" max="12" width="15.85546875" style="141" customWidth="1"/>
    <col min="13" max="14" width="16.85546875" style="141" bestFit="1" customWidth="1"/>
    <col min="15" max="15" width="16.85546875" style="141" customWidth="1"/>
    <col min="16" max="17" width="16.85546875" style="141" bestFit="1" customWidth="1"/>
    <col min="18" max="19" width="15.85546875" style="141" customWidth="1"/>
    <col min="20" max="20" width="16.85546875" style="141" bestFit="1" customWidth="1"/>
    <col min="21" max="21" width="4.7109375" style="141" customWidth="1"/>
    <col min="22" max="16384" width="9.140625" style="141"/>
  </cols>
  <sheetData>
    <row r="1" spans="1:21" s="140" customFormat="1" ht="12.75">
      <c r="A1" s="1" t="str">
        <f>+'Workpaper Index'!$C$4</f>
        <v>Washington Power Cost Adjustment Mechanism</v>
      </c>
    </row>
    <row r="2" spans="1:21" s="140" customFormat="1" ht="12.75">
      <c r="A2" s="1" t="str">
        <f>+'Workpaper Index'!$B$5&amp;" "&amp;'Workpaper Index'!$C$5</f>
        <v>Deferral Period: January 1, 2020 - December 31, 2020</v>
      </c>
    </row>
    <row r="3" spans="1:21" s="140" customFormat="1" ht="12.75">
      <c r="A3" s="1" t="str">
        <f>+'Workpaper Index'!$B$12&amp;": "&amp;'Workpaper Index'!$C$12</f>
        <v>(3.1): Washington Allocated Adjusted Actual Net Power Costs</v>
      </c>
    </row>
    <row r="4" spans="1:21" s="140" customFormat="1" ht="16.5" customHeight="1">
      <c r="C4" s="96"/>
    </row>
    <row r="5" spans="1:21" ht="16.5" customHeight="1">
      <c r="C5" s="96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</row>
    <row r="6" spans="1:21" ht="16.5" customHeight="1">
      <c r="C6" s="96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</row>
    <row r="7" spans="1:21" ht="16.5" customHeight="1">
      <c r="B7" s="101" t="s">
        <v>263</v>
      </c>
      <c r="C7" s="142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4"/>
    </row>
    <row r="8" spans="1:21" s="96" customFormat="1" ht="16.5" customHeight="1">
      <c r="B8" s="145"/>
      <c r="C8" s="146"/>
      <c r="D8" s="146"/>
      <c r="E8" s="146"/>
      <c r="F8" s="146"/>
      <c r="G8" s="147"/>
      <c r="H8" s="146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8"/>
    </row>
    <row r="9" spans="1:21" ht="16.5" customHeight="1">
      <c r="B9" s="149"/>
      <c r="C9" s="150"/>
      <c r="D9" s="150"/>
      <c r="E9" s="151" t="s">
        <v>134</v>
      </c>
      <c r="F9" s="150"/>
      <c r="G9" s="152" t="s">
        <v>5</v>
      </c>
      <c r="H9" s="153"/>
      <c r="I9" s="154">
        <f>'Exhibit JP-2 PCAM Calculation'!$D$11</f>
        <v>43831</v>
      </c>
      <c r="J9" s="154">
        <f t="shared" ref="J9:K9" si="0">+EDATE(I9,1)</f>
        <v>43862</v>
      </c>
      <c r="K9" s="154">
        <f t="shared" si="0"/>
        <v>43891</v>
      </c>
      <c r="L9" s="154">
        <f t="shared" ref="L9" si="1">+EDATE(K9,1)</f>
        <v>43922</v>
      </c>
      <c r="M9" s="154">
        <f t="shared" ref="M9" si="2">+EDATE(L9,1)</f>
        <v>43952</v>
      </c>
      <c r="N9" s="154">
        <f t="shared" ref="N9" si="3">+EDATE(M9,1)</f>
        <v>43983</v>
      </c>
      <c r="O9" s="154">
        <f t="shared" ref="O9" si="4">+EDATE(N9,1)</f>
        <v>44013</v>
      </c>
      <c r="P9" s="154">
        <f t="shared" ref="P9" si="5">+EDATE(O9,1)</f>
        <v>44044</v>
      </c>
      <c r="Q9" s="154">
        <f t="shared" ref="Q9" si="6">+EDATE(P9,1)</f>
        <v>44075</v>
      </c>
      <c r="R9" s="154">
        <f t="shared" ref="R9" si="7">+EDATE(Q9,1)</f>
        <v>44105</v>
      </c>
      <c r="S9" s="154">
        <f t="shared" ref="S9" si="8">+EDATE(R9,1)</f>
        <v>44136</v>
      </c>
      <c r="T9" s="154">
        <f t="shared" ref="T9" si="9">+EDATE(S9,1)</f>
        <v>44166</v>
      </c>
      <c r="U9" s="155"/>
    </row>
    <row r="10" spans="1:21" ht="16.5" customHeight="1">
      <c r="B10" s="149"/>
      <c r="C10" s="156"/>
      <c r="D10" s="157"/>
      <c r="E10" s="158"/>
      <c r="F10" s="159"/>
      <c r="G10" s="153"/>
      <c r="H10" s="153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5"/>
    </row>
    <row r="11" spans="1:21" ht="16.5" customHeight="1">
      <c r="B11" s="149"/>
      <c r="C11" s="160" t="s">
        <v>111</v>
      </c>
      <c r="D11" s="161"/>
      <c r="E11" s="161"/>
      <c r="F11" s="161"/>
      <c r="G11" s="162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55"/>
    </row>
    <row r="12" spans="1:21" ht="16.5" customHeight="1">
      <c r="B12" s="149"/>
      <c r="C12" s="164" t="s">
        <v>135</v>
      </c>
      <c r="D12" s="161"/>
      <c r="E12" s="165">
        <v>447</v>
      </c>
      <c r="F12" s="161"/>
      <c r="G12" s="162">
        <f>+SUMIF('(3.2) Adj Actual NPC by Cat'!$E$9:$E$29,$C12,'(3.2) Adj Actual NPC by Cat'!I$9:I$29)</f>
        <v>0</v>
      </c>
      <c r="H12" s="163"/>
      <c r="I12" s="162">
        <f>+SUMIF('(3.2) Adj Actual NPC by Cat'!$E$9:$E$29,$C12,'(3.2) Adj Actual NPC by Cat'!K$9:K$29)</f>
        <v>0</v>
      </c>
      <c r="J12" s="162">
        <f>+SUMIF('(3.2) Adj Actual NPC by Cat'!$E$9:$E$29,$C12,'(3.2) Adj Actual NPC by Cat'!L$9:L$29)</f>
        <v>0</v>
      </c>
      <c r="K12" s="162">
        <f>+SUMIF('(3.2) Adj Actual NPC by Cat'!$E$9:$E$29,$C12,'(3.2) Adj Actual NPC by Cat'!M$9:M$29)</f>
        <v>0</v>
      </c>
      <c r="L12" s="162">
        <f>+SUMIF('(3.2) Adj Actual NPC by Cat'!$E$9:$E$29,$C12,'(3.2) Adj Actual NPC by Cat'!N$9:N$29)</f>
        <v>0</v>
      </c>
      <c r="M12" s="162">
        <f>+SUMIF('(3.2) Adj Actual NPC by Cat'!$E$9:$E$29,$C12,'(3.2) Adj Actual NPC by Cat'!O$9:O$29)</f>
        <v>0</v>
      </c>
      <c r="N12" s="162">
        <f>+SUMIF('(3.2) Adj Actual NPC by Cat'!$E$9:$E$29,$C12,'(3.2) Adj Actual NPC by Cat'!P$9:P$29)</f>
        <v>0</v>
      </c>
      <c r="O12" s="162">
        <f>+SUMIF('(3.2) Adj Actual NPC by Cat'!$E$9:$E$29,$C12,'(3.2) Adj Actual NPC by Cat'!Q$9:Q$29)</f>
        <v>0</v>
      </c>
      <c r="P12" s="162">
        <f>+SUMIF('(3.2) Adj Actual NPC by Cat'!$E$9:$E$29,$C12,'(3.2) Adj Actual NPC by Cat'!R$9:R$29)</f>
        <v>0</v>
      </c>
      <c r="Q12" s="162">
        <f>+SUMIF('(3.2) Adj Actual NPC by Cat'!$E$9:$E$29,$C12,'(3.2) Adj Actual NPC by Cat'!S$9:S$29)</f>
        <v>0</v>
      </c>
      <c r="R12" s="162">
        <f>+SUMIF('(3.2) Adj Actual NPC by Cat'!$E$9:$E$29,$C12,'(3.2) Adj Actual NPC by Cat'!T$9:T$29)</f>
        <v>0</v>
      </c>
      <c r="S12" s="162">
        <f>+SUMIF('(3.2) Adj Actual NPC by Cat'!$E$9:$E$29,$C12,'(3.2) Adj Actual NPC by Cat'!U$9:U$29)</f>
        <v>0</v>
      </c>
      <c r="T12" s="162">
        <f>+SUMIF('(3.2) Adj Actual NPC by Cat'!$E$9:$E$29,$C12,'(3.2) Adj Actual NPC by Cat'!V$9:V$29)</f>
        <v>0</v>
      </c>
      <c r="U12" s="155"/>
    </row>
    <row r="13" spans="1:21" ht="16.5" customHeight="1">
      <c r="B13" s="149"/>
      <c r="C13" s="164" t="s">
        <v>136</v>
      </c>
      <c r="D13" s="161"/>
      <c r="E13" s="165">
        <v>447</v>
      </c>
      <c r="F13" s="161"/>
      <c r="G13" s="166">
        <f>+SUMIF('(3.2) Adj Actual NPC by Cat'!$E$9:$E$29,$C13,'(3.2) Adj Actual NPC by Cat'!I$9:I$29)</f>
        <v>0</v>
      </c>
      <c r="H13" s="415"/>
      <c r="I13" s="166">
        <f>+SUMIF('(3.2) Adj Actual NPC by Cat'!$E$9:$E$29,$C13,'(3.2) Adj Actual NPC by Cat'!K$9:K$29)</f>
        <v>0</v>
      </c>
      <c r="J13" s="166">
        <f>+SUMIF('(3.2) Adj Actual NPC by Cat'!$E$9:$E$29,$C13,'(3.2) Adj Actual NPC by Cat'!L$9:L$29)</f>
        <v>0</v>
      </c>
      <c r="K13" s="166">
        <f>+SUMIF('(3.2) Adj Actual NPC by Cat'!$E$9:$E$29,$C13,'(3.2) Adj Actual NPC by Cat'!M$9:M$29)</f>
        <v>0</v>
      </c>
      <c r="L13" s="166">
        <f>+SUMIF('(3.2) Adj Actual NPC by Cat'!$E$9:$E$29,$C13,'(3.2) Adj Actual NPC by Cat'!N$9:N$29)</f>
        <v>0</v>
      </c>
      <c r="M13" s="166">
        <f>+SUMIF('(3.2) Adj Actual NPC by Cat'!$E$9:$E$29,$C13,'(3.2) Adj Actual NPC by Cat'!O$9:O$29)</f>
        <v>0</v>
      </c>
      <c r="N13" s="166">
        <f>+SUMIF('(3.2) Adj Actual NPC by Cat'!$E$9:$E$29,$C13,'(3.2) Adj Actual NPC by Cat'!P$9:P$29)</f>
        <v>0</v>
      </c>
      <c r="O13" s="166">
        <f>+SUMIF('(3.2) Adj Actual NPC by Cat'!$E$9:$E$29,$C13,'(3.2) Adj Actual NPC by Cat'!Q$9:Q$29)</f>
        <v>0</v>
      </c>
      <c r="P13" s="166">
        <f>+SUMIF('(3.2) Adj Actual NPC by Cat'!$E$9:$E$29,$C13,'(3.2) Adj Actual NPC by Cat'!R$9:R$29)</f>
        <v>0</v>
      </c>
      <c r="Q13" s="166">
        <f>+SUMIF('(3.2) Adj Actual NPC by Cat'!$E$9:$E$29,$C13,'(3.2) Adj Actual NPC by Cat'!S$9:S$29)</f>
        <v>0</v>
      </c>
      <c r="R13" s="166">
        <f>+SUMIF('(3.2) Adj Actual NPC by Cat'!$E$9:$E$29,$C13,'(3.2) Adj Actual NPC by Cat'!T$9:T$29)</f>
        <v>0</v>
      </c>
      <c r="S13" s="166">
        <f>+SUMIF('(3.2) Adj Actual NPC by Cat'!$E$9:$E$29,$C13,'(3.2) Adj Actual NPC by Cat'!U$9:U$29)</f>
        <v>0</v>
      </c>
      <c r="T13" s="166">
        <f>+SUMIF('(3.2) Adj Actual NPC by Cat'!$E$9:$E$29,$C13,'(3.2) Adj Actual NPC by Cat'!V$9:V$29)</f>
        <v>0</v>
      </c>
      <c r="U13" s="155"/>
    </row>
    <row r="14" spans="1:21" ht="16.5" customHeight="1">
      <c r="B14" s="149"/>
      <c r="C14" s="167" t="s">
        <v>137</v>
      </c>
      <c r="D14" s="161"/>
      <c r="E14" s="165">
        <v>447</v>
      </c>
      <c r="F14" s="161"/>
      <c r="G14" s="166">
        <f>+SUMIF('(3.2) Adj Actual NPC by Cat'!$E$9:$E$29,$C14,'(3.2) Adj Actual NPC by Cat'!I$9:I$29)</f>
        <v>38342126.579446413</v>
      </c>
      <c r="H14" s="415"/>
      <c r="I14" s="166">
        <f>+SUMIF('(3.2) Adj Actual NPC by Cat'!$E$9:$E$29,$C14,'(3.2) Adj Actual NPC by Cat'!K$9:K$29)</f>
        <v>6247584.6197908893</v>
      </c>
      <c r="J14" s="166">
        <f>+SUMIF('(3.2) Adj Actual NPC by Cat'!$E$9:$E$29,$C14,'(3.2) Adj Actual NPC by Cat'!L$9:L$29)</f>
        <v>3122295.71</v>
      </c>
      <c r="K14" s="166">
        <f>+SUMIF('(3.2) Adj Actual NPC by Cat'!$E$9:$E$29,$C14,'(3.2) Adj Actual NPC by Cat'!M$9:M$29)</f>
        <v>1876065.31</v>
      </c>
      <c r="L14" s="166">
        <f>+SUMIF('(3.2) Adj Actual NPC by Cat'!$E$9:$E$29,$C14,'(3.2) Adj Actual NPC by Cat'!N$9:N$29)</f>
        <v>5325542.25</v>
      </c>
      <c r="M14" s="166">
        <f>+SUMIF('(3.2) Adj Actual NPC by Cat'!$E$9:$E$29,$C14,'(3.2) Adj Actual NPC by Cat'!O$9:O$29)</f>
        <v>1491507.3499999999</v>
      </c>
      <c r="N14" s="166">
        <f>+SUMIF('(3.2) Adj Actual NPC by Cat'!$E$9:$E$29,$C14,'(3.2) Adj Actual NPC by Cat'!P$9:P$29)</f>
        <v>1650926.2000000002</v>
      </c>
      <c r="O14" s="166">
        <f>+SUMIF('(3.2) Adj Actual NPC by Cat'!$E$9:$E$29,$C14,'(3.2) Adj Actual NPC by Cat'!Q$9:Q$29)</f>
        <v>2505161.0200000005</v>
      </c>
      <c r="P14" s="166">
        <f>+SUMIF('(3.2) Adj Actual NPC by Cat'!$E$9:$E$29,$C14,'(3.2) Adj Actual NPC by Cat'!R$9:R$29)</f>
        <v>5828705.4700000007</v>
      </c>
      <c r="Q14" s="166">
        <f>+SUMIF('(3.2) Adj Actual NPC by Cat'!$E$9:$E$29,$C14,'(3.2) Adj Actual NPC by Cat'!S$9:S$29)</f>
        <v>5236786.03</v>
      </c>
      <c r="R14" s="166">
        <f>+SUMIF('(3.2) Adj Actual NPC by Cat'!$E$9:$E$29,$C14,'(3.2) Adj Actual NPC by Cat'!T$9:T$29)</f>
        <v>2937278.3699999996</v>
      </c>
      <c r="S14" s="166">
        <f>+SUMIF('(3.2) Adj Actual NPC by Cat'!$E$9:$E$29,$C14,'(3.2) Adj Actual NPC by Cat'!U$9:U$29)</f>
        <v>1851059.9600000002</v>
      </c>
      <c r="T14" s="166">
        <f>+SUMIF('(3.2) Adj Actual NPC by Cat'!$E$9:$E$29,$C14,'(3.2) Adj Actual NPC by Cat'!V$9:V$29)</f>
        <v>269214.28965551895</v>
      </c>
      <c r="U14" s="155"/>
    </row>
    <row r="15" spans="1:21" ht="16.5" customHeight="1">
      <c r="B15" s="149"/>
      <c r="C15" s="168" t="s">
        <v>138</v>
      </c>
      <c r="D15" s="161"/>
      <c r="E15" s="165">
        <v>447</v>
      </c>
      <c r="F15" s="161"/>
      <c r="G15" s="169">
        <f>+SUMIF('(3.2) Adj Actual NPC by Cat'!$E$9:$E$29,$C15,'(3.2) Adj Actual NPC by Cat'!I$9:I$29)</f>
        <v>0</v>
      </c>
      <c r="H15" s="416"/>
      <c r="I15" s="169">
        <f>+SUMIF('(3.2) Adj Actual NPC by Cat'!$E$9:$E$29,$C15,'(3.2) Adj Actual NPC by Cat'!K$9:K$29)</f>
        <v>0</v>
      </c>
      <c r="J15" s="169">
        <f>+SUMIF('(3.2) Adj Actual NPC by Cat'!$E$9:$E$29,$C15,'(3.2) Adj Actual NPC by Cat'!L$9:L$29)</f>
        <v>0</v>
      </c>
      <c r="K15" s="169">
        <f>+SUMIF('(3.2) Adj Actual NPC by Cat'!$E$9:$E$29,$C15,'(3.2) Adj Actual NPC by Cat'!M$9:M$29)</f>
        <v>0</v>
      </c>
      <c r="L15" s="169">
        <f>+SUMIF('(3.2) Adj Actual NPC by Cat'!$E$9:$E$29,$C15,'(3.2) Adj Actual NPC by Cat'!N$9:N$29)</f>
        <v>0</v>
      </c>
      <c r="M15" s="169">
        <f>+SUMIF('(3.2) Adj Actual NPC by Cat'!$E$9:$E$29,$C15,'(3.2) Adj Actual NPC by Cat'!O$9:O$29)</f>
        <v>0</v>
      </c>
      <c r="N15" s="169">
        <f>+SUMIF('(3.2) Adj Actual NPC by Cat'!$E$9:$E$29,$C15,'(3.2) Adj Actual NPC by Cat'!P$9:P$29)</f>
        <v>0</v>
      </c>
      <c r="O15" s="169">
        <f>+SUMIF('(3.2) Adj Actual NPC by Cat'!$E$9:$E$29,$C15,'(3.2) Adj Actual NPC by Cat'!Q$9:Q$29)</f>
        <v>0</v>
      </c>
      <c r="P15" s="169">
        <f>+SUMIF('(3.2) Adj Actual NPC by Cat'!$E$9:$E$29,$C15,'(3.2) Adj Actual NPC by Cat'!R$9:R$29)</f>
        <v>0</v>
      </c>
      <c r="Q15" s="169">
        <f>+SUMIF('(3.2) Adj Actual NPC by Cat'!$E$9:$E$29,$C15,'(3.2) Adj Actual NPC by Cat'!S$9:S$29)</f>
        <v>0</v>
      </c>
      <c r="R15" s="169">
        <f>+SUMIF('(3.2) Adj Actual NPC by Cat'!$E$9:$E$29,$C15,'(3.2) Adj Actual NPC by Cat'!T$9:T$29)</f>
        <v>0</v>
      </c>
      <c r="S15" s="169">
        <f>+SUMIF('(3.2) Adj Actual NPC by Cat'!$E$9:$E$29,$C15,'(3.2) Adj Actual NPC by Cat'!U$9:U$29)</f>
        <v>0</v>
      </c>
      <c r="T15" s="169">
        <f>+SUMIF('(3.2) Adj Actual NPC by Cat'!$E$9:$E$29,$C15,'(3.2) Adj Actual NPC by Cat'!V$9:V$29)</f>
        <v>0</v>
      </c>
      <c r="U15" s="155"/>
    </row>
    <row r="16" spans="1:21" ht="16.5" customHeight="1">
      <c r="B16" s="149"/>
      <c r="C16" s="171" t="s">
        <v>139</v>
      </c>
      <c r="D16" s="161"/>
      <c r="E16" s="170"/>
      <c r="F16" s="161"/>
      <c r="G16" s="172">
        <f>+SUM(G12:G15)</f>
        <v>38342126.579446413</v>
      </c>
      <c r="H16" s="416"/>
      <c r="I16" s="172">
        <f t="shared" ref="I16:K16" si="10">+SUM(I12:I15)</f>
        <v>6247584.6197908893</v>
      </c>
      <c r="J16" s="172">
        <f t="shared" si="10"/>
        <v>3122295.71</v>
      </c>
      <c r="K16" s="172">
        <f t="shared" si="10"/>
        <v>1876065.31</v>
      </c>
      <c r="L16" s="172">
        <f t="shared" ref="L16:T16" si="11">+SUM(L12:L15)</f>
        <v>5325542.25</v>
      </c>
      <c r="M16" s="172">
        <f t="shared" si="11"/>
        <v>1491507.3499999999</v>
      </c>
      <c r="N16" s="172">
        <f t="shared" si="11"/>
        <v>1650926.2000000002</v>
      </c>
      <c r="O16" s="172">
        <f t="shared" si="11"/>
        <v>2505161.0200000005</v>
      </c>
      <c r="P16" s="172">
        <f t="shared" si="11"/>
        <v>5828705.4700000007</v>
      </c>
      <c r="Q16" s="172">
        <f t="shared" si="11"/>
        <v>5236786.03</v>
      </c>
      <c r="R16" s="172">
        <f t="shared" si="11"/>
        <v>2937278.3699999996</v>
      </c>
      <c r="S16" s="172">
        <f t="shared" si="11"/>
        <v>1851059.9600000002</v>
      </c>
      <c r="T16" s="172">
        <f t="shared" si="11"/>
        <v>269214.28965551895</v>
      </c>
      <c r="U16" s="155"/>
    </row>
    <row r="17" spans="2:21" ht="16.5" customHeight="1">
      <c r="B17" s="149"/>
      <c r="C17" s="173"/>
      <c r="D17" s="161"/>
      <c r="E17" s="170"/>
      <c r="F17" s="161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5"/>
      <c r="U17" s="155"/>
    </row>
    <row r="18" spans="2:21" ht="16.5" customHeight="1">
      <c r="B18" s="149"/>
      <c r="C18" s="174" t="s">
        <v>113</v>
      </c>
      <c r="D18" s="161"/>
      <c r="E18" s="170"/>
      <c r="F18" s="161"/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  <c r="R18" s="415"/>
      <c r="S18" s="415"/>
      <c r="T18" s="415"/>
      <c r="U18" s="155"/>
    </row>
    <row r="19" spans="2:21" ht="16.5" customHeight="1">
      <c r="B19" s="149"/>
      <c r="C19" s="167" t="s">
        <v>140</v>
      </c>
      <c r="D19" s="161"/>
      <c r="E19" s="165">
        <v>555</v>
      </c>
      <c r="F19" s="161"/>
      <c r="G19" s="166">
        <f>+SUMIF('(3.2) Adj Actual NPC by Cat'!$E$32:$E$187,$C19,'(3.2) Adj Actual NPC by Cat'!I$32:I$187)</f>
        <v>-337067.69101900829</v>
      </c>
      <c r="H19" s="416"/>
      <c r="I19" s="166">
        <f>+SUMIF('(3.2) Adj Actual NPC by Cat'!$E$32:$E$187,$C19,'(3.2) Adj Actual NPC by Cat'!K$32:K$187)</f>
        <v>-19166.685115008004</v>
      </c>
      <c r="J19" s="166">
        <f>+SUMIF('(3.2) Adj Actual NPC by Cat'!$E$32:$E$187,$C19,'(3.2) Adj Actual NPC by Cat'!L$32:L$187)</f>
        <v>-19166.685115008004</v>
      </c>
      <c r="K19" s="166">
        <f>+SUMIF('(3.2) Adj Actual NPC by Cat'!$E$32:$E$187,$C19,'(3.2) Adj Actual NPC by Cat'!M$32:M$187)</f>
        <v>-132450.09911500811</v>
      </c>
      <c r="L19" s="166">
        <f>+SUMIF('(3.2) Adj Actual NPC by Cat'!$E$32:$E$187,$C19,'(3.2) Adj Actual NPC by Cat'!N$32:N$187)</f>
        <v>-12950.596753920014</v>
      </c>
      <c r="M19" s="166">
        <f>+SUMIF('(3.2) Adj Actual NPC by Cat'!$E$32:$E$187,$C19,'(3.2) Adj Actual NPC by Cat'!O$32:O$187)</f>
        <v>-19166.703115008015</v>
      </c>
      <c r="N19" s="166">
        <f>+SUMIF('(3.2) Adj Actual NPC by Cat'!$E$32:$E$187,$C19,'(3.2) Adj Actual NPC by Cat'!P$32:P$187)</f>
        <v>-19166.703115008015</v>
      </c>
      <c r="O19" s="166">
        <f>+SUMIF('(3.2) Adj Actual NPC by Cat'!$E$32:$E$187,$C19,'(3.2) Adj Actual NPC by Cat'!Q$32:Q$187)</f>
        <v>-19166.703115008015</v>
      </c>
      <c r="P19" s="166">
        <f>+SUMIF('(3.2) Adj Actual NPC by Cat'!$E$32:$E$187,$C19,'(3.2) Adj Actual NPC by Cat'!R$32:R$187)</f>
        <v>-19166.703115008015</v>
      </c>
      <c r="Q19" s="166">
        <f>+SUMIF('(3.2) Adj Actual NPC by Cat'!$E$32:$E$187,$C19,'(3.2) Adj Actual NPC by Cat'!S$32:S$187)</f>
        <v>-19166.703115008015</v>
      </c>
      <c r="R19" s="166">
        <f>+SUMIF('(3.2) Adj Actual NPC by Cat'!$E$32:$E$187,$C19,'(3.2) Adj Actual NPC by Cat'!T$32:T$187)</f>
        <v>-19166.703115008015</v>
      </c>
      <c r="S19" s="166">
        <f>+SUMIF('(3.2) Adj Actual NPC by Cat'!$E$32:$E$187,$C19,'(3.2) Adj Actual NPC by Cat'!U$32:U$187)</f>
        <v>-19166.703115008015</v>
      </c>
      <c r="T19" s="166">
        <f>+SUMIF('(3.2) Adj Actual NPC by Cat'!$E$32:$E$187,$C19,'(3.2) Adj Actual NPC by Cat'!V$32:V$187)</f>
        <v>-19166.703115008015</v>
      </c>
      <c r="U19" s="155"/>
    </row>
    <row r="20" spans="2:21" ht="16.5" customHeight="1">
      <c r="B20" s="149"/>
      <c r="C20" s="168" t="s">
        <v>141</v>
      </c>
      <c r="D20" s="161"/>
      <c r="E20" s="165">
        <v>555</v>
      </c>
      <c r="F20" s="161"/>
      <c r="G20" s="166">
        <f>+SUMIF('(3.2) Adj Actual NPC by Cat'!$E$32:$E$187,$C20,'(3.2) Adj Actual NPC by Cat'!I$32:I$187)</f>
        <v>0</v>
      </c>
      <c r="H20" s="416"/>
      <c r="I20" s="166">
        <f>+SUMIF('(3.2) Adj Actual NPC by Cat'!$E$32:$E$187,$C20,'(3.2) Adj Actual NPC by Cat'!K$32:K$187)</f>
        <v>0</v>
      </c>
      <c r="J20" s="166">
        <f>+SUMIF('(3.2) Adj Actual NPC by Cat'!$E$32:$E$187,$C20,'(3.2) Adj Actual NPC by Cat'!L$32:L$187)</f>
        <v>0</v>
      </c>
      <c r="K20" s="166">
        <f>+SUMIF('(3.2) Adj Actual NPC by Cat'!$E$32:$E$187,$C20,'(3.2) Adj Actual NPC by Cat'!M$32:M$187)</f>
        <v>0</v>
      </c>
      <c r="L20" s="166">
        <f>+SUMIF('(3.2) Adj Actual NPC by Cat'!$E$32:$E$187,$C20,'(3.2) Adj Actual NPC by Cat'!N$32:N$187)</f>
        <v>0</v>
      </c>
      <c r="M20" s="166">
        <f>+SUMIF('(3.2) Adj Actual NPC by Cat'!$E$32:$E$187,$C20,'(3.2) Adj Actual NPC by Cat'!O$32:O$187)</f>
        <v>0</v>
      </c>
      <c r="N20" s="166">
        <f>+SUMIF('(3.2) Adj Actual NPC by Cat'!$E$32:$E$187,$C20,'(3.2) Adj Actual NPC by Cat'!P$32:P$187)</f>
        <v>0</v>
      </c>
      <c r="O20" s="166">
        <f>+SUMIF('(3.2) Adj Actual NPC by Cat'!$E$32:$E$187,$C20,'(3.2) Adj Actual NPC by Cat'!Q$32:Q$187)</f>
        <v>0</v>
      </c>
      <c r="P20" s="166">
        <f>+SUMIF('(3.2) Adj Actual NPC by Cat'!$E$32:$E$187,$C20,'(3.2) Adj Actual NPC by Cat'!R$32:R$187)</f>
        <v>0</v>
      </c>
      <c r="Q20" s="166">
        <f>+SUMIF('(3.2) Adj Actual NPC by Cat'!$E$32:$E$187,$C20,'(3.2) Adj Actual NPC by Cat'!S$32:S$187)</f>
        <v>0</v>
      </c>
      <c r="R20" s="166">
        <f>+SUMIF('(3.2) Adj Actual NPC by Cat'!$E$32:$E$187,$C20,'(3.2) Adj Actual NPC by Cat'!T$32:T$187)</f>
        <v>0</v>
      </c>
      <c r="S20" s="166">
        <f>+SUMIF('(3.2) Adj Actual NPC by Cat'!$E$32:$E$187,$C20,'(3.2) Adj Actual NPC by Cat'!U$32:U$187)</f>
        <v>0</v>
      </c>
      <c r="T20" s="166">
        <f>+SUMIF('(3.2) Adj Actual NPC by Cat'!$E$32:$E$187,$C20,'(3.2) Adj Actual NPC by Cat'!V$32:V$187)</f>
        <v>0</v>
      </c>
      <c r="U20" s="155"/>
    </row>
    <row r="21" spans="2:21" ht="16.5" customHeight="1">
      <c r="B21" s="149"/>
      <c r="C21" s="168" t="s">
        <v>142</v>
      </c>
      <c r="D21" s="161"/>
      <c r="E21" s="165">
        <v>555</v>
      </c>
      <c r="F21" s="161"/>
      <c r="G21" s="166">
        <f>+SUMIF('(3.2) Adj Actual NPC by Cat'!$E$32:$E$187,$C21,'(3.2) Adj Actual NPC by Cat'!I$32:I$187)</f>
        <v>-723221.10898099164</v>
      </c>
      <c r="H21" s="416"/>
      <c r="I21" s="166">
        <f>+SUMIF('(3.2) Adj Actual NPC by Cat'!$E$32:$E$187,$C21,'(3.2) Adj Actual NPC by Cat'!K$32:K$187)</f>
        <v>-40221.134884992003</v>
      </c>
      <c r="J21" s="166">
        <f>+SUMIF('(3.2) Adj Actual NPC by Cat'!$E$32:$E$187,$C21,'(3.2) Adj Actual NPC by Cat'!L$32:L$187)</f>
        <v>-40221.134884992003</v>
      </c>
      <c r="K21" s="166">
        <f>+SUMIF('(3.2) Adj Actual NPC by Cat'!$E$32:$E$187,$C21,'(3.2) Adj Actual NPC by Cat'!M$32:M$187)</f>
        <v>-304549.10088499222</v>
      </c>
      <c r="L21" s="166">
        <f>+SUMIF('(3.2) Adj Actual NPC by Cat'!$E$32:$E$187,$C21,'(3.2) Adj Actual NPC by Cat'!N$32:N$187)</f>
        <v>-16460.323246080021</v>
      </c>
      <c r="M21" s="166">
        <f>+SUMIF('(3.2) Adj Actual NPC by Cat'!$E$32:$E$187,$C21,'(3.2) Adj Actual NPC by Cat'!O$32:O$187)</f>
        <v>-40221.176884992019</v>
      </c>
      <c r="N21" s="166">
        <f>+SUMIF('(3.2) Adj Actual NPC by Cat'!$E$32:$E$187,$C21,'(3.2) Adj Actual NPC by Cat'!P$32:P$187)</f>
        <v>-40221.176884992019</v>
      </c>
      <c r="O21" s="166">
        <f>+SUMIF('(3.2) Adj Actual NPC by Cat'!$E$32:$E$187,$C21,'(3.2) Adj Actual NPC by Cat'!Q$32:Q$187)</f>
        <v>-40221.176884992019</v>
      </c>
      <c r="P21" s="166">
        <f>+SUMIF('(3.2) Adj Actual NPC by Cat'!$E$32:$E$187,$C21,'(3.2) Adj Actual NPC by Cat'!R$32:R$187)</f>
        <v>-40221.176884992019</v>
      </c>
      <c r="Q21" s="166">
        <f>+SUMIF('(3.2) Adj Actual NPC by Cat'!$E$32:$E$187,$C21,'(3.2) Adj Actual NPC by Cat'!S$32:S$187)</f>
        <v>-40221.176884992019</v>
      </c>
      <c r="R21" s="166">
        <f>+SUMIF('(3.2) Adj Actual NPC by Cat'!$E$32:$E$187,$C21,'(3.2) Adj Actual NPC by Cat'!T$32:T$187)</f>
        <v>-40221.176884992019</v>
      </c>
      <c r="S21" s="166">
        <f>+SUMIF('(3.2) Adj Actual NPC by Cat'!$E$32:$E$187,$C21,'(3.2) Adj Actual NPC by Cat'!U$32:U$187)</f>
        <v>-40221.176884992019</v>
      </c>
      <c r="T21" s="166">
        <f>+SUMIF('(3.2) Adj Actual NPC by Cat'!$E$32:$E$187,$C21,'(3.2) Adj Actual NPC by Cat'!V$32:V$187)</f>
        <v>-40221.176884992019</v>
      </c>
      <c r="U21" s="155"/>
    </row>
    <row r="22" spans="2:21" ht="16.5" customHeight="1">
      <c r="B22" s="149"/>
      <c r="C22" s="168" t="s">
        <v>143</v>
      </c>
      <c r="D22" s="161"/>
      <c r="E22" s="165">
        <v>555</v>
      </c>
      <c r="F22" s="161"/>
      <c r="G22" s="166">
        <f>+SUMIF('(3.2) Adj Actual NPC by Cat'!$E$32:$E$187,$C22,'(3.2) Adj Actual NPC by Cat'!I$32:I$187)</f>
        <v>130620780.36479014</v>
      </c>
      <c r="H22" s="416"/>
      <c r="I22" s="166">
        <f>+SUMIF('(3.2) Adj Actual NPC by Cat'!$E$32:$E$187,$C22,'(3.2) Adj Actual NPC by Cat'!K$32:K$187)</f>
        <v>12609611.130000003</v>
      </c>
      <c r="J22" s="166">
        <f>+SUMIF('(3.2) Adj Actual NPC by Cat'!$E$32:$E$187,$C22,'(3.2) Adj Actual NPC by Cat'!L$32:L$187)</f>
        <v>12416963.854456836</v>
      </c>
      <c r="K22" s="166">
        <f>+SUMIF('(3.2) Adj Actual NPC by Cat'!$E$32:$E$187,$C22,'(3.2) Adj Actual NPC by Cat'!M$32:M$187)</f>
        <v>3522689.0352089973</v>
      </c>
      <c r="L22" s="166">
        <f>+SUMIF('(3.2) Adj Actual NPC by Cat'!$E$32:$E$187,$C22,'(3.2) Adj Actual NPC by Cat'!N$32:N$187)</f>
        <v>8965114.0478656888</v>
      </c>
      <c r="M22" s="166">
        <f>+SUMIF('(3.2) Adj Actual NPC by Cat'!$E$32:$E$187,$C22,'(3.2) Adj Actual NPC by Cat'!O$32:O$187)</f>
        <v>7323050.5383388847</v>
      </c>
      <c r="N22" s="166">
        <f>+SUMIF('(3.2) Adj Actual NPC by Cat'!$E$32:$E$187,$C22,'(3.2) Adj Actual NPC by Cat'!P$32:P$187)</f>
        <v>7467946.2694851011</v>
      </c>
      <c r="O22" s="166">
        <f>+SUMIF('(3.2) Adj Actual NPC by Cat'!$E$32:$E$187,$C22,'(3.2) Adj Actual NPC by Cat'!Q$32:Q$187)</f>
        <v>13315990.878539782</v>
      </c>
      <c r="P22" s="166">
        <f>+SUMIF('(3.2) Adj Actual NPC by Cat'!$E$32:$E$187,$C22,'(3.2) Adj Actual NPC by Cat'!R$32:R$187)</f>
        <v>16637964.367718793</v>
      </c>
      <c r="Q22" s="166">
        <f>+SUMIF('(3.2) Adj Actual NPC by Cat'!$E$32:$E$187,$C22,'(3.2) Adj Actual NPC by Cat'!S$32:S$187)</f>
        <v>16785334.126607053</v>
      </c>
      <c r="R22" s="166">
        <f>+SUMIF('(3.2) Adj Actual NPC by Cat'!$E$32:$E$187,$C22,'(3.2) Adj Actual NPC by Cat'!T$32:T$187)</f>
        <v>4067165.1512017632</v>
      </c>
      <c r="S22" s="166">
        <f>+SUMIF('(3.2) Adj Actual NPC by Cat'!$E$32:$E$187,$C22,'(3.2) Adj Actual NPC by Cat'!U$32:U$187)</f>
        <v>11848589.518530028</v>
      </c>
      <c r="T22" s="166">
        <f>+SUMIF('(3.2) Adj Actual NPC by Cat'!$E$32:$E$187,$C22,'(3.2) Adj Actual NPC by Cat'!V$32:V$187)</f>
        <v>15660361.446837196</v>
      </c>
      <c r="U22" s="155"/>
    </row>
    <row r="23" spans="2:21" ht="16.5" customHeight="1">
      <c r="B23" s="149"/>
      <c r="C23" s="168" t="s">
        <v>256</v>
      </c>
      <c r="D23" s="161"/>
      <c r="E23" s="165">
        <v>555</v>
      </c>
      <c r="F23" s="161"/>
      <c r="G23" s="166">
        <f>+SUMIF('(3.2) Adj Actual NPC by Cat'!$E$32:$E$187,$C23,'(3.2) Adj Actual NPC by Cat'!I$32:I$187)</f>
        <v>272030.8</v>
      </c>
      <c r="H23" s="416"/>
      <c r="I23" s="166">
        <f>+SUMIF('(3.2) Adj Actual NPC by Cat'!$E$32:$E$187,$C23,'(3.2) Adj Actual NPC by Cat'!K$32:K$187)</f>
        <v>0</v>
      </c>
      <c r="J23" s="166">
        <f>+SUMIF('(3.2) Adj Actual NPC by Cat'!$E$32:$E$187,$C23,'(3.2) Adj Actual NPC by Cat'!L$32:L$187)</f>
        <v>0</v>
      </c>
      <c r="K23" s="166">
        <f>+SUMIF('(3.2) Adj Actual NPC by Cat'!$E$32:$E$187,$C23,'(3.2) Adj Actual NPC by Cat'!M$32:M$187)</f>
        <v>50.019999999999996</v>
      </c>
      <c r="L23" s="166">
        <f>+SUMIF('(3.2) Adj Actual NPC by Cat'!$E$32:$E$187,$C23,'(3.2) Adj Actual NPC by Cat'!N$32:N$187)</f>
        <v>18464.09</v>
      </c>
      <c r="M23" s="166">
        <f>+SUMIF('(3.2) Adj Actual NPC by Cat'!$E$32:$E$187,$C23,'(3.2) Adj Actual NPC by Cat'!O$32:O$187)</f>
        <v>34591.759999999995</v>
      </c>
      <c r="N23" s="166">
        <f>+SUMIF('(3.2) Adj Actual NPC by Cat'!$E$32:$E$187,$C23,'(3.2) Adj Actual NPC by Cat'!P$32:P$187)</f>
        <v>48623.69</v>
      </c>
      <c r="O23" s="166">
        <f>+SUMIF('(3.2) Adj Actual NPC by Cat'!$E$32:$E$187,$C23,'(3.2) Adj Actual NPC by Cat'!Q$32:Q$187)</f>
        <v>62358.289999999994</v>
      </c>
      <c r="P23" s="166">
        <f>+SUMIF('(3.2) Adj Actual NPC by Cat'!$E$32:$E$187,$C23,'(3.2) Adj Actual NPC by Cat'!R$32:R$187)</f>
        <v>61263.54</v>
      </c>
      <c r="Q23" s="166">
        <f>+SUMIF('(3.2) Adj Actual NPC by Cat'!$E$32:$E$187,$C23,'(3.2) Adj Actual NPC by Cat'!S$32:S$187)</f>
        <v>35951.820000000007</v>
      </c>
      <c r="R23" s="166">
        <f>+SUMIF('(3.2) Adj Actual NPC by Cat'!$E$32:$E$187,$C23,'(3.2) Adj Actual NPC by Cat'!T$32:T$187)</f>
        <v>7730.4699999999993</v>
      </c>
      <c r="S23" s="166">
        <f>+SUMIF('(3.2) Adj Actual NPC by Cat'!$E$32:$E$187,$C23,'(3.2) Adj Actual NPC by Cat'!U$32:U$187)</f>
        <v>2997.12</v>
      </c>
      <c r="T23" s="166">
        <f>+SUMIF('(3.2) Adj Actual NPC by Cat'!$E$32:$E$187,$C23,'(3.2) Adj Actual NPC by Cat'!V$32:V$187)</f>
        <v>0</v>
      </c>
      <c r="U23" s="155"/>
    </row>
    <row r="24" spans="2:21" ht="16.5" customHeight="1">
      <c r="B24" s="149"/>
      <c r="C24" s="168" t="s">
        <v>144</v>
      </c>
      <c r="D24" s="161"/>
      <c r="E24" s="165">
        <v>555</v>
      </c>
      <c r="F24" s="161"/>
      <c r="G24" s="166">
        <f>+SUMIF('(3.2) Adj Actual NPC by Cat'!$E$32:$E$187,$C24,'(3.2) Adj Actual NPC by Cat'!I$32:I$187)</f>
        <v>0</v>
      </c>
      <c r="H24" s="416"/>
      <c r="I24" s="166">
        <f>+SUMIF('(3.2) Adj Actual NPC by Cat'!$E$32:$E$187,$C24,'(3.2) Adj Actual NPC by Cat'!K$32:K$187)</f>
        <v>0</v>
      </c>
      <c r="J24" s="166">
        <f>+SUMIF('(3.2) Adj Actual NPC by Cat'!$E$32:$E$187,$C24,'(3.2) Adj Actual NPC by Cat'!L$32:L$187)</f>
        <v>0</v>
      </c>
      <c r="K24" s="166">
        <f>+SUMIF('(3.2) Adj Actual NPC by Cat'!$E$32:$E$187,$C24,'(3.2) Adj Actual NPC by Cat'!M$32:M$187)</f>
        <v>0</v>
      </c>
      <c r="L24" s="166">
        <f>+SUMIF('(3.2) Adj Actual NPC by Cat'!$E$32:$E$187,$C24,'(3.2) Adj Actual NPC by Cat'!N$32:N$187)</f>
        <v>0</v>
      </c>
      <c r="M24" s="166">
        <f>+SUMIF('(3.2) Adj Actual NPC by Cat'!$E$32:$E$187,$C24,'(3.2) Adj Actual NPC by Cat'!O$32:O$187)</f>
        <v>0</v>
      </c>
      <c r="N24" s="166">
        <f>+SUMIF('(3.2) Adj Actual NPC by Cat'!$E$32:$E$187,$C24,'(3.2) Adj Actual NPC by Cat'!P$32:P$187)</f>
        <v>0</v>
      </c>
      <c r="O24" s="166">
        <f>+SUMIF('(3.2) Adj Actual NPC by Cat'!$E$32:$E$187,$C24,'(3.2) Adj Actual NPC by Cat'!Q$32:Q$187)</f>
        <v>0</v>
      </c>
      <c r="P24" s="166">
        <f>+SUMIF('(3.2) Adj Actual NPC by Cat'!$E$32:$E$187,$C24,'(3.2) Adj Actual NPC by Cat'!R$32:R$187)</f>
        <v>0</v>
      </c>
      <c r="Q24" s="166">
        <f>+SUMIF('(3.2) Adj Actual NPC by Cat'!$E$32:$E$187,$C24,'(3.2) Adj Actual NPC by Cat'!S$32:S$187)</f>
        <v>0</v>
      </c>
      <c r="R24" s="166">
        <f>+SUMIF('(3.2) Adj Actual NPC by Cat'!$E$32:$E$187,$C24,'(3.2) Adj Actual NPC by Cat'!T$32:T$187)</f>
        <v>0</v>
      </c>
      <c r="S24" s="166">
        <f>+SUMIF('(3.2) Adj Actual NPC by Cat'!$E$32:$E$187,$C24,'(3.2) Adj Actual NPC by Cat'!U$32:U$187)</f>
        <v>0</v>
      </c>
      <c r="T24" s="166">
        <f>+SUMIF('(3.2) Adj Actual NPC by Cat'!$E$32:$E$187,$C24,'(3.2) Adj Actual NPC by Cat'!V$32:V$187)</f>
        <v>0</v>
      </c>
      <c r="U24" s="155"/>
    </row>
    <row r="25" spans="2:21" ht="16.5" customHeight="1">
      <c r="B25" s="149"/>
      <c r="C25" s="174" t="s">
        <v>145</v>
      </c>
      <c r="D25" s="161"/>
      <c r="E25" s="170"/>
      <c r="F25" s="161"/>
      <c r="G25" s="172">
        <f>+SUM(G19:G24)</f>
        <v>129832522.36479014</v>
      </c>
      <c r="H25" s="416"/>
      <c r="I25" s="172">
        <f>+SUM(I19:I24)</f>
        <v>12550223.310000002</v>
      </c>
      <c r="J25" s="172">
        <f>+SUM(J19:J24)</f>
        <v>12357576.034456836</v>
      </c>
      <c r="K25" s="172">
        <f>+SUM(K19:K24)</f>
        <v>3085739.8552089971</v>
      </c>
      <c r="L25" s="172">
        <f t="shared" ref="L25:T25" si="12">+SUM(L19:L24)</f>
        <v>8954167.2178656887</v>
      </c>
      <c r="M25" s="172">
        <f t="shared" si="12"/>
        <v>7298254.4183388846</v>
      </c>
      <c r="N25" s="172">
        <f t="shared" si="12"/>
        <v>7457182.0794851016</v>
      </c>
      <c r="O25" s="172">
        <f t="shared" si="12"/>
        <v>13318961.28853978</v>
      </c>
      <c r="P25" s="172">
        <f t="shared" si="12"/>
        <v>16639840.027718792</v>
      </c>
      <c r="Q25" s="172">
        <f t="shared" si="12"/>
        <v>16761898.066607052</v>
      </c>
      <c r="R25" s="172">
        <f t="shared" si="12"/>
        <v>4015507.7412017635</v>
      </c>
      <c r="S25" s="172">
        <f t="shared" si="12"/>
        <v>11792198.758530026</v>
      </c>
      <c r="T25" s="172">
        <f t="shared" si="12"/>
        <v>15600973.566837195</v>
      </c>
      <c r="U25" s="155"/>
    </row>
    <row r="26" spans="2:21" ht="16.5" customHeight="1">
      <c r="B26" s="149"/>
      <c r="C26" s="167"/>
      <c r="D26" s="161"/>
      <c r="E26" s="170"/>
      <c r="F26" s="161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155"/>
    </row>
    <row r="27" spans="2:21" ht="16.5" customHeight="1">
      <c r="B27" s="149"/>
      <c r="C27" s="171" t="s">
        <v>146</v>
      </c>
      <c r="D27" s="161"/>
      <c r="E27" s="170"/>
      <c r="F27" s="161"/>
      <c r="G27" s="416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  <c r="T27" s="416"/>
      <c r="U27" s="155"/>
    </row>
    <row r="28" spans="2:21" ht="16.5" customHeight="1">
      <c r="B28" s="149"/>
      <c r="C28" s="168" t="s">
        <v>147</v>
      </c>
      <c r="D28" s="161"/>
      <c r="E28" s="165">
        <v>565</v>
      </c>
      <c r="F28" s="161"/>
      <c r="G28" s="166">
        <f>+SUMIF('(3.2) Adj Actual NPC by Cat'!$E$32:$E$187,$C28,'(3.2) Adj Actual NPC by Cat'!I$32:I$187)</f>
        <v>117257990.00499998</v>
      </c>
      <c r="H28" s="416"/>
      <c r="I28" s="166">
        <f>+SUMIF('(3.2) Adj Actual NPC by Cat'!$E$32:$E$187,$C28,'(3.2) Adj Actual NPC by Cat'!K$32:K$187)</f>
        <v>10069299.674999999</v>
      </c>
      <c r="J28" s="166">
        <f>+SUMIF('(3.2) Adj Actual NPC by Cat'!$E$32:$E$187,$C28,'(3.2) Adj Actual NPC by Cat'!L$32:L$187)</f>
        <v>9582763.0449999999</v>
      </c>
      <c r="K28" s="166">
        <f>+SUMIF('(3.2) Adj Actual NPC by Cat'!$E$32:$E$187,$C28,'(3.2) Adj Actual NPC by Cat'!M$32:M$187)</f>
        <v>10002046.115</v>
      </c>
      <c r="L28" s="166">
        <f>+SUMIF('(3.2) Adj Actual NPC by Cat'!$E$32:$E$187,$C28,'(3.2) Adj Actual NPC by Cat'!N$32:N$187)</f>
        <v>9885943.4849999994</v>
      </c>
      <c r="M28" s="166">
        <f>+SUMIF('(3.2) Adj Actual NPC by Cat'!$E$32:$E$187,$C28,'(3.2) Adj Actual NPC by Cat'!O$32:O$187)</f>
        <v>9138463.8149999995</v>
      </c>
      <c r="N28" s="166">
        <f>+SUMIF('(3.2) Adj Actual NPC by Cat'!$E$32:$E$187,$C28,'(3.2) Adj Actual NPC by Cat'!P$32:P$187)</f>
        <v>9601146.4849999994</v>
      </c>
      <c r="O28" s="166">
        <f>+SUMIF('(3.2) Adj Actual NPC by Cat'!$E$32:$E$187,$C28,'(3.2) Adj Actual NPC by Cat'!Q$32:Q$187)</f>
        <v>9812835.7799999975</v>
      </c>
      <c r="P28" s="166">
        <f>+SUMIF('(3.2) Adj Actual NPC by Cat'!$E$32:$E$187,$C28,'(3.2) Adj Actual NPC by Cat'!R$32:R$187)</f>
        <v>9919655.5699999984</v>
      </c>
      <c r="Q28" s="166">
        <f>+SUMIF('(3.2) Adj Actual NPC by Cat'!$E$32:$E$187,$C28,'(3.2) Adj Actual NPC by Cat'!S$32:S$187)</f>
        <v>9473501.0899999999</v>
      </c>
      <c r="R28" s="166">
        <f>+SUMIF('(3.2) Adj Actual NPC by Cat'!$E$32:$E$187,$C28,'(3.2) Adj Actual NPC by Cat'!T$32:T$187)</f>
        <v>9896477.8849999979</v>
      </c>
      <c r="S28" s="166">
        <f>+SUMIF('(3.2) Adj Actual NPC by Cat'!$E$32:$E$187,$C28,'(3.2) Adj Actual NPC by Cat'!U$32:U$187)</f>
        <v>9668666.2249999996</v>
      </c>
      <c r="T28" s="166">
        <f>+SUMIF('(3.2) Adj Actual NPC by Cat'!$E$32:$E$187,$C28,'(3.2) Adj Actual NPC by Cat'!V$32:V$187)</f>
        <v>10207190.834999999</v>
      </c>
      <c r="U28" s="155"/>
    </row>
    <row r="29" spans="2:21" ht="16.5" customHeight="1">
      <c r="B29" s="149"/>
      <c r="C29" s="167" t="s">
        <v>148</v>
      </c>
      <c r="D29" s="161"/>
      <c r="E29" s="165">
        <v>565</v>
      </c>
      <c r="F29" s="161"/>
      <c r="G29" s="169">
        <f>+SUMIF('(3.2) Adj Actual NPC by Cat'!$E$32:$E$187,$C29,'(3.2) Adj Actual NPC by Cat'!I$32:I$187)</f>
        <v>0</v>
      </c>
      <c r="H29" s="416"/>
      <c r="I29" s="169">
        <f>+SUMIF('(3.2) Adj Actual NPC by Cat'!$E$32:$E$187,$C29,'(3.2) Adj Actual NPC by Cat'!K$32:K$187)</f>
        <v>0</v>
      </c>
      <c r="J29" s="169">
        <f>+SUMIF('(3.2) Adj Actual NPC by Cat'!$E$32:$E$187,$C29,'(3.2) Adj Actual NPC by Cat'!L$32:L$187)</f>
        <v>0</v>
      </c>
      <c r="K29" s="169">
        <f>+SUMIF('(3.2) Adj Actual NPC by Cat'!$E$32:$E$187,$C29,'(3.2) Adj Actual NPC by Cat'!M$32:M$187)</f>
        <v>0</v>
      </c>
      <c r="L29" s="169">
        <f>+SUMIF('(3.2) Adj Actual NPC by Cat'!$E$32:$E$187,$C29,'(3.2) Adj Actual NPC by Cat'!N$32:N$187)</f>
        <v>0</v>
      </c>
      <c r="M29" s="169">
        <f>+SUMIF('(3.2) Adj Actual NPC by Cat'!$E$32:$E$187,$C29,'(3.2) Adj Actual NPC by Cat'!O$32:O$187)</f>
        <v>0</v>
      </c>
      <c r="N29" s="169">
        <f>+SUMIF('(3.2) Adj Actual NPC by Cat'!$E$32:$E$187,$C29,'(3.2) Adj Actual NPC by Cat'!P$32:P$187)</f>
        <v>0</v>
      </c>
      <c r="O29" s="169">
        <f>+SUMIF('(3.2) Adj Actual NPC by Cat'!$E$32:$E$187,$C29,'(3.2) Adj Actual NPC by Cat'!Q$32:Q$187)</f>
        <v>0</v>
      </c>
      <c r="P29" s="169">
        <f>+SUMIF('(3.2) Adj Actual NPC by Cat'!$E$32:$E$187,$C29,'(3.2) Adj Actual NPC by Cat'!R$32:R$187)</f>
        <v>0</v>
      </c>
      <c r="Q29" s="169">
        <f>+SUMIF('(3.2) Adj Actual NPC by Cat'!$E$32:$E$187,$C29,'(3.2) Adj Actual NPC by Cat'!S$32:S$187)</f>
        <v>0</v>
      </c>
      <c r="R29" s="169">
        <f>+SUMIF('(3.2) Adj Actual NPC by Cat'!$E$32:$E$187,$C29,'(3.2) Adj Actual NPC by Cat'!T$32:T$187)</f>
        <v>0</v>
      </c>
      <c r="S29" s="169">
        <f>+SUMIF('(3.2) Adj Actual NPC by Cat'!$E$32:$E$187,$C29,'(3.2) Adj Actual NPC by Cat'!U$32:U$187)</f>
        <v>0</v>
      </c>
      <c r="T29" s="169">
        <f>+SUMIF('(3.2) Adj Actual NPC by Cat'!$E$32:$E$187,$C29,'(3.2) Adj Actual NPC by Cat'!V$32:V$187)</f>
        <v>0</v>
      </c>
      <c r="U29" s="155"/>
    </row>
    <row r="30" spans="2:21" ht="16.5" customHeight="1">
      <c r="B30" s="149"/>
      <c r="C30" s="175" t="s">
        <v>149</v>
      </c>
      <c r="D30" s="161"/>
      <c r="E30" s="170"/>
      <c r="F30" s="161"/>
      <c r="G30" s="176">
        <f>+SUM(G28:G29)</f>
        <v>117257990.00499998</v>
      </c>
      <c r="H30" s="416"/>
      <c r="I30" s="176">
        <f t="shared" ref="I30:K30" si="13">+SUM(I28:I29)</f>
        <v>10069299.674999999</v>
      </c>
      <c r="J30" s="176">
        <f t="shared" si="13"/>
        <v>9582763.0449999999</v>
      </c>
      <c r="K30" s="176">
        <f t="shared" si="13"/>
        <v>10002046.115</v>
      </c>
      <c r="L30" s="176">
        <f t="shared" ref="L30:T30" si="14">+SUM(L28:L29)</f>
        <v>9885943.4849999994</v>
      </c>
      <c r="M30" s="176">
        <f t="shared" si="14"/>
        <v>9138463.8149999995</v>
      </c>
      <c r="N30" s="176">
        <f t="shared" si="14"/>
        <v>9601146.4849999994</v>
      </c>
      <c r="O30" s="176">
        <f t="shared" si="14"/>
        <v>9812835.7799999975</v>
      </c>
      <c r="P30" s="176">
        <f t="shared" si="14"/>
        <v>9919655.5699999984</v>
      </c>
      <c r="Q30" s="176">
        <f t="shared" si="14"/>
        <v>9473501.0899999999</v>
      </c>
      <c r="R30" s="176">
        <f t="shared" si="14"/>
        <v>9896477.8849999979</v>
      </c>
      <c r="S30" s="176">
        <f t="shared" si="14"/>
        <v>9668666.2249999996</v>
      </c>
      <c r="T30" s="176">
        <f t="shared" si="14"/>
        <v>10207190.834999999</v>
      </c>
      <c r="U30" s="155"/>
    </row>
    <row r="31" spans="2:21" ht="16.5" customHeight="1">
      <c r="B31" s="149"/>
      <c r="C31" s="168" t="s">
        <v>121</v>
      </c>
      <c r="D31" s="161"/>
      <c r="E31" s="170"/>
      <c r="F31" s="161"/>
      <c r="G31" s="416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  <c r="T31" s="416"/>
      <c r="U31" s="155"/>
    </row>
    <row r="32" spans="2:21" ht="16.5" customHeight="1">
      <c r="B32" s="149"/>
      <c r="C32" s="175" t="s">
        <v>150</v>
      </c>
      <c r="D32" s="161"/>
      <c r="E32" s="170"/>
      <c r="F32" s="161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155"/>
    </row>
    <row r="33" spans="2:21" ht="16.5" customHeight="1">
      <c r="B33" s="149"/>
      <c r="C33" s="167" t="s">
        <v>151</v>
      </c>
      <c r="D33" s="161"/>
      <c r="E33" s="165">
        <v>501</v>
      </c>
      <c r="F33" s="161"/>
      <c r="G33" s="166">
        <f>+SUMIF('(3.2) Adj Actual NPC by Cat'!$E$32:$E$187,$C33,'(3.2) Adj Actual NPC by Cat'!I$32:I$187)</f>
        <v>191219696.23773146</v>
      </c>
      <c r="H33" s="416"/>
      <c r="I33" s="166">
        <f>+SUMIF('(3.2) Adj Actual NPC by Cat'!$E$32:$E$187,$C33,'(3.2) Adj Actual NPC by Cat'!K$32:K$187)</f>
        <v>16359529.221404323</v>
      </c>
      <c r="J33" s="166">
        <f>+SUMIF('(3.2) Adj Actual NPC by Cat'!$E$32:$E$187,$C33,'(3.2) Adj Actual NPC by Cat'!L$32:L$187)</f>
        <v>14115163.457890464</v>
      </c>
      <c r="K33" s="166">
        <f>+SUMIF('(3.2) Adj Actual NPC by Cat'!$E$32:$E$187,$C33,'(3.2) Adj Actual NPC by Cat'!M$32:M$187)</f>
        <v>18955185.524772409</v>
      </c>
      <c r="L33" s="166">
        <f>+SUMIF('(3.2) Adj Actual NPC by Cat'!$E$32:$E$187,$C33,'(3.2) Adj Actual NPC by Cat'!N$32:N$187)</f>
        <v>13274994.475658782</v>
      </c>
      <c r="M33" s="166">
        <f>+SUMIF('(3.2) Adj Actual NPC by Cat'!$E$32:$E$187,$C33,'(3.2) Adj Actual NPC by Cat'!O$32:O$187)</f>
        <v>11701527.935206002</v>
      </c>
      <c r="N33" s="166">
        <f>+SUMIF('(3.2) Adj Actual NPC by Cat'!$E$32:$E$187,$C33,'(3.2) Adj Actual NPC by Cat'!P$32:P$187)</f>
        <v>13595785.805578366</v>
      </c>
      <c r="O33" s="166">
        <f>+SUMIF('(3.2) Adj Actual NPC by Cat'!$E$32:$E$187,$C33,'(3.2) Adj Actual NPC by Cat'!Q$32:Q$187)</f>
        <v>15855333.527446549</v>
      </c>
      <c r="P33" s="166">
        <f>+SUMIF('(3.2) Adj Actual NPC by Cat'!$E$32:$E$187,$C33,'(3.2) Adj Actual NPC by Cat'!R$32:R$187)</f>
        <v>18826380.130461071</v>
      </c>
      <c r="Q33" s="166">
        <f>+SUMIF('(3.2) Adj Actual NPC by Cat'!$E$32:$E$187,$C33,'(3.2) Adj Actual NPC by Cat'!S$32:S$187)</f>
        <v>15900533.423375439</v>
      </c>
      <c r="R33" s="166">
        <f>+SUMIF('(3.2) Adj Actual NPC by Cat'!$E$32:$E$187,$C33,'(3.2) Adj Actual NPC by Cat'!T$32:T$187)</f>
        <v>19398855.676821366</v>
      </c>
      <c r="S33" s="166">
        <f>+SUMIF('(3.2) Adj Actual NPC by Cat'!$E$32:$E$187,$C33,'(3.2) Adj Actual NPC by Cat'!U$32:U$187)</f>
        <v>17483660.514886498</v>
      </c>
      <c r="T33" s="166">
        <f>+SUMIF('(3.2) Adj Actual NPC by Cat'!$E$32:$E$187,$C33,'(3.2) Adj Actual NPC by Cat'!V$32:V$187)</f>
        <v>15752746.544230172</v>
      </c>
      <c r="U33" s="155"/>
    </row>
    <row r="34" spans="2:21" ht="16.5" customHeight="1">
      <c r="B34" s="149"/>
      <c r="C34" s="167" t="s">
        <v>152</v>
      </c>
      <c r="D34" s="161"/>
      <c r="E34" s="165">
        <v>501</v>
      </c>
      <c r="F34" s="161"/>
      <c r="G34" s="166">
        <f>+SUMIF('(3.2) Adj Actual NPC by Cat'!$E$32:$E$187,$C34,'(3.2) Adj Actual NPC by Cat'!I$32:I$187)</f>
        <v>0</v>
      </c>
      <c r="H34" s="416"/>
      <c r="I34" s="166">
        <f>+SUMIF('(3.2) Adj Actual NPC by Cat'!$E$32:$E$187,$C34,'(3.2) Adj Actual NPC by Cat'!K$32:K$187)</f>
        <v>0</v>
      </c>
      <c r="J34" s="166">
        <f>+SUMIF('(3.2) Adj Actual NPC by Cat'!$E$32:$E$187,$C34,'(3.2) Adj Actual NPC by Cat'!L$32:L$187)</f>
        <v>0</v>
      </c>
      <c r="K34" s="166">
        <f>+SUMIF('(3.2) Adj Actual NPC by Cat'!$E$32:$E$187,$C34,'(3.2) Adj Actual NPC by Cat'!M$32:M$187)</f>
        <v>0</v>
      </c>
      <c r="L34" s="166">
        <f>+SUMIF('(3.2) Adj Actual NPC by Cat'!$E$32:$E$187,$C34,'(3.2) Adj Actual NPC by Cat'!N$32:N$187)</f>
        <v>0</v>
      </c>
      <c r="M34" s="166">
        <f>+SUMIF('(3.2) Adj Actual NPC by Cat'!$E$32:$E$187,$C34,'(3.2) Adj Actual NPC by Cat'!O$32:O$187)</f>
        <v>0</v>
      </c>
      <c r="N34" s="166">
        <f>+SUMIF('(3.2) Adj Actual NPC by Cat'!$E$32:$E$187,$C34,'(3.2) Adj Actual NPC by Cat'!P$32:P$187)</f>
        <v>0</v>
      </c>
      <c r="O34" s="166">
        <f>+SUMIF('(3.2) Adj Actual NPC by Cat'!$E$32:$E$187,$C34,'(3.2) Adj Actual NPC by Cat'!Q$32:Q$187)</f>
        <v>0</v>
      </c>
      <c r="P34" s="166">
        <f>+SUMIF('(3.2) Adj Actual NPC by Cat'!$E$32:$E$187,$C34,'(3.2) Adj Actual NPC by Cat'!R$32:R$187)</f>
        <v>0</v>
      </c>
      <c r="Q34" s="166">
        <f>+SUMIF('(3.2) Adj Actual NPC by Cat'!$E$32:$E$187,$C34,'(3.2) Adj Actual NPC by Cat'!S$32:S$187)</f>
        <v>0</v>
      </c>
      <c r="R34" s="166">
        <f>+SUMIF('(3.2) Adj Actual NPC by Cat'!$E$32:$E$187,$C34,'(3.2) Adj Actual NPC by Cat'!T$32:T$187)</f>
        <v>0</v>
      </c>
      <c r="S34" s="166">
        <f>+SUMIF('(3.2) Adj Actual NPC by Cat'!$E$32:$E$187,$C34,'(3.2) Adj Actual NPC by Cat'!U$32:U$187)</f>
        <v>0</v>
      </c>
      <c r="T34" s="166">
        <f>+SUMIF('(3.2) Adj Actual NPC by Cat'!$E$32:$E$187,$C34,'(3.2) Adj Actual NPC by Cat'!V$32:V$187)</f>
        <v>0</v>
      </c>
      <c r="U34" s="155"/>
    </row>
    <row r="35" spans="2:21" ht="16.5" customHeight="1">
      <c r="B35" s="149"/>
      <c r="C35" s="167" t="s">
        <v>153</v>
      </c>
      <c r="D35" s="161"/>
      <c r="E35" s="165">
        <v>547</v>
      </c>
      <c r="F35" s="161"/>
      <c r="G35" s="166">
        <f>+SUMIF('(3.2) Adj Actual NPC by Cat'!$E$32:$E$187,$C35,'(3.2) Adj Actual NPC by Cat'!I$32:I$187)</f>
        <v>82263077.689999998</v>
      </c>
      <c r="H35" s="416"/>
      <c r="I35" s="166">
        <f>+SUMIF('(3.2) Adj Actual NPC by Cat'!$E$32:$E$187,$C35,'(3.2) Adj Actual NPC by Cat'!K$32:K$187)</f>
        <v>9425332.7699999996</v>
      </c>
      <c r="J35" s="166">
        <f>+SUMIF('(3.2) Adj Actual NPC by Cat'!$E$32:$E$187,$C35,'(3.2) Adj Actual NPC by Cat'!L$32:L$187)</f>
        <v>6443590.0099999998</v>
      </c>
      <c r="K35" s="166">
        <f>+SUMIF('(3.2) Adj Actual NPC by Cat'!$E$32:$E$187,$C35,'(3.2) Adj Actual NPC by Cat'!M$32:M$187)</f>
        <v>7993164.8700000001</v>
      </c>
      <c r="L35" s="166">
        <f>+SUMIF('(3.2) Adj Actual NPC by Cat'!$E$32:$E$187,$C35,'(3.2) Adj Actual NPC by Cat'!N$32:N$187)</f>
        <v>4993104.5600000005</v>
      </c>
      <c r="M35" s="166">
        <f>+SUMIF('(3.2) Adj Actual NPC by Cat'!$E$32:$E$187,$C35,'(3.2) Adj Actual NPC by Cat'!O$32:O$187)</f>
        <v>3419917.5900000003</v>
      </c>
      <c r="N35" s="166">
        <f>+SUMIF('(3.2) Adj Actual NPC by Cat'!$E$32:$E$187,$C35,'(3.2) Adj Actual NPC by Cat'!P$32:P$187)</f>
        <v>3745106.2</v>
      </c>
      <c r="O35" s="166">
        <f>+SUMIF('(3.2) Adj Actual NPC by Cat'!$E$32:$E$187,$C35,'(3.2) Adj Actual NPC by Cat'!Q$32:Q$187)</f>
        <v>5422586.9500000002</v>
      </c>
      <c r="P35" s="166">
        <f>+SUMIF('(3.2) Adj Actual NPC by Cat'!$E$32:$E$187,$C35,'(3.2) Adj Actual NPC by Cat'!R$32:R$187)</f>
        <v>7144458.75</v>
      </c>
      <c r="Q35" s="166">
        <f>+SUMIF('(3.2) Adj Actual NPC by Cat'!$E$32:$E$187,$C35,'(3.2) Adj Actual NPC by Cat'!S$32:S$187)</f>
        <v>7350670</v>
      </c>
      <c r="R35" s="166">
        <f>+SUMIF('(3.2) Adj Actual NPC by Cat'!$E$32:$E$187,$C35,'(3.2) Adj Actual NPC by Cat'!T$32:T$187)</f>
        <v>9051505.2999999989</v>
      </c>
      <c r="S35" s="166">
        <f>+SUMIF('(3.2) Adj Actual NPC by Cat'!$E$32:$E$187,$C35,'(3.2) Adj Actual NPC by Cat'!U$32:U$187)</f>
        <v>8072613.25</v>
      </c>
      <c r="T35" s="166">
        <f>+SUMIF('(3.2) Adj Actual NPC by Cat'!$E$32:$E$187,$C35,'(3.2) Adj Actual NPC by Cat'!V$32:V$187)</f>
        <v>9201027.4400000013</v>
      </c>
      <c r="U35" s="155"/>
    </row>
    <row r="36" spans="2:21" ht="16.5" customHeight="1">
      <c r="B36" s="149"/>
      <c r="C36" s="168" t="s">
        <v>154</v>
      </c>
      <c r="D36" s="161"/>
      <c r="E36" s="165">
        <v>503</v>
      </c>
      <c r="F36" s="161"/>
      <c r="G36" s="169">
        <f>+SUMIF('(3.2) Adj Actual NPC by Cat'!$E$32:$E$187,$C36,'(3.2) Adj Actual NPC by Cat'!I$32:I$187)</f>
        <v>0</v>
      </c>
      <c r="H36" s="416"/>
      <c r="I36" s="169">
        <f>+SUMIF('(3.2) Adj Actual NPC by Cat'!$E$32:$E$187,$C36,'(3.2) Adj Actual NPC by Cat'!K$32:K$187)</f>
        <v>0</v>
      </c>
      <c r="J36" s="169">
        <f>+SUMIF('(3.2) Adj Actual NPC by Cat'!$E$32:$E$187,$C36,'(3.2) Adj Actual NPC by Cat'!L$32:L$187)</f>
        <v>0</v>
      </c>
      <c r="K36" s="169">
        <f>+SUMIF('(3.2) Adj Actual NPC by Cat'!$E$32:$E$187,$C36,'(3.2) Adj Actual NPC by Cat'!M$32:M$187)</f>
        <v>0</v>
      </c>
      <c r="L36" s="169">
        <f>+SUMIF('(3.2) Adj Actual NPC by Cat'!$E$32:$E$187,$C36,'(3.2) Adj Actual NPC by Cat'!N$32:N$187)</f>
        <v>0</v>
      </c>
      <c r="M36" s="169">
        <f>+SUMIF('(3.2) Adj Actual NPC by Cat'!$E$32:$E$187,$C36,'(3.2) Adj Actual NPC by Cat'!O$32:O$187)</f>
        <v>0</v>
      </c>
      <c r="N36" s="169">
        <f>+SUMIF('(3.2) Adj Actual NPC by Cat'!$E$32:$E$187,$C36,'(3.2) Adj Actual NPC by Cat'!P$32:P$187)</f>
        <v>0</v>
      </c>
      <c r="O36" s="169">
        <f>+SUMIF('(3.2) Adj Actual NPC by Cat'!$E$32:$E$187,$C36,'(3.2) Adj Actual NPC by Cat'!Q$32:Q$187)</f>
        <v>0</v>
      </c>
      <c r="P36" s="169">
        <f>+SUMIF('(3.2) Adj Actual NPC by Cat'!$E$32:$E$187,$C36,'(3.2) Adj Actual NPC by Cat'!R$32:R$187)</f>
        <v>0</v>
      </c>
      <c r="Q36" s="169">
        <f>+SUMIF('(3.2) Adj Actual NPC by Cat'!$E$32:$E$187,$C36,'(3.2) Adj Actual NPC by Cat'!S$32:S$187)</f>
        <v>0</v>
      </c>
      <c r="R36" s="169">
        <f>+SUMIF('(3.2) Adj Actual NPC by Cat'!$E$32:$E$187,$C36,'(3.2) Adj Actual NPC by Cat'!T$32:T$187)</f>
        <v>0</v>
      </c>
      <c r="S36" s="169">
        <f>+SUMIF('(3.2) Adj Actual NPC by Cat'!$E$32:$E$187,$C36,'(3.2) Adj Actual NPC by Cat'!U$32:U$187)</f>
        <v>0</v>
      </c>
      <c r="T36" s="169">
        <f>+SUMIF('(3.2) Adj Actual NPC by Cat'!$E$32:$E$187,$C36,'(3.2) Adj Actual NPC by Cat'!V$32:V$187)</f>
        <v>0</v>
      </c>
      <c r="U36" s="155"/>
    </row>
    <row r="37" spans="2:21" ht="16.5" customHeight="1">
      <c r="B37" s="149"/>
      <c r="C37" s="175" t="s">
        <v>155</v>
      </c>
      <c r="D37" s="161"/>
      <c r="E37" s="161"/>
      <c r="F37" s="161"/>
      <c r="G37" s="172">
        <f>+SUM(G33:G36)</f>
        <v>273482773.92773145</v>
      </c>
      <c r="H37" s="416"/>
      <c r="I37" s="172">
        <f>+SUM(I33:I36)</f>
        <v>25784861.991404325</v>
      </c>
      <c r="J37" s="172">
        <f>+SUM(J33:J36)</f>
        <v>20558753.467890464</v>
      </c>
      <c r="K37" s="172">
        <f>+SUM(K33:K36)</f>
        <v>26948350.39477241</v>
      </c>
      <c r="L37" s="172">
        <f t="shared" ref="L37:T37" si="15">+SUM(L33:L36)</f>
        <v>18268099.035658784</v>
      </c>
      <c r="M37" s="172">
        <f t="shared" si="15"/>
        <v>15121445.525206001</v>
      </c>
      <c r="N37" s="172">
        <f t="shared" si="15"/>
        <v>17340892.005578365</v>
      </c>
      <c r="O37" s="172">
        <f t="shared" si="15"/>
        <v>21277920.477446549</v>
      </c>
      <c r="P37" s="172">
        <f t="shared" si="15"/>
        <v>25970838.880461071</v>
      </c>
      <c r="Q37" s="172">
        <f t="shared" si="15"/>
        <v>23251203.423375439</v>
      </c>
      <c r="R37" s="172">
        <f t="shared" si="15"/>
        <v>28450360.976821363</v>
      </c>
      <c r="S37" s="172">
        <f t="shared" si="15"/>
        <v>25556273.764886498</v>
      </c>
      <c r="T37" s="172">
        <f t="shared" si="15"/>
        <v>24953773.984230176</v>
      </c>
      <c r="U37" s="155"/>
    </row>
    <row r="38" spans="2:21" ht="16.5" customHeight="1">
      <c r="B38" s="149"/>
      <c r="C38" s="177"/>
      <c r="D38" s="161"/>
      <c r="E38" s="161"/>
      <c r="F38" s="161"/>
      <c r="G38" s="176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55"/>
    </row>
    <row r="39" spans="2:21" ht="16.5" customHeight="1" thickBot="1">
      <c r="B39" s="149"/>
      <c r="C39" s="178" t="s">
        <v>156</v>
      </c>
      <c r="D39" s="161"/>
      <c r="E39" s="161"/>
      <c r="F39" s="161"/>
      <c r="G39" s="179">
        <f>-G16+G25+G30+G37</f>
        <v>482231159.71807516</v>
      </c>
      <c r="H39" s="170"/>
      <c r="I39" s="179">
        <f>-I16+I25+I30+I37</f>
        <v>42156800.356613435</v>
      </c>
      <c r="J39" s="179">
        <f>-J16+J25+J30+J37</f>
        <v>39376796.837347299</v>
      </c>
      <c r="K39" s="179">
        <f>-K16+K25+K30+K37</f>
        <v>38160071.054981411</v>
      </c>
      <c r="L39" s="179">
        <f t="shared" ref="L39:T39" si="16">-L16+L25+L30+L37</f>
        <v>31782667.488524474</v>
      </c>
      <c r="M39" s="179">
        <f t="shared" si="16"/>
        <v>30066656.408544883</v>
      </c>
      <c r="N39" s="179">
        <f t="shared" si="16"/>
        <v>32748294.370063465</v>
      </c>
      <c r="O39" s="179">
        <f t="shared" si="16"/>
        <v>41904556.525986329</v>
      </c>
      <c r="P39" s="179">
        <f t="shared" si="16"/>
        <v>46701629.008179858</v>
      </c>
      <c r="Q39" s="179">
        <f t="shared" si="16"/>
        <v>44249816.549982488</v>
      </c>
      <c r="R39" s="179">
        <f t="shared" si="16"/>
        <v>39425068.233023122</v>
      </c>
      <c r="S39" s="179">
        <f t="shared" si="16"/>
        <v>45166078.78841652</v>
      </c>
      <c r="T39" s="179">
        <f t="shared" si="16"/>
        <v>50492724.096411854</v>
      </c>
      <c r="U39" s="155"/>
    </row>
    <row r="40" spans="2:21" s="184" customFormat="1" ht="16.5" customHeight="1" thickTop="1">
      <c r="B40" s="180"/>
      <c r="C40" s="181" t="s">
        <v>157</v>
      </c>
      <c r="D40" s="181"/>
      <c r="E40" s="181"/>
      <c r="F40" s="181"/>
      <c r="G40" s="182">
        <f>+G39-'(3.2) Adj Actual NPC by Cat'!I181</f>
        <v>0</v>
      </c>
      <c r="H40" s="182"/>
      <c r="I40" s="182">
        <f>+I39-'(3.2) Adj Actual NPC by Cat'!K181</f>
        <v>0</v>
      </c>
      <c r="J40" s="182">
        <f>+J39-'(3.2) Adj Actual NPC by Cat'!L181</f>
        <v>0</v>
      </c>
      <c r="K40" s="182">
        <f>+K39-'(3.2) Adj Actual NPC by Cat'!M181</f>
        <v>0</v>
      </c>
      <c r="L40" s="182">
        <f>+L39-'(3.2) Adj Actual NPC by Cat'!N181</f>
        <v>0</v>
      </c>
      <c r="M40" s="182">
        <f>+M39-'(3.2) Adj Actual NPC by Cat'!O181</f>
        <v>0</v>
      </c>
      <c r="N40" s="182">
        <f>+N39-'(3.2) Adj Actual NPC by Cat'!P181</f>
        <v>0</v>
      </c>
      <c r="O40" s="182">
        <f>+O39-'(3.2) Adj Actual NPC by Cat'!Q181</f>
        <v>0</v>
      </c>
      <c r="P40" s="182">
        <f>+P39-'(3.2) Adj Actual NPC by Cat'!R181</f>
        <v>0</v>
      </c>
      <c r="Q40" s="182">
        <f>+Q39-'(3.2) Adj Actual NPC by Cat'!S181</f>
        <v>0</v>
      </c>
      <c r="R40" s="182">
        <f>+R39-'(3.2) Adj Actual NPC by Cat'!T181</f>
        <v>0</v>
      </c>
      <c r="S40" s="182">
        <f>+S39-'(3.2) Adj Actual NPC by Cat'!U181</f>
        <v>0</v>
      </c>
      <c r="T40" s="182">
        <f>+T39-'(3.2) Adj Actual NPC by Cat'!V181</f>
        <v>0</v>
      </c>
      <c r="U40" s="183"/>
    </row>
    <row r="41" spans="2:21" s="184" customFormat="1" ht="16.5" customHeight="1">
      <c r="B41" s="185"/>
      <c r="C41" s="186"/>
      <c r="D41" s="187"/>
      <c r="E41" s="187"/>
      <c r="F41" s="187"/>
      <c r="G41" s="188"/>
      <c r="H41" s="189"/>
      <c r="I41" s="188"/>
      <c r="J41" s="188"/>
      <c r="K41" s="188"/>
      <c r="L41" s="188"/>
      <c r="M41" s="188"/>
      <c r="N41" s="188"/>
      <c r="O41" s="188"/>
      <c r="P41" s="188"/>
      <c r="Q41" s="188"/>
      <c r="R41" s="190"/>
      <c r="S41" s="188"/>
      <c r="T41" s="188"/>
      <c r="U41" s="191"/>
    </row>
    <row r="42" spans="2:21" ht="16.5" customHeight="1"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</row>
    <row r="43" spans="2:21" ht="16.5" customHeight="1"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</row>
    <row r="44" spans="2:21" ht="16.5" customHeight="1">
      <c r="B44" s="101" t="s">
        <v>241</v>
      </c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3"/>
    </row>
    <row r="45" spans="2:21" ht="16.5" customHeight="1">
      <c r="B45" s="194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6"/>
    </row>
    <row r="46" spans="2:21" ht="16.5" customHeight="1">
      <c r="B46" s="197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9"/>
    </row>
    <row r="47" spans="2:21" ht="16.5" customHeight="1">
      <c r="B47" s="197"/>
      <c r="C47" s="198"/>
      <c r="D47" s="198"/>
      <c r="E47" s="151" t="s">
        <v>158</v>
      </c>
      <c r="F47" s="198"/>
      <c r="G47" s="200" t="s">
        <v>5</v>
      </c>
      <c r="H47" s="201"/>
      <c r="I47" s="202">
        <f t="shared" ref="I47:T47" si="17">+I$9</f>
        <v>43831</v>
      </c>
      <c r="J47" s="202">
        <f t="shared" si="17"/>
        <v>43862</v>
      </c>
      <c r="K47" s="202">
        <f t="shared" si="17"/>
        <v>43891</v>
      </c>
      <c r="L47" s="202">
        <f t="shared" si="17"/>
        <v>43922</v>
      </c>
      <c r="M47" s="202">
        <f t="shared" si="17"/>
        <v>43952</v>
      </c>
      <c r="N47" s="202">
        <f t="shared" si="17"/>
        <v>43983</v>
      </c>
      <c r="O47" s="202">
        <f t="shared" si="17"/>
        <v>44013</v>
      </c>
      <c r="P47" s="202">
        <f t="shared" si="17"/>
        <v>44044</v>
      </c>
      <c r="Q47" s="202">
        <f t="shared" si="17"/>
        <v>44075</v>
      </c>
      <c r="R47" s="202">
        <f t="shared" si="17"/>
        <v>44105</v>
      </c>
      <c r="S47" s="202">
        <f t="shared" si="17"/>
        <v>44136</v>
      </c>
      <c r="T47" s="202">
        <f t="shared" si="17"/>
        <v>44166</v>
      </c>
      <c r="U47" s="199"/>
    </row>
    <row r="48" spans="2:21" ht="16.5" customHeight="1">
      <c r="B48" s="197"/>
      <c r="C48" s="198"/>
      <c r="D48" s="198"/>
      <c r="E48" s="198"/>
      <c r="F48" s="198"/>
      <c r="G48" s="201"/>
      <c r="H48" s="201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199"/>
    </row>
    <row r="49" spans="2:21" ht="16.5" customHeight="1">
      <c r="B49" s="197"/>
      <c r="C49" s="204" t="s">
        <v>159</v>
      </c>
      <c r="D49" s="198"/>
      <c r="E49" s="165" t="s">
        <v>115</v>
      </c>
      <c r="F49" s="198"/>
      <c r="G49" s="201"/>
      <c r="H49" s="201"/>
      <c r="I49" s="205">
        <f>+'(6.1) Actual Factors'!$G$12</f>
        <v>0.22891243465155542</v>
      </c>
      <c r="J49" s="205">
        <f>+'(6.1) Actual Factors'!$G$12</f>
        <v>0.22891243465155542</v>
      </c>
      <c r="K49" s="205">
        <f>+'(6.1) Actual Factors'!$G$12</f>
        <v>0.22891243465155542</v>
      </c>
      <c r="L49" s="205">
        <f>+'(6.1) Actual Factors'!$G$12</f>
        <v>0.22891243465155542</v>
      </c>
      <c r="M49" s="205">
        <f>+'(6.1) Actual Factors'!$G$12</f>
        <v>0.22891243465155542</v>
      </c>
      <c r="N49" s="205">
        <f>+'(6.1) Actual Factors'!$G$12</f>
        <v>0.22891243465155542</v>
      </c>
      <c r="O49" s="205">
        <f>+'(6.1) Actual Factors'!$G$12</f>
        <v>0.22891243465155542</v>
      </c>
      <c r="P49" s="205">
        <f>+'(6.1) Actual Factors'!$G$12</f>
        <v>0.22891243465155542</v>
      </c>
      <c r="Q49" s="205">
        <f>+'(6.1) Actual Factors'!$G$12</f>
        <v>0.22891243465155542</v>
      </c>
      <c r="R49" s="205">
        <f>+'(6.1) Actual Factors'!$G$12</f>
        <v>0.22891243465155542</v>
      </c>
      <c r="S49" s="205">
        <f>+'(6.1) Actual Factors'!$G$12</f>
        <v>0.22891243465155542</v>
      </c>
      <c r="T49" s="205">
        <f>+'(6.1) Actual Factors'!$G$12</f>
        <v>0.22891243465155542</v>
      </c>
      <c r="U49" s="199"/>
    </row>
    <row r="50" spans="2:21" ht="16.5" customHeight="1">
      <c r="B50" s="197"/>
      <c r="C50" s="204" t="s">
        <v>160</v>
      </c>
      <c r="D50" s="198"/>
      <c r="E50" s="165" t="s">
        <v>108</v>
      </c>
      <c r="F50" s="198"/>
      <c r="G50" s="201"/>
      <c r="H50" s="201"/>
      <c r="I50" s="205">
        <f>+'(6.1) Actual Factors'!$G$13</f>
        <v>0.22377867191912754</v>
      </c>
      <c r="J50" s="205">
        <f>+'(6.1) Actual Factors'!$G$13</f>
        <v>0.22377867191912754</v>
      </c>
      <c r="K50" s="205">
        <f>+'(6.1) Actual Factors'!$G$13</f>
        <v>0.22377867191912754</v>
      </c>
      <c r="L50" s="205">
        <f>+'(6.1) Actual Factors'!$G$13</f>
        <v>0.22377867191912754</v>
      </c>
      <c r="M50" s="205">
        <f>+'(6.1) Actual Factors'!$G$13</f>
        <v>0.22377867191912754</v>
      </c>
      <c r="N50" s="205">
        <f>+'(6.1) Actual Factors'!$G$13</f>
        <v>0.22377867191912754</v>
      </c>
      <c r="O50" s="205">
        <f>+'(6.1) Actual Factors'!$G$13</f>
        <v>0.22377867191912754</v>
      </c>
      <c r="P50" s="205">
        <f>+'(6.1) Actual Factors'!$G$13</f>
        <v>0.22377867191912754</v>
      </c>
      <c r="Q50" s="205">
        <f>+'(6.1) Actual Factors'!$G$13</f>
        <v>0.22377867191912754</v>
      </c>
      <c r="R50" s="205">
        <f>+'(6.1) Actual Factors'!$G$13</f>
        <v>0.22377867191912754</v>
      </c>
      <c r="S50" s="205">
        <f>+'(6.1) Actual Factors'!$G$13</f>
        <v>0.22377867191912754</v>
      </c>
      <c r="T50" s="205">
        <f>+'(6.1) Actual Factors'!$G$13</f>
        <v>0.22377867191912754</v>
      </c>
      <c r="U50" s="199"/>
    </row>
    <row r="51" spans="2:21" ht="16.5" customHeight="1">
      <c r="B51" s="197"/>
      <c r="C51" s="198"/>
      <c r="D51" s="198"/>
      <c r="E51" s="198"/>
      <c r="F51" s="198"/>
      <c r="G51" s="201"/>
      <c r="H51" s="201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199"/>
    </row>
    <row r="52" spans="2:21" ht="16.5" customHeight="1">
      <c r="B52" s="197"/>
      <c r="C52" s="171" t="s">
        <v>111</v>
      </c>
      <c r="D52" s="198"/>
      <c r="E52" s="198"/>
      <c r="F52" s="198"/>
      <c r="G52" s="162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199"/>
    </row>
    <row r="53" spans="2:21" ht="16.5" customHeight="1">
      <c r="B53" s="197"/>
      <c r="C53" s="168" t="s">
        <v>135</v>
      </c>
      <c r="D53" s="198"/>
      <c r="E53" s="165" t="s">
        <v>108</v>
      </c>
      <c r="F53" s="198"/>
      <c r="G53" s="162">
        <f>+SUM(I53:T53)</f>
        <v>0</v>
      </c>
      <c r="H53" s="206"/>
      <c r="I53" s="162">
        <f>+I12*INDEX(I$49:I$50,MATCH($E53,$E$49:$E$50,0))</f>
        <v>0</v>
      </c>
      <c r="J53" s="162">
        <f t="shared" ref="J53:T53" si="18">+J12*INDEX(J$49:J$50,MATCH($E53,$E$49:$E$50,0))</f>
        <v>0</v>
      </c>
      <c r="K53" s="162">
        <f t="shared" si="18"/>
        <v>0</v>
      </c>
      <c r="L53" s="162">
        <f t="shared" si="18"/>
        <v>0</v>
      </c>
      <c r="M53" s="162">
        <f t="shared" si="18"/>
        <v>0</v>
      </c>
      <c r="N53" s="162">
        <f t="shared" si="18"/>
        <v>0</v>
      </c>
      <c r="O53" s="162">
        <f t="shared" si="18"/>
        <v>0</v>
      </c>
      <c r="P53" s="162">
        <f t="shared" si="18"/>
        <v>0</v>
      </c>
      <c r="Q53" s="162">
        <f t="shared" si="18"/>
        <v>0</v>
      </c>
      <c r="R53" s="162">
        <f t="shared" si="18"/>
        <v>0</v>
      </c>
      <c r="S53" s="162">
        <f t="shared" si="18"/>
        <v>0</v>
      </c>
      <c r="T53" s="162">
        <f t="shared" si="18"/>
        <v>0</v>
      </c>
      <c r="U53" s="199"/>
    </row>
    <row r="54" spans="2:21" ht="16.5" customHeight="1">
      <c r="B54" s="197"/>
      <c r="C54" s="168" t="s">
        <v>136</v>
      </c>
      <c r="D54" s="198"/>
      <c r="E54" s="165" t="s">
        <v>108</v>
      </c>
      <c r="F54" s="198"/>
      <c r="G54" s="166">
        <f>+SUM(I54:T54)</f>
        <v>0</v>
      </c>
      <c r="H54" s="206"/>
      <c r="I54" s="166">
        <f>+I13*INDEX(I$49:I$50,MATCH($E54,$E$49:$E$50,0))</f>
        <v>0</v>
      </c>
      <c r="J54" s="166">
        <f t="shared" ref="J54:T54" si="19">+J13*INDEX(J$49:J$50,MATCH($E54,$E$49:$E$50,0))</f>
        <v>0</v>
      </c>
      <c r="K54" s="166">
        <f t="shared" si="19"/>
        <v>0</v>
      </c>
      <c r="L54" s="166">
        <f t="shared" si="19"/>
        <v>0</v>
      </c>
      <c r="M54" s="166">
        <f t="shared" si="19"/>
        <v>0</v>
      </c>
      <c r="N54" s="166">
        <f t="shared" si="19"/>
        <v>0</v>
      </c>
      <c r="O54" s="166">
        <f t="shared" si="19"/>
        <v>0</v>
      </c>
      <c r="P54" s="166">
        <f t="shared" si="19"/>
        <v>0</v>
      </c>
      <c r="Q54" s="166">
        <f t="shared" si="19"/>
        <v>0</v>
      </c>
      <c r="R54" s="166">
        <f t="shared" si="19"/>
        <v>0</v>
      </c>
      <c r="S54" s="166">
        <f t="shared" si="19"/>
        <v>0</v>
      </c>
      <c r="T54" s="166">
        <f t="shared" si="19"/>
        <v>0</v>
      </c>
      <c r="U54" s="199"/>
    </row>
    <row r="55" spans="2:21" ht="16.5" customHeight="1">
      <c r="B55" s="197"/>
      <c r="C55" s="167" t="s">
        <v>137</v>
      </c>
      <c r="D55" s="198"/>
      <c r="E55" s="165" t="s">
        <v>108</v>
      </c>
      <c r="F55" s="198"/>
      <c r="G55" s="166">
        <f>+SUM(I55:T55)</f>
        <v>8580150.1645035986</v>
      </c>
      <c r="H55" s="166"/>
      <c r="I55" s="166">
        <f>+I14*INDEX(I$49:I$50,MATCH($E55,$E$49:$E$50,0))</f>
        <v>1398076.1889191726</v>
      </c>
      <c r="J55" s="166">
        <f t="shared" ref="J55:T55" si="20">+J14*INDEX(J$49:J$50,MATCH($E55,$E$49:$E$50,0))</f>
        <v>698703.18732258934</v>
      </c>
      <c r="K55" s="166">
        <f t="shared" si="20"/>
        <v>419823.40350534633</v>
      </c>
      <c r="L55" s="166">
        <f t="shared" si="20"/>
        <v>1191742.7719542023</v>
      </c>
      <c r="M55" s="166">
        <f t="shared" si="20"/>
        <v>333767.53394061729</v>
      </c>
      <c r="N55" s="166">
        <f t="shared" si="20"/>
        <v>369442.072472492</v>
      </c>
      <c r="O55" s="166">
        <f t="shared" si="20"/>
        <v>560601.60599916696</v>
      </c>
      <c r="P55" s="166">
        <f t="shared" si="20"/>
        <v>1304339.9690843541</v>
      </c>
      <c r="Q55" s="166">
        <f t="shared" si="20"/>
        <v>1171881.0229180404</v>
      </c>
      <c r="R55" s="166">
        <f t="shared" si="20"/>
        <v>657300.25269537966</v>
      </c>
      <c r="S55" s="166">
        <f t="shared" si="20"/>
        <v>414227.73949147336</v>
      </c>
      <c r="T55" s="166">
        <f t="shared" si="20"/>
        <v>60244.416200763342</v>
      </c>
      <c r="U55" s="199"/>
    </row>
    <row r="56" spans="2:21" ht="16.5" customHeight="1">
      <c r="B56" s="197"/>
      <c r="C56" s="168" t="s">
        <v>138</v>
      </c>
      <c r="D56" s="198"/>
      <c r="E56" s="165" t="s">
        <v>115</v>
      </c>
      <c r="F56" s="198"/>
      <c r="G56" s="169">
        <f>+SUM(I56:T56)</f>
        <v>0</v>
      </c>
      <c r="H56" s="417"/>
      <c r="I56" s="169">
        <f>+I15*INDEX(I$49:I$50,MATCH($E56,$E$49:$E$50,0))</f>
        <v>0</v>
      </c>
      <c r="J56" s="169">
        <f t="shared" ref="J56:T56" si="21">+J15*INDEX(J$49:J$50,MATCH($E56,$E$49:$E$50,0))</f>
        <v>0</v>
      </c>
      <c r="K56" s="169">
        <f t="shared" si="21"/>
        <v>0</v>
      </c>
      <c r="L56" s="169">
        <f t="shared" si="21"/>
        <v>0</v>
      </c>
      <c r="M56" s="169">
        <f t="shared" si="21"/>
        <v>0</v>
      </c>
      <c r="N56" s="169">
        <f t="shared" si="21"/>
        <v>0</v>
      </c>
      <c r="O56" s="169">
        <f t="shared" si="21"/>
        <v>0</v>
      </c>
      <c r="P56" s="169">
        <f t="shared" si="21"/>
        <v>0</v>
      </c>
      <c r="Q56" s="169">
        <f t="shared" si="21"/>
        <v>0</v>
      </c>
      <c r="R56" s="169">
        <f t="shared" si="21"/>
        <v>0</v>
      </c>
      <c r="S56" s="169">
        <f t="shared" si="21"/>
        <v>0</v>
      </c>
      <c r="T56" s="169">
        <f t="shared" si="21"/>
        <v>0</v>
      </c>
      <c r="U56" s="199"/>
    </row>
    <row r="57" spans="2:21" ht="16.5" customHeight="1">
      <c r="B57" s="197"/>
      <c r="C57" s="171" t="s">
        <v>139</v>
      </c>
      <c r="D57" s="198"/>
      <c r="E57" s="207"/>
      <c r="F57" s="198"/>
      <c r="G57" s="172">
        <f>+SUM(I57:T57)</f>
        <v>8580150.1645035986</v>
      </c>
      <c r="H57" s="417"/>
      <c r="I57" s="172">
        <f t="shared" ref="I57" si="22">+SUM(I53:I56)</f>
        <v>1398076.1889191726</v>
      </c>
      <c r="J57" s="172">
        <f t="shared" ref="J57:K57" si="23">+SUM(J53:J56)</f>
        <v>698703.18732258934</v>
      </c>
      <c r="K57" s="172">
        <f t="shared" si="23"/>
        <v>419823.40350534633</v>
      </c>
      <c r="L57" s="172">
        <f t="shared" ref="L57:T57" si="24">+SUM(L53:L56)</f>
        <v>1191742.7719542023</v>
      </c>
      <c r="M57" s="172">
        <f t="shared" si="24"/>
        <v>333767.53394061729</v>
      </c>
      <c r="N57" s="172">
        <f t="shared" si="24"/>
        <v>369442.072472492</v>
      </c>
      <c r="O57" s="172">
        <f t="shared" si="24"/>
        <v>560601.60599916696</v>
      </c>
      <c r="P57" s="172">
        <f t="shared" si="24"/>
        <v>1304339.9690843541</v>
      </c>
      <c r="Q57" s="172">
        <f t="shared" si="24"/>
        <v>1171881.0229180404</v>
      </c>
      <c r="R57" s="172">
        <f t="shared" si="24"/>
        <v>657300.25269537966</v>
      </c>
      <c r="S57" s="172">
        <f t="shared" si="24"/>
        <v>414227.73949147336</v>
      </c>
      <c r="T57" s="172">
        <f t="shared" si="24"/>
        <v>60244.416200763342</v>
      </c>
      <c r="U57" s="199"/>
    </row>
    <row r="58" spans="2:21" ht="16.5" customHeight="1">
      <c r="B58" s="197"/>
      <c r="C58" s="173"/>
      <c r="D58" s="198"/>
      <c r="E58" s="207"/>
      <c r="F58" s="198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99"/>
    </row>
    <row r="59" spans="2:21" ht="16.5" customHeight="1">
      <c r="B59" s="197"/>
      <c r="C59" s="174" t="s">
        <v>113</v>
      </c>
      <c r="D59" s="198"/>
      <c r="E59" s="207"/>
      <c r="F59" s="198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99"/>
    </row>
    <row r="60" spans="2:21" ht="16.5" customHeight="1">
      <c r="B60" s="197"/>
      <c r="C60" s="167" t="s">
        <v>140</v>
      </c>
      <c r="D60" s="198"/>
      <c r="E60" s="165" t="s">
        <v>108</v>
      </c>
      <c r="F60" s="198"/>
      <c r="G60" s="166">
        <f t="shared" ref="G60:G66" si="25">+SUM(I60:T60)</f>
        <v>-75428.560243080501</v>
      </c>
      <c r="H60" s="417"/>
      <c r="I60" s="166">
        <f t="shared" ref="I60:T60" si="26">+I19*INDEX(I$49:I$50,MATCH($E60,$E$49:$E$50,0))</f>
        <v>-4289.0953401286015</v>
      </c>
      <c r="J60" s="166">
        <f t="shared" si="26"/>
        <v>-4289.0953401286015</v>
      </c>
      <c r="K60" s="166">
        <f t="shared" si="26"/>
        <v>-29639.507275513326</v>
      </c>
      <c r="L60" s="166">
        <f t="shared" si="26"/>
        <v>-2898.0673421523848</v>
      </c>
      <c r="M60" s="166">
        <f t="shared" si="26"/>
        <v>-4289.099368144698</v>
      </c>
      <c r="N60" s="166">
        <f t="shared" si="26"/>
        <v>-4289.099368144698</v>
      </c>
      <c r="O60" s="166">
        <f t="shared" si="26"/>
        <v>-4289.099368144698</v>
      </c>
      <c r="P60" s="166">
        <f t="shared" si="26"/>
        <v>-4289.099368144698</v>
      </c>
      <c r="Q60" s="166">
        <f t="shared" si="26"/>
        <v>-4289.099368144698</v>
      </c>
      <c r="R60" s="166">
        <f t="shared" si="26"/>
        <v>-4289.099368144698</v>
      </c>
      <c r="S60" s="166">
        <f t="shared" si="26"/>
        <v>-4289.099368144698</v>
      </c>
      <c r="T60" s="166">
        <f t="shared" si="26"/>
        <v>-4289.099368144698</v>
      </c>
      <c r="U60" s="199"/>
    </row>
    <row r="61" spans="2:21" ht="16.5" customHeight="1">
      <c r="B61" s="197"/>
      <c r="C61" s="168" t="s">
        <v>141</v>
      </c>
      <c r="D61" s="198"/>
      <c r="E61" s="165" t="s">
        <v>108</v>
      </c>
      <c r="F61" s="198"/>
      <c r="G61" s="166">
        <f t="shared" si="25"/>
        <v>0</v>
      </c>
      <c r="H61" s="417"/>
      <c r="I61" s="166">
        <f t="shared" ref="I61:T61" si="27">+I20*INDEX(I$49:I$50,MATCH($E61,$E$49:$E$50,0))</f>
        <v>0</v>
      </c>
      <c r="J61" s="166">
        <f t="shared" si="27"/>
        <v>0</v>
      </c>
      <c r="K61" s="166">
        <f t="shared" si="27"/>
        <v>0</v>
      </c>
      <c r="L61" s="166">
        <f t="shared" si="27"/>
        <v>0</v>
      </c>
      <c r="M61" s="166">
        <f t="shared" si="27"/>
        <v>0</v>
      </c>
      <c r="N61" s="166">
        <f t="shared" si="27"/>
        <v>0</v>
      </c>
      <c r="O61" s="166">
        <f t="shared" si="27"/>
        <v>0</v>
      </c>
      <c r="P61" s="166">
        <f t="shared" si="27"/>
        <v>0</v>
      </c>
      <c r="Q61" s="166">
        <f t="shared" si="27"/>
        <v>0</v>
      </c>
      <c r="R61" s="166">
        <f t="shared" si="27"/>
        <v>0</v>
      </c>
      <c r="S61" s="166">
        <f t="shared" si="27"/>
        <v>0</v>
      </c>
      <c r="T61" s="166">
        <f t="shared" si="27"/>
        <v>0</v>
      </c>
      <c r="U61" s="199"/>
    </row>
    <row r="62" spans="2:21" ht="16.5" customHeight="1">
      <c r="B62" s="197"/>
      <c r="C62" s="168" t="s">
        <v>142</v>
      </c>
      <c r="D62" s="198"/>
      <c r="E62" s="165" t="s">
        <v>115</v>
      </c>
      <c r="F62" s="198"/>
      <c r="G62" s="166">
        <f t="shared" si="25"/>
        <v>-165554.30484823682</v>
      </c>
      <c r="H62" s="417"/>
      <c r="I62" s="166">
        <f t="shared" ref="I62:T62" si="28">+I21*INDEX(I$49:I$50,MATCH($E62,$E$49:$E$50,0))</f>
        <v>-9207.1179109721288</v>
      </c>
      <c r="J62" s="166">
        <f t="shared" si="28"/>
        <v>-9207.1179109721288</v>
      </c>
      <c r="K62" s="166">
        <f t="shared" si="28"/>
        <v>-69715.076154525741</v>
      </c>
      <c r="L62" s="166">
        <f t="shared" si="28"/>
        <v>-3767.9726694117712</v>
      </c>
      <c r="M62" s="166">
        <f t="shared" si="28"/>
        <v>-9207.1275252943869</v>
      </c>
      <c r="N62" s="166">
        <f t="shared" si="28"/>
        <v>-9207.1275252943869</v>
      </c>
      <c r="O62" s="166">
        <f t="shared" si="28"/>
        <v>-9207.1275252943869</v>
      </c>
      <c r="P62" s="166">
        <f t="shared" si="28"/>
        <v>-9207.1275252943869</v>
      </c>
      <c r="Q62" s="166">
        <f t="shared" si="28"/>
        <v>-9207.1275252943869</v>
      </c>
      <c r="R62" s="166">
        <f t="shared" si="28"/>
        <v>-9207.1275252943869</v>
      </c>
      <c r="S62" s="166">
        <f t="shared" si="28"/>
        <v>-9207.1275252943869</v>
      </c>
      <c r="T62" s="166">
        <f t="shared" si="28"/>
        <v>-9207.1275252943869</v>
      </c>
      <c r="U62" s="199"/>
    </row>
    <row r="63" spans="2:21" ht="16.5" customHeight="1">
      <c r="B63" s="197"/>
      <c r="C63" s="168" t="s">
        <v>143</v>
      </c>
      <c r="D63" s="198"/>
      <c r="E63" s="165" t="s">
        <v>108</v>
      </c>
      <c r="F63" s="198"/>
      <c r="G63" s="166">
        <f t="shared" si="25"/>
        <v>29230144.755072787</v>
      </c>
      <c r="H63" s="417"/>
      <c r="I63" s="166">
        <f t="shared" ref="I63:T63" si="29">+I22*INDEX(I$49:I$50,MATCH($E63,$E$49:$E$50,0))</f>
        <v>2821762.0320880497</v>
      </c>
      <c r="J63" s="166">
        <f t="shared" si="29"/>
        <v>2778651.6806181618</v>
      </c>
      <c r="K63" s="166">
        <f t="shared" si="29"/>
        <v>788302.67388314207</v>
      </c>
      <c r="L63" s="166">
        <f t="shared" si="29"/>
        <v>2006201.3152348974</v>
      </c>
      <c r="M63" s="166">
        <f t="shared" si="29"/>
        <v>1638742.5238661275</v>
      </c>
      <c r="N63" s="166">
        <f t="shared" si="29"/>
        <v>1671167.0981487788</v>
      </c>
      <c r="O63" s="166">
        <f t="shared" si="29"/>
        <v>2979834.7540868488</v>
      </c>
      <c r="P63" s="166">
        <f t="shared" si="29"/>
        <v>3723221.5696458779</v>
      </c>
      <c r="Q63" s="166">
        <f t="shared" si="29"/>
        <v>3756199.7785709347</v>
      </c>
      <c r="R63" s="166">
        <f t="shared" si="29"/>
        <v>910144.81601168809</v>
      </c>
      <c r="S63" s="166">
        <f t="shared" si="29"/>
        <v>2651461.6265715444</v>
      </c>
      <c r="T63" s="166">
        <f t="shared" si="29"/>
        <v>3504454.8863467341</v>
      </c>
      <c r="U63" s="199"/>
    </row>
    <row r="64" spans="2:21" ht="16.5" customHeight="1">
      <c r="B64" s="197"/>
      <c r="C64" s="168" t="s">
        <v>256</v>
      </c>
      <c r="D64" s="198"/>
      <c r="E64" s="165" t="s">
        <v>109</v>
      </c>
      <c r="F64" s="198"/>
      <c r="G64" s="166">
        <f t="shared" si="25"/>
        <v>272030.8</v>
      </c>
      <c r="H64" s="417"/>
      <c r="I64" s="166">
        <f>+I23</f>
        <v>0</v>
      </c>
      <c r="J64" s="166">
        <f t="shared" ref="J64:T64" si="30">+J23</f>
        <v>0</v>
      </c>
      <c r="K64" s="166">
        <f t="shared" si="30"/>
        <v>50.019999999999996</v>
      </c>
      <c r="L64" s="166">
        <f t="shared" si="30"/>
        <v>18464.09</v>
      </c>
      <c r="M64" s="166">
        <f t="shared" si="30"/>
        <v>34591.759999999995</v>
      </c>
      <c r="N64" s="166">
        <f t="shared" si="30"/>
        <v>48623.69</v>
      </c>
      <c r="O64" s="166">
        <f t="shared" si="30"/>
        <v>62358.289999999994</v>
      </c>
      <c r="P64" s="166">
        <f t="shared" si="30"/>
        <v>61263.54</v>
      </c>
      <c r="Q64" s="166">
        <f t="shared" si="30"/>
        <v>35951.820000000007</v>
      </c>
      <c r="R64" s="166">
        <f t="shared" si="30"/>
        <v>7730.4699999999993</v>
      </c>
      <c r="S64" s="166">
        <f t="shared" si="30"/>
        <v>2997.12</v>
      </c>
      <c r="T64" s="166">
        <f t="shared" si="30"/>
        <v>0</v>
      </c>
      <c r="U64" s="199"/>
    </row>
    <row r="65" spans="2:21" ht="16.5" customHeight="1">
      <c r="B65" s="197"/>
      <c r="C65" s="168" t="s">
        <v>144</v>
      </c>
      <c r="D65" s="198"/>
      <c r="E65" s="165" t="s">
        <v>115</v>
      </c>
      <c r="F65" s="198"/>
      <c r="G65" s="166">
        <f t="shared" si="25"/>
        <v>0</v>
      </c>
      <c r="H65" s="417"/>
      <c r="I65" s="166">
        <f t="shared" ref="I65:T65" si="31">+I24*INDEX(I$49:I$50,MATCH($E65,$E$49:$E$50,0))</f>
        <v>0</v>
      </c>
      <c r="J65" s="166">
        <f t="shared" si="31"/>
        <v>0</v>
      </c>
      <c r="K65" s="166">
        <f t="shared" si="31"/>
        <v>0</v>
      </c>
      <c r="L65" s="166">
        <f t="shared" si="31"/>
        <v>0</v>
      </c>
      <c r="M65" s="166">
        <f t="shared" si="31"/>
        <v>0</v>
      </c>
      <c r="N65" s="166">
        <f t="shared" si="31"/>
        <v>0</v>
      </c>
      <c r="O65" s="166">
        <f t="shared" si="31"/>
        <v>0</v>
      </c>
      <c r="P65" s="166">
        <f t="shared" si="31"/>
        <v>0</v>
      </c>
      <c r="Q65" s="166">
        <f t="shared" si="31"/>
        <v>0</v>
      </c>
      <c r="R65" s="166">
        <f t="shared" si="31"/>
        <v>0</v>
      </c>
      <c r="S65" s="166">
        <f t="shared" si="31"/>
        <v>0</v>
      </c>
      <c r="T65" s="166">
        <f t="shared" si="31"/>
        <v>0</v>
      </c>
      <c r="U65" s="199"/>
    </row>
    <row r="66" spans="2:21" ht="16.5" customHeight="1">
      <c r="B66" s="197"/>
      <c r="C66" s="174" t="s">
        <v>145</v>
      </c>
      <c r="D66" s="198"/>
      <c r="E66" s="207"/>
      <c r="F66" s="198"/>
      <c r="G66" s="172">
        <f t="shared" si="25"/>
        <v>29261192.689981464</v>
      </c>
      <c r="H66" s="417"/>
      <c r="I66" s="172">
        <f>+SUM(I60:I65)</f>
        <v>2808265.8188369488</v>
      </c>
      <c r="J66" s="172">
        <f>+SUM(J60:J65)</f>
        <v>2765155.4673670609</v>
      </c>
      <c r="K66" s="172">
        <f>+SUM(K60:K65)</f>
        <v>688998.11045310297</v>
      </c>
      <c r="L66" s="172">
        <f t="shared" ref="L66:T66" si="32">+SUM(L60:L65)</f>
        <v>2017999.3652233332</v>
      </c>
      <c r="M66" s="172">
        <f t="shared" si="32"/>
        <v>1659838.0569726883</v>
      </c>
      <c r="N66" s="172">
        <f t="shared" si="32"/>
        <v>1706294.5612553395</v>
      </c>
      <c r="O66" s="172">
        <f t="shared" si="32"/>
        <v>3028696.8171934099</v>
      </c>
      <c r="P66" s="172">
        <f t="shared" si="32"/>
        <v>3770988.882752439</v>
      </c>
      <c r="Q66" s="172">
        <f t="shared" si="32"/>
        <v>3778655.3716774955</v>
      </c>
      <c r="R66" s="172">
        <f t="shared" si="32"/>
        <v>904379.05911824899</v>
      </c>
      <c r="S66" s="172">
        <f t="shared" si="32"/>
        <v>2640962.5196781056</v>
      </c>
      <c r="T66" s="172">
        <f t="shared" si="32"/>
        <v>3490958.6594532952</v>
      </c>
      <c r="U66" s="199"/>
    </row>
    <row r="67" spans="2:21" ht="16.5" customHeight="1">
      <c r="B67" s="197"/>
      <c r="C67" s="167"/>
      <c r="D67" s="198"/>
      <c r="E67" s="207"/>
      <c r="F67" s="198"/>
      <c r="G67" s="417"/>
      <c r="H67" s="417"/>
      <c r="I67" s="417"/>
      <c r="J67" s="417"/>
      <c r="K67" s="417"/>
      <c r="L67" s="417"/>
      <c r="M67" s="417"/>
      <c r="N67" s="417"/>
      <c r="O67" s="417"/>
      <c r="P67" s="417"/>
      <c r="Q67" s="417"/>
      <c r="R67" s="417"/>
      <c r="S67" s="417"/>
      <c r="T67" s="417"/>
      <c r="U67" s="199"/>
    </row>
    <row r="68" spans="2:21" ht="16.5" customHeight="1">
      <c r="B68" s="197"/>
      <c r="C68" s="171" t="s">
        <v>146</v>
      </c>
      <c r="D68" s="198"/>
      <c r="E68" s="207"/>
      <c r="F68" s="198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7"/>
      <c r="S68" s="417"/>
      <c r="T68" s="417"/>
      <c r="U68" s="199"/>
    </row>
    <row r="69" spans="2:21" ht="16.5" customHeight="1">
      <c r="B69" s="197"/>
      <c r="C69" s="168" t="s">
        <v>147</v>
      </c>
      <c r="D69" s="198"/>
      <c r="E69" s="165" t="s">
        <v>108</v>
      </c>
      <c r="F69" s="198"/>
      <c r="G69" s="166">
        <f>+SUM(I69:T69)</f>
        <v>26239837.27522523</v>
      </c>
      <c r="H69" s="417"/>
      <c r="I69" s="166">
        <f t="shared" ref="I69:T69" si="33">+I28*INDEX(I$49:I$50,MATCH($E69,$E$49:$E$50,0))</f>
        <v>2253294.5084272022</v>
      </c>
      <c r="J69" s="166">
        <f t="shared" si="33"/>
        <v>2144417.9875257947</v>
      </c>
      <c r="K69" s="166">
        <f t="shared" si="33"/>
        <v>2238244.5960885691</v>
      </c>
      <c r="L69" s="166">
        <f t="shared" si="33"/>
        <v>2212263.3037408511</v>
      </c>
      <c r="M69" s="166">
        <f t="shared" si="33"/>
        <v>2044993.2959017034</v>
      </c>
      <c r="N69" s="166">
        <f t="shared" si="33"/>
        <v>2148531.8093142994</v>
      </c>
      <c r="O69" s="166">
        <f t="shared" si="33"/>
        <v>2195903.3586088954</v>
      </c>
      <c r="P69" s="166">
        <f t="shared" si="33"/>
        <v>2219807.3493497758</v>
      </c>
      <c r="Q69" s="166">
        <f t="shared" si="33"/>
        <v>2119967.4923446071</v>
      </c>
      <c r="R69" s="166">
        <f t="shared" si="33"/>
        <v>2214620.6777823158</v>
      </c>
      <c r="S69" s="166">
        <f t="shared" si="33"/>
        <v>2163641.2870598244</v>
      </c>
      <c r="T69" s="166">
        <f t="shared" si="33"/>
        <v>2284151.6090813903</v>
      </c>
      <c r="U69" s="199"/>
    </row>
    <row r="70" spans="2:21" ht="16.5" customHeight="1">
      <c r="B70" s="197"/>
      <c r="C70" s="167" t="s">
        <v>148</v>
      </c>
      <c r="D70" s="198"/>
      <c r="E70" s="165" t="s">
        <v>115</v>
      </c>
      <c r="F70" s="198"/>
      <c r="G70" s="169">
        <f>+SUM(I70:T70)</f>
        <v>0</v>
      </c>
      <c r="H70" s="417"/>
      <c r="I70" s="169">
        <f t="shared" ref="I70:T70" si="34">+I29*INDEX(I$49:I$50,MATCH($E70,$E$49:$E$50,0))</f>
        <v>0</v>
      </c>
      <c r="J70" s="169">
        <f t="shared" si="34"/>
        <v>0</v>
      </c>
      <c r="K70" s="169">
        <f t="shared" si="34"/>
        <v>0</v>
      </c>
      <c r="L70" s="169">
        <f t="shared" si="34"/>
        <v>0</v>
      </c>
      <c r="M70" s="169">
        <f t="shared" si="34"/>
        <v>0</v>
      </c>
      <c r="N70" s="169">
        <f t="shared" si="34"/>
        <v>0</v>
      </c>
      <c r="O70" s="169">
        <f t="shared" si="34"/>
        <v>0</v>
      </c>
      <c r="P70" s="169">
        <f t="shared" si="34"/>
        <v>0</v>
      </c>
      <c r="Q70" s="169">
        <f t="shared" si="34"/>
        <v>0</v>
      </c>
      <c r="R70" s="169">
        <f t="shared" si="34"/>
        <v>0</v>
      </c>
      <c r="S70" s="169">
        <f t="shared" si="34"/>
        <v>0</v>
      </c>
      <c r="T70" s="169">
        <f t="shared" si="34"/>
        <v>0</v>
      </c>
      <c r="U70" s="199"/>
    </row>
    <row r="71" spans="2:21" ht="16.5" customHeight="1">
      <c r="B71" s="197"/>
      <c r="C71" s="175" t="s">
        <v>149</v>
      </c>
      <c r="D71" s="198"/>
      <c r="E71" s="207"/>
      <c r="F71" s="198"/>
      <c r="G71" s="208">
        <f>+SUM(I71:T71)</f>
        <v>26239837.27522523</v>
      </c>
      <c r="H71" s="417"/>
      <c r="I71" s="208">
        <f t="shared" ref="I71" si="35">+SUM(I69:I70)</f>
        <v>2253294.5084272022</v>
      </c>
      <c r="J71" s="208">
        <f t="shared" ref="J71:K71" si="36">+SUM(J69:J70)</f>
        <v>2144417.9875257947</v>
      </c>
      <c r="K71" s="208">
        <f t="shared" si="36"/>
        <v>2238244.5960885691</v>
      </c>
      <c r="L71" s="208">
        <f t="shared" ref="L71:T71" si="37">+SUM(L69:L70)</f>
        <v>2212263.3037408511</v>
      </c>
      <c r="M71" s="208">
        <f t="shared" si="37"/>
        <v>2044993.2959017034</v>
      </c>
      <c r="N71" s="208">
        <f t="shared" si="37"/>
        <v>2148531.8093142994</v>
      </c>
      <c r="O71" s="208">
        <f t="shared" si="37"/>
        <v>2195903.3586088954</v>
      </c>
      <c r="P71" s="208">
        <f t="shared" si="37"/>
        <v>2219807.3493497758</v>
      </c>
      <c r="Q71" s="208">
        <f t="shared" si="37"/>
        <v>2119967.4923446071</v>
      </c>
      <c r="R71" s="208">
        <f t="shared" si="37"/>
        <v>2214620.6777823158</v>
      </c>
      <c r="S71" s="208">
        <f t="shared" si="37"/>
        <v>2163641.2870598244</v>
      </c>
      <c r="T71" s="208">
        <f t="shared" si="37"/>
        <v>2284151.6090813903</v>
      </c>
      <c r="U71" s="199"/>
    </row>
    <row r="72" spans="2:21" ht="16.5" customHeight="1">
      <c r="B72" s="197"/>
      <c r="C72" s="168" t="s">
        <v>121</v>
      </c>
      <c r="D72" s="198"/>
      <c r="E72" s="207"/>
      <c r="F72" s="198"/>
      <c r="G72" s="417"/>
      <c r="H72" s="417"/>
      <c r="I72" s="417"/>
      <c r="J72" s="417"/>
      <c r="K72" s="417"/>
      <c r="L72" s="417"/>
      <c r="M72" s="417"/>
      <c r="N72" s="417"/>
      <c r="O72" s="417"/>
      <c r="P72" s="417"/>
      <c r="Q72" s="417"/>
      <c r="R72" s="417"/>
      <c r="S72" s="417"/>
      <c r="T72" s="417"/>
      <c r="U72" s="199"/>
    </row>
    <row r="73" spans="2:21" ht="16.5" customHeight="1">
      <c r="B73" s="197"/>
      <c r="C73" s="175" t="s">
        <v>150</v>
      </c>
      <c r="D73" s="198"/>
      <c r="E73" s="207"/>
      <c r="F73" s="198"/>
      <c r="G73" s="417"/>
      <c r="H73" s="417"/>
      <c r="I73" s="417"/>
      <c r="J73" s="417"/>
      <c r="K73" s="417"/>
      <c r="L73" s="417"/>
      <c r="M73" s="417"/>
      <c r="N73" s="417"/>
      <c r="O73" s="417"/>
      <c r="P73" s="417"/>
      <c r="Q73" s="417"/>
      <c r="R73" s="417"/>
      <c r="S73" s="417"/>
      <c r="T73" s="417"/>
      <c r="U73" s="199"/>
    </row>
    <row r="74" spans="2:21" ht="16.5" customHeight="1">
      <c r="B74" s="197"/>
      <c r="C74" s="167" t="s">
        <v>151</v>
      </c>
      <c r="D74" s="198"/>
      <c r="E74" s="165" t="s">
        <v>115</v>
      </c>
      <c r="F74" s="198"/>
      <c r="G74" s="166">
        <f>+SUM(I74:T74)</f>
        <v>43772566.219109967</v>
      </c>
      <c r="H74" s="417"/>
      <c r="I74" s="166">
        <f t="shared" ref="I74:T74" si="38">+I33*INDEX(I$49:I$50,MATCH($E74,$E$49:$E$50,0))</f>
        <v>3744899.6638249285</v>
      </c>
      <c r="J74" s="166">
        <f t="shared" si="38"/>
        <v>3231136.4326503738</v>
      </c>
      <c r="K74" s="166">
        <f t="shared" si="38"/>
        <v>4339077.667747573</v>
      </c>
      <c r="L74" s="166">
        <f t="shared" si="38"/>
        <v>3038811.3054090003</v>
      </c>
      <c r="M74" s="166">
        <f t="shared" si="38"/>
        <v>2678625.2487911941</v>
      </c>
      <c r="N74" s="166">
        <f t="shared" si="38"/>
        <v>3112244.4297560025</v>
      </c>
      <c r="O74" s="166">
        <f t="shared" si="38"/>
        <v>3629482.9999802238</v>
      </c>
      <c r="P74" s="166">
        <f t="shared" si="38"/>
        <v>4309592.5113395108</v>
      </c>
      <c r="Q74" s="166">
        <f t="shared" si="38"/>
        <v>3639829.818203303</v>
      </c>
      <c r="R74" s="166">
        <f t="shared" si="38"/>
        <v>4440639.2824353259</v>
      </c>
      <c r="S74" s="166">
        <f t="shared" si="38"/>
        <v>4002227.2950839354</v>
      </c>
      <c r="T74" s="166">
        <f t="shared" si="38"/>
        <v>3605999.5638886048</v>
      </c>
      <c r="U74" s="199"/>
    </row>
    <row r="75" spans="2:21" ht="16.5" customHeight="1">
      <c r="B75" s="197"/>
      <c r="C75" s="167" t="s">
        <v>152</v>
      </c>
      <c r="D75" s="198"/>
      <c r="E75" s="165" t="s">
        <v>115</v>
      </c>
      <c r="F75" s="198"/>
      <c r="G75" s="166">
        <f>+SUM(I75:T75)</f>
        <v>0</v>
      </c>
      <c r="H75" s="417"/>
      <c r="I75" s="166">
        <f t="shared" ref="I75:T75" si="39">+I34*INDEX(I$49:I$50,MATCH($E75,$E$49:$E$50,0))</f>
        <v>0</v>
      </c>
      <c r="J75" s="166">
        <f t="shared" si="39"/>
        <v>0</v>
      </c>
      <c r="K75" s="166">
        <f t="shared" si="39"/>
        <v>0</v>
      </c>
      <c r="L75" s="166">
        <f t="shared" si="39"/>
        <v>0</v>
      </c>
      <c r="M75" s="166">
        <f t="shared" si="39"/>
        <v>0</v>
      </c>
      <c r="N75" s="166">
        <f t="shared" si="39"/>
        <v>0</v>
      </c>
      <c r="O75" s="166">
        <f t="shared" si="39"/>
        <v>0</v>
      </c>
      <c r="P75" s="166">
        <f t="shared" si="39"/>
        <v>0</v>
      </c>
      <c r="Q75" s="166">
        <f t="shared" si="39"/>
        <v>0</v>
      </c>
      <c r="R75" s="166">
        <f t="shared" si="39"/>
        <v>0</v>
      </c>
      <c r="S75" s="166">
        <f t="shared" si="39"/>
        <v>0</v>
      </c>
      <c r="T75" s="166">
        <f t="shared" si="39"/>
        <v>0</v>
      </c>
      <c r="U75" s="199"/>
    </row>
    <row r="76" spans="2:21" ht="16.5" customHeight="1">
      <c r="B76" s="197"/>
      <c r="C76" s="167" t="s">
        <v>153</v>
      </c>
      <c r="D76" s="198"/>
      <c r="E76" s="165" t="s">
        <v>115</v>
      </c>
      <c r="F76" s="198"/>
      <c r="G76" s="166">
        <f>+SUM(I76:T76)</f>
        <v>18831041.395947952</v>
      </c>
      <c r="H76" s="417"/>
      <c r="I76" s="166">
        <f t="shared" ref="I76:T76" si="40">+I35*INDEX(I$49:I$50,MATCH($E76,$E$49:$E$50,0))</f>
        <v>2157575.8717817888</v>
      </c>
      <c r="J76" s="166">
        <f t="shared" si="40"/>
        <v>1475017.8770855402</v>
      </c>
      <c r="K76" s="166">
        <f t="shared" si="40"/>
        <v>1829734.8309629834</v>
      </c>
      <c r="L76" s="166">
        <f t="shared" si="40"/>
        <v>1142983.7212993836</v>
      </c>
      <c r="M76" s="166">
        <f t="shared" si="40"/>
        <v>782861.66183458001</v>
      </c>
      <c r="N76" s="166">
        <f t="shared" si="40"/>
        <v>857301.37827063503</v>
      </c>
      <c r="O76" s="166">
        <f t="shared" si="40"/>
        <v>1241297.5808342523</v>
      </c>
      <c r="P76" s="166">
        <f t="shared" si="40"/>
        <v>1635455.4467301082</v>
      </c>
      <c r="Q76" s="166">
        <f t="shared" si="40"/>
        <v>1682659.7660201488</v>
      </c>
      <c r="R76" s="166">
        <f t="shared" si="40"/>
        <v>2072002.1154844572</v>
      </c>
      <c r="S76" s="166">
        <f t="shared" si="40"/>
        <v>1847921.5530579055</v>
      </c>
      <c r="T76" s="166">
        <f t="shared" si="40"/>
        <v>2106229.5925861686</v>
      </c>
      <c r="U76" s="199"/>
    </row>
    <row r="77" spans="2:21" ht="16.5" customHeight="1">
      <c r="B77" s="197"/>
      <c r="C77" s="168" t="s">
        <v>154</v>
      </c>
      <c r="D77" s="198"/>
      <c r="E77" s="165" t="s">
        <v>115</v>
      </c>
      <c r="F77" s="198"/>
      <c r="G77" s="169">
        <f>+SUM(I77:T77)</f>
        <v>0</v>
      </c>
      <c r="H77" s="417"/>
      <c r="I77" s="169">
        <f t="shared" ref="I77:T77" si="41">+I36*INDEX(I$49:I$50,MATCH($E77,$E$49:$E$50,0))</f>
        <v>0</v>
      </c>
      <c r="J77" s="169">
        <f t="shared" si="41"/>
        <v>0</v>
      </c>
      <c r="K77" s="169">
        <f t="shared" si="41"/>
        <v>0</v>
      </c>
      <c r="L77" s="169">
        <f t="shared" si="41"/>
        <v>0</v>
      </c>
      <c r="M77" s="169">
        <f t="shared" si="41"/>
        <v>0</v>
      </c>
      <c r="N77" s="169">
        <f t="shared" si="41"/>
        <v>0</v>
      </c>
      <c r="O77" s="169">
        <f t="shared" si="41"/>
        <v>0</v>
      </c>
      <c r="P77" s="169">
        <f t="shared" si="41"/>
        <v>0</v>
      </c>
      <c r="Q77" s="169">
        <f t="shared" si="41"/>
        <v>0</v>
      </c>
      <c r="R77" s="169">
        <f t="shared" si="41"/>
        <v>0</v>
      </c>
      <c r="S77" s="169">
        <f t="shared" si="41"/>
        <v>0</v>
      </c>
      <c r="T77" s="169">
        <f t="shared" si="41"/>
        <v>0</v>
      </c>
      <c r="U77" s="199"/>
    </row>
    <row r="78" spans="2:21" ht="16.5" customHeight="1">
      <c r="B78" s="197"/>
      <c r="C78" s="175" t="s">
        <v>155</v>
      </c>
      <c r="D78" s="198"/>
      <c r="E78" s="198"/>
      <c r="F78" s="198"/>
      <c r="G78" s="172">
        <f>+SUM(I78:T78)</f>
        <v>62603607.615057915</v>
      </c>
      <c r="H78" s="417"/>
      <c r="I78" s="172">
        <f>+SUM(I74:I77)</f>
        <v>5902475.5356067177</v>
      </c>
      <c r="J78" s="172">
        <f>+SUM(J74:J77)</f>
        <v>4706154.3097359138</v>
      </c>
      <c r="K78" s="172">
        <f>+SUM(K74:K77)</f>
        <v>6168812.498710556</v>
      </c>
      <c r="L78" s="172">
        <f t="shared" ref="L78:T78" si="42">+SUM(L74:L77)</f>
        <v>4181795.026708384</v>
      </c>
      <c r="M78" s="172">
        <f t="shared" si="42"/>
        <v>3461486.9106257739</v>
      </c>
      <c r="N78" s="172">
        <f t="shared" si="42"/>
        <v>3969545.8080266374</v>
      </c>
      <c r="O78" s="172">
        <f t="shared" si="42"/>
        <v>4870780.5808144761</v>
      </c>
      <c r="P78" s="172">
        <f t="shared" si="42"/>
        <v>5945047.9580696188</v>
      </c>
      <c r="Q78" s="172">
        <f t="shared" si="42"/>
        <v>5322489.584223452</v>
      </c>
      <c r="R78" s="172">
        <f t="shared" si="42"/>
        <v>6512641.3979197834</v>
      </c>
      <c r="S78" s="172">
        <f t="shared" si="42"/>
        <v>5850148.8481418407</v>
      </c>
      <c r="T78" s="172">
        <f t="shared" si="42"/>
        <v>5712229.1564747728</v>
      </c>
      <c r="U78" s="199"/>
    </row>
    <row r="79" spans="2:21" ht="16.5" customHeight="1">
      <c r="B79" s="197"/>
      <c r="C79" s="209"/>
      <c r="D79" s="198"/>
      <c r="E79" s="198"/>
      <c r="F79" s="198"/>
      <c r="G79" s="208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199"/>
    </row>
    <row r="80" spans="2:21" ht="16.5" customHeight="1" thickBot="1">
      <c r="B80" s="197"/>
      <c r="C80" s="178" t="s">
        <v>156</v>
      </c>
      <c r="D80" s="198"/>
      <c r="E80" s="198"/>
      <c r="F80" s="198"/>
      <c r="G80" s="179">
        <f>+SUM(I80:T80)</f>
        <v>109524487.41576102</v>
      </c>
      <c r="H80" s="207"/>
      <c r="I80" s="179">
        <f>-I57+I66+I71+I78</f>
        <v>9565959.6739516966</v>
      </c>
      <c r="J80" s="179">
        <f>-J57+J66+J71+J78</f>
        <v>8917024.5773061812</v>
      </c>
      <c r="K80" s="179">
        <f>-K57+K66+K71+K78</f>
        <v>8676231.8017468825</v>
      </c>
      <c r="L80" s="179">
        <f t="shared" ref="L80:T80" si="43">-L57+L66+L71+L78</f>
        <v>7220314.9237183658</v>
      </c>
      <c r="M80" s="179">
        <f t="shared" si="43"/>
        <v>6832550.7295595482</v>
      </c>
      <c r="N80" s="179">
        <f t="shared" si="43"/>
        <v>7454930.1061237846</v>
      </c>
      <c r="O80" s="179">
        <f t="shared" si="43"/>
        <v>9534779.1506176144</v>
      </c>
      <c r="P80" s="179">
        <f t="shared" si="43"/>
        <v>10631504.22108748</v>
      </c>
      <c r="Q80" s="179">
        <f>-Q57+Q66+Q71+Q78</f>
        <v>10049231.425327513</v>
      </c>
      <c r="R80" s="179">
        <f t="shared" ref="R80" si="44">-R57+R66+R71+R78</f>
        <v>8974340.8821249679</v>
      </c>
      <c r="S80" s="179">
        <f t="shared" si="43"/>
        <v>10240524.915388297</v>
      </c>
      <c r="T80" s="179">
        <f t="shared" si="43"/>
        <v>11427095.008808695</v>
      </c>
      <c r="U80" s="199"/>
    </row>
    <row r="81" spans="2:21" ht="16.5" customHeight="1" thickTop="1">
      <c r="B81" s="197"/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9"/>
    </row>
    <row r="82" spans="2:21" ht="16.5" customHeight="1">
      <c r="B82" s="210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2"/>
    </row>
    <row r="83" spans="2:21" ht="16.5" customHeight="1"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</row>
    <row r="86" spans="2:21" ht="16.5" customHeight="1">
      <c r="G86" s="329"/>
    </row>
    <row r="87" spans="2:21" ht="16.5" customHeight="1">
      <c r="G87" s="330"/>
    </row>
  </sheetData>
  <conditionalFormatting sqref="C52">
    <cfRule type="cellIs" dxfId="9" priority="2" stopIfTrue="1" operator="equal">
      <formula>"Title"</formula>
    </cfRule>
  </conditionalFormatting>
  <conditionalFormatting sqref="C11">
    <cfRule type="cellIs" dxfId="8" priority="1" stopIfTrue="1" operator="equal">
      <formula>"Title"</formula>
    </cfRule>
  </conditionalFormatting>
  <pageMargins left="0.25" right="0.25" top="0.75" bottom="0.75" header="0.3" footer="0.3"/>
  <pageSetup scale="46" orientation="landscape" r:id="rId1"/>
  <headerFooter alignWithMargins="0">
    <oddFooter>&amp;C&amp;"arial"&amp;11Workpaper (5.1)  -  Utah Allocated Adjusted Actual Net Power Cost&amp;R&amp;"arial"&amp;11 Page &amp;P of &amp;N</oddFooter>
  </headerFooter>
  <rowBreaks count="2" manualBreakCount="2">
    <brk id="41" max="16383" man="1"/>
    <brk id="83" max="16383" man="1"/>
  </rowBreaks>
  <customProperties>
    <customPr name="_pios_id" r:id="rId2"/>
  </customProperties>
  <ignoredErrors>
    <ignoredError sqref="I64:T6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87"/>
  <sheetViews>
    <sheetView zoomScale="90" zoomScaleNormal="90" zoomScaleSheetLayoutView="70" workbookViewId="0">
      <pane ySplit="5" topLeftCell="A6" activePane="bottomLeft" state="frozen"/>
      <selection pane="bottomLeft"/>
    </sheetView>
  </sheetViews>
  <sheetFormatPr defaultColWidth="9.42578125" defaultRowHeight="12.75" customHeight="1"/>
  <cols>
    <col min="1" max="1" width="1.42578125" style="228" customWidth="1"/>
    <col min="2" max="2" width="1.42578125" style="219" customWidth="1"/>
    <col min="3" max="3" width="31.5703125" style="219" bestFit="1" customWidth="1"/>
    <col min="4" max="4" width="1.42578125" style="219" customWidth="1"/>
    <col min="5" max="5" width="25.42578125" style="220" bestFit="1" customWidth="1"/>
    <col min="6" max="6" width="1.42578125" style="219" customWidth="1"/>
    <col min="7" max="7" width="12" style="219" bestFit="1" customWidth="1"/>
    <col min="8" max="8" width="1.42578125" style="219" customWidth="1"/>
    <col min="9" max="9" width="17.28515625" style="219" bestFit="1" customWidth="1"/>
    <col min="10" max="10" width="1.42578125" style="219" customWidth="1"/>
    <col min="11" max="22" width="15.28515625" style="219" customWidth="1"/>
    <col min="23" max="16384" width="9.42578125" style="219"/>
  </cols>
  <sheetData>
    <row r="1" spans="1:22" s="213" customFormat="1" ht="12.75" customHeight="1">
      <c r="A1" s="1" t="str">
        <f>+'Workpaper Index'!$C$4</f>
        <v>Washington Power Cost Adjustment Mechanism</v>
      </c>
    </row>
    <row r="2" spans="1:22" s="213" customFormat="1" ht="12.75" customHeight="1">
      <c r="A2" s="1" t="str">
        <f>+'Workpaper Index'!$B$5&amp;" "&amp;'Workpaper Index'!$C$5</f>
        <v>Deferral Period: January 1, 2020 - December 31, 2020</v>
      </c>
      <c r="B2" s="214"/>
      <c r="C2" s="214"/>
      <c r="E2" s="215"/>
      <c r="G2" s="216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</row>
    <row r="3" spans="1:22" s="213" customFormat="1" ht="12.75" customHeight="1">
      <c r="A3" s="1" t="str">
        <f>+'Workpaper Index'!$B$13&amp;": "&amp;'Workpaper Index'!$C$13</f>
        <v>(3.2): Adjusted Actual West Control Area Net Power Costs by Category</v>
      </c>
      <c r="B3" s="214"/>
      <c r="C3" s="214"/>
      <c r="E3" s="215"/>
      <c r="G3" s="216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</row>
    <row r="4" spans="1:22" ht="12.75" customHeight="1">
      <c r="A4" s="218"/>
      <c r="B4" s="218"/>
      <c r="C4" s="218"/>
      <c r="F4" s="213"/>
      <c r="G4" s="216"/>
      <c r="H4" s="213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</row>
    <row r="5" spans="1:22" ht="12.75" customHeight="1">
      <c r="A5" s="221" t="s">
        <v>161</v>
      </c>
      <c r="B5" s="222"/>
      <c r="C5" s="222"/>
      <c r="E5" s="223" t="s">
        <v>162</v>
      </c>
      <c r="F5" s="224"/>
      <c r="G5" s="225" t="s">
        <v>163</v>
      </c>
      <c r="I5" s="225" t="s">
        <v>5</v>
      </c>
      <c r="J5" s="226"/>
      <c r="K5" s="227">
        <f>'Exhibit JP-2 PCAM Calculation'!$D$11</f>
        <v>43831</v>
      </c>
      <c r="L5" s="227">
        <f t="shared" ref="L5" si="0">+EDATE(K5,1)</f>
        <v>43862</v>
      </c>
      <c r="M5" s="227">
        <f t="shared" ref="M5" si="1">+EDATE(L5,1)</f>
        <v>43891</v>
      </c>
      <c r="N5" s="227">
        <f t="shared" ref="N5" si="2">+EDATE(M5,1)</f>
        <v>43922</v>
      </c>
      <c r="O5" s="227">
        <f t="shared" ref="O5" si="3">+EDATE(N5,1)</f>
        <v>43952</v>
      </c>
      <c r="P5" s="227">
        <f t="shared" ref="P5" si="4">+EDATE(O5,1)</f>
        <v>43983</v>
      </c>
      <c r="Q5" s="227">
        <f t="shared" ref="Q5" si="5">+EDATE(P5,1)</f>
        <v>44013</v>
      </c>
      <c r="R5" s="227">
        <f t="shared" ref="R5" si="6">+EDATE(Q5,1)</f>
        <v>44044</v>
      </c>
      <c r="S5" s="227">
        <f t="shared" ref="S5" si="7">+EDATE(R5,1)</f>
        <v>44075</v>
      </c>
      <c r="T5" s="227">
        <f t="shared" ref="T5" si="8">+EDATE(S5,1)</f>
        <v>44105</v>
      </c>
      <c r="U5" s="227">
        <f t="shared" ref="U5" si="9">+EDATE(T5,1)</f>
        <v>44136</v>
      </c>
      <c r="V5" s="227">
        <f t="shared" ref="V5" si="10">+EDATE(U5,1)</f>
        <v>44166</v>
      </c>
    </row>
    <row r="6" spans="1:22" ht="12.75" customHeight="1">
      <c r="B6" s="229"/>
      <c r="H6" s="230">
        <v>532</v>
      </c>
    </row>
    <row r="7" spans="1:22" ht="12.75" customHeight="1">
      <c r="A7" s="228" t="s">
        <v>15</v>
      </c>
    </row>
    <row r="8" spans="1:22" ht="12.75" customHeight="1">
      <c r="B8" s="219" t="s">
        <v>16</v>
      </c>
    </row>
    <row r="9" spans="1:22" ht="12.75" customHeight="1">
      <c r="C9" s="231" t="s">
        <v>17</v>
      </c>
      <c r="D9" s="231"/>
      <c r="E9" s="220" t="s">
        <v>135</v>
      </c>
      <c r="F9" s="232"/>
      <c r="G9" s="233">
        <v>1</v>
      </c>
      <c r="I9" s="234">
        <f t="shared" ref="I9:I12" si="11">SUM(K9:V9)</f>
        <v>0</v>
      </c>
      <c r="J9" s="234"/>
      <c r="K9" s="235">
        <f>+$G9*INDEX('(3.3) Adj Actual NPC'!$G:$SI,MATCH($C9,'(3.3) Adj Actual NPC'!$C:$C,0),MATCH(K$5,'(3.3) Adj Actual NPC'!$G$5:$S$5,0))</f>
        <v>0</v>
      </c>
      <c r="L9" s="235">
        <f>+$G9*INDEX('(3.3) Adj Actual NPC'!$G:$SI,MATCH($C9,'(3.3) Adj Actual NPC'!$C:$C,0),MATCH(L$5,'(3.3) Adj Actual NPC'!$G$5:$S$5,0))</f>
        <v>0</v>
      </c>
      <c r="M9" s="235">
        <f>+$G9*INDEX('(3.3) Adj Actual NPC'!$G:$SI,MATCH($C9,'(3.3) Adj Actual NPC'!$C:$C,0),MATCH(M$5,'(3.3) Adj Actual NPC'!$G$5:$S$5,0))</f>
        <v>0</v>
      </c>
      <c r="N9" s="235">
        <f>+$G9*INDEX('(3.3) Adj Actual NPC'!$G:$SI,MATCH($C9,'(3.3) Adj Actual NPC'!$C:$C,0),MATCH(N$5,'(3.3) Adj Actual NPC'!$G$5:$S$5,0))</f>
        <v>0</v>
      </c>
      <c r="O9" s="235">
        <f>+$G9*INDEX('(3.3) Adj Actual NPC'!$G:$SI,MATCH($C9,'(3.3) Adj Actual NPC'!$C:$C,0),MATCH(O$5,'(3.3) Adj Actual NPC'!$G$5:$S$5,0))</f>
        <v>0</v>
      </c>
      <c r="P9" s="235">
        <f>+$G9*INDEX('(3.3) Adj Actual NPC'!$G:$SI,MATCH($C9,'(3.3) Adj Actual NPC'!$C:$C,0),MATCH(P$5,'(3.3) Adj Actual NPC'!$G$5:$S$5,0))</f>
        <v>0</v>
      </c>
      <c r="Q9" s="235">
        <f>+$G9*INDEX('(3.3) Adj Actual NPC'!$G:$SI,MATCH($C9,'(3.3) Adj Actual NPC'!$C:$C,0),MATCH(Q$5,'(3.3) Adj Actual NPC'!$G$5:$S$5,0))</f>
        <v>0</v>
      </c>
      <c r="R9" s="235">
        <f>+$G9*INDEX('(3.3) Adj Actual NPC'!$G:$SI,MATCH($C9,'(3.3) Adj Actual NPC'!$C:$C,0),MATCH(R$5,'(3.3) Adj Actual NPC'!$G$5:$S$5,0))</f>
        <v>0</v>
      </c>
      <c r="S9" s="235">
        <f>+$G9*INDEX('(3.3) Adj Actual NPC'!$G:$SI,MATCH($C9,'(3.3) Adj Actual NPC'!$C:$C,0),MATCH(S$5,'(3.3) Adj Actual NPC'!$G$5:$S$5,0))</f>
        <v>0</v>
      </c>
      <c r="T9" s="235">
        <f>+$G9*INDEX('(3.3) Adj Actual NPC'!$G:$SI,MATCH($C9,'(3.3) Adj Actual NPC'!$C:$C,0),MATCH(T$5,'(3.3) Adj Actual NPC'!$G$5:$S$5,0))</f>
        <v>0</v>
      </c>
      <c r="U9" s="235">
        <f>+$G9*INDEX('(3.3) Adj Actual NPC'!$G:$SI,MATCH($C9,'(3.3) Adj Actual NPC'!$C:$C,0),MATCH(U$5,'(3.3) Adj Actual NPC'!$G$5:$S$5,0))</f>
        <v>0</v>
      </c>
      <c r="V9" s="235">
        <f>+$G9*INDEX('(3.3) Adj Actual NPC'!$G:$SI,MATCH($C9,'(3.3) Adj Actual NPC'!$C:$C,0),MATCH(V$5,'(3.3) Adj Actual NPC'!$G$5:$S$5,0))</f>
        <v>0</v>
      </c>
    </row>
    <row r="10" spans="1:22" ht="12.75" customHeight="1">
      <c r="C10" s="231" t="s">
        <v>164</v>
      </c>
      <c r="D10" s="231"/>
      <c r="E10" s="236" t="s">
        <v>137</v>
      </c>
      <c r="F10" s="232"/>
      <c r="G10" s="233">
        <v>1</v>
      </c>
      <c r="I10" s="237">
        <f t="shared" si="11"/>
        <v>0</v>
      </c>
      <c r="J10" s="234"/>
      <c r="K10" s="238">
        <f>+$G10*INDEX('(3.3) Adj Actual NPC'!$G:$SI,MATCH($C10,'(3.3) Adj Actual NPC'!$C:$C,0),MATCH(K$5,'(3.3) Adj Actual NPC'!$G$5:$S$5,0))</f>
        <v>0</v>
      </c>
      <c r="L10" s="238">
        <f>+$G10*INDEX('(3.3) Adj Actual NPC'!$G:$SI,MATCH($C10,'(3.3) Adj Actual NPC'!$C:$C,0),MATCH(L$5,'(3.3) Adj Actual NPC'!$G$5:$S$5,0))</f>
        <v>0</v>
      </c>
      <c r="M10" s="238">
        <f>+$G10*INDEX('(3.3) Adj Actual NPC'!$G:$SI,MATCH($C10,'(3.3) Adj Actual NPC'!$C:$C,0),MATCH(M$5,'(3.3) Adj Actual NPC'!$G$5:$S$5,0))</f>
        <v>0</v>
      </c>
      <c r="N10" s="238">
        <f>+$G10*INDEX('(3.3) Adj Actual NPC'!$G:$SI,MATCH($C10,'(3.3) Adj Actual NPC'!$C:$C,0),MATCH(N$5,'(3.3) Adj Actual NPC'!$G$5:$S$5,0))</f>
        <v>0</v>
      </c>
      <c r="O10" s="238">
        <f>+$G10*INDEX('(3.3) Adj Actual NPC'!$G:$SI,MATCH($C10,'(3.3) Adj Actual NPC'!$C:$C,0),MATCH(O$5,'(3.3) Adj Actual NPC'!$G$5:$S$5,0))</f>
        <v>0</v>
      </c>
      <c r="P10" s="238">
        <f>+$G10*INDEX('(3.3) Adj Actual NPC'!$G:$SI,MATCH($C10,'(3.3) Adj Actual NPC'!$C:$C,0),MATCH(P$5,'(3.3) Adj Actual NPC'!$G$5:$S$5,0))</f>
        <v>0</v>
      </c>
      <c r="Q10" s="238">
        <f>+$G10*INDEX('(3.3) Adj Actual NPC'!$G:$SI,MATCH($C10,'(3.3) Adj Actual NPC'!$C:$C,0),MATCH(Q$5,'(3.3) Adj Actual NPC'!$G$5:$S$5,0))</f>
        <v>0</v>
      </c>
      <c r="R10" s="238">
        <f>+$G10*INDEX('(3.3) Adj Actual NPC'!$G:$SI,MATCH($C10,'(3.3) Adj Actual NPC'!$C:$C,0),MATCH(R$5,'(3.3) Adj Actual NPC'!$G$5:$S$5,0))</f>
        <v>0</v>
      </c>
      <c r="S10" s="238">
        <f>+$G10*INDEX('(3.3) Adj Actual NPC'!$G:$SI,MATCH($C10,'(3.3) Adj Actual NPC'!$C:$C,0),MATCH(S$5,'(3.3) Adj Actual NPC'!$G$5:$S$5,0))</f>
        <v>0</v>
      </c>
      <c r="T10" s="238">
        <f>+$G10*INDEX('(3.3) Adj Actual NPC'!$G:$SI,MATCH($C10,'(3.3) Adj Actual NPC'!$C:$C,0),MATCH(T$5,'(3.3) Adj Actual NPC'!$G$5:$S$5,0))</f>
        <v>0</v>
      </c>
      <c r="U10" s="238">
        <f>+$G10*INDEX('(3.3) Adj Actual NPC'!$G:$SI,MATCH($C10,'(3.3) Adj Actual NPC'!$C:$C,0),MATCH(U$5,'(3.3) Adj Actual NPC'!$G$5:$S$5,0))</f>
        <v>0</v>
      </c>
      <c r="V10" s="238">
        <f>+$G10*INDEX('(3.3) Adj Actual NPC'!$G:$SI,MATCH($C10,'(3.3) Adj Actual NPC'!$C:$C,0),MATCH(V$5,'(3.3) Adj Actual NPC'!$G$5:$S$5,0))</f>
        <v>0</v>
      </c>
    </row>
    <row r="11" spans="1:22" ht="12.75" customHeight="1">
      <c r="C11" s="231" t="s">
        <v>18</v>
      </c>
      <c r="D11" s="231"/>
      <c r="E11" s="236" t="s">
        <v>137</v>
      </c>
      <c r="F11" s="232"/>
      <c r="G11" s="233">
        <v>1</v>
      </c>
      <c r="I11" s="237">
        <f t="shared" si="11"/>
        <v>0</v>
      </c>
      <c r="J11" s="234"/>
      <c r="K11" s="238">
        <f>+$G11*INDEX('(3.3) Adj Actual NPC'!$G:$SI,MATCH($C11,'(3.3) Adj Actual NPC'!$C:$C,0),MATCH(K$5,'(3.3) Adj Actual NPC'!$G$5:$S$5,0))</f>
        <v>0</v>
      </c>
      <c r="L11" s="238">
        <f>+$G11*INDEX('(3.3) Adj Actual NPC'!$G:$SI,MATCH($C11,'(3.3) Adj Actual NPC'!$C:$C,0),MATCH(L$5,'(3.3) Adj Actual NPC'!$G$5:$S$5,0))</f>
        <v>0</v>
      </c>
      <c r="M11" s="238">
        <f>+$G11*INDEX('(3.3) Adj Actual NPC'!$G:$SI,MATCH($C11,'(3.3) Adj Actual NPC'!$C:$C,0),MATCH(M$5,'(3.3) Adj Actual NPC'!$G$5:$S$5,0))</f>
        <v>0</v>
      </c>
      <c r="N11" s="238">
        <f>+$G11*INDEX('(3.3) Adj Actual NPC'!$G:$SI,MATCH($C11,'(3.3) Adj Actual NPC'!$C:$C,0),MATCH(N$5,'(3.3) Adj Actual NPC'!$G$5:$S$5,0))</f>
        <v>0</v>
      </c>
      <c r="O11" s="238">
        <f>+$G11*INDEX('(3.3) Adj Actual NPC'!$G:$SI,MATCH($C11,'(3.3) Adj Actual NPC'!$C:$C,0),MATCH(O$5,'(3.3) Adj Actual NPC'!$G$5:$S$5,0))</f>
        <v>0</v>
      </c>
      <c r="P11" s="238">
        <f>+$G11*INDEX('(3.3) Adj Actual NPC'!$G:$SI,MATCH($C11,'(3.3) Adj Actual NPC'!$C:$C,0),MATCH(P$5,'(3.3) Adj Actual NPC'!$G$5:$S$5,0))</f>
        <v>0</v>
      </c>
      <c r="Q11" s="238">
        <f>+$G11*INDEX('(3.3) Adj Actual NPC'!$G:$SI,MATCH($C11,'(3.3) Adj Actual NPC'!$C:$C,0),MATCH(Q$5,'(3.3) Adj Actual NPC'!$G$5:$S$5,0))</f>
        <v>0</v>
      </c>
      <c r="R11" s="238">
        <f>+$G11*INDEX('(3.3) Adj Actual NPC'!$G:$SI,MATCH($C11,'(3.3) Adj Actual NPC'!$C:$C,0),MATCH(R$5,'(3.3) Adj Actual NPC'!$G$5:$S$5,0))</f>
        <v>0</v>
      </c>
      <c r="S11" s="238">
        <f>+$G11*INDEX('(3.3) Adj Actual NPC'!$G:$SI,MATCH($C11,'(3.3) Adj Actual NPC'!$C:$C,0),MATCH(S$5,'(3.3) Adj Actual NPC'!$G$5:$S$5,0))</f>
        <v>0</v>
      </c>
      <c r="T11" s="238">
        <f>+$G11*INDEX('(3.3) Adj Actual NPC'!$G:$SI,MATCH($C11,'(3.3) Adj Actual NPC'!$C:$C,0),MATCH(T$5,'(3.3) Adj Actual NPC'!$G$5:$S$5,0))</f>
        <v>0</v>
      </c>
      <c r="U11" s="238">
        <f>+$G11*INDEX('(3.3) Adj Actual NPC'!$G:$SI,MATCH($C11,'(3.3) Adj Actual NPC'!$C:$C,0),MATCH(U$5,'(3.3) Adj Actual NPC'!$G$5:$S$5,0))</f>
        <v>0</v>
      </c>
      <c r="V11" s="238">
        <f>+$G11*INDEX('(3.3) Adj Actual NPC'!$G:$SI,MATCH($C11,'(3.3) Adj Actual NPC'!$C:$C,0),MATCH(V$5,'(3.3) Adj Actual NPC'!$G$5:$S$5,0))</f>
        <v>0</v>
      </c>
    </row>
    <row r="12" spans="1:22" ht="12.75" customHeight="1">
      <c r="C12" s="231" t="s">
        <v>19</v>
      </c>
      <c r="D12" s="231"/>
      <c r="E12" s="236" t="s">
        <v>137</v>
      </c>
      <c r="F12" s="232"/>
      <c r="G12" s="233">
        <v>1</v>
      </c>
      <c r="I12" s="237">
        <f t="shared" si="11"/>
        <v>69459.260000000009</v>
      </c>
      <c r="J12" s="234"/>
      <c r="K12" s="238">
        <f>+$G12*INDEX('(3.3) Adj Actual NPC'!$G:$SI,MATCH($C12,'(3.3) Adj Actual NPC'!$C:$C,0),MATCH(K$5,'(3.3) Adj Actual NPC'!$G$5:$S$5,0))</f>
        <v>10124.06</v>
      </c>
      <c r="L12" s="238">
        <f>+$G12*INDEX('(3.3) Adj Actual NPC'!$G:$SI,MATCH($C12,'(3.3) Adj Actual NPC'!$C:$C,0),MATCH(L$5,'(3.3) Adj Actual NPC'!$G$5:$S$5,0))</f>
        <v>6857.13</v>
      </c>
      <c r="M12" s="238">
        <f>+$G12*INDEX('(3.3) Adj Actual NPC'!$G:$SI,MATCH($C12,'(3.3) Adj Actual NPC'!$C:$C,0),MATCH(M$5,'(3.3) Adj Actual NPC'!$G$5:$S$5,0))</f>
        <v>6304.06</v>
      </c>
      <c r="N12" s="238">
        <f>+$G12*INDEX('(3.3) Adj Actual NPC'!$G:$SI,MATCH($C12,'(3.3) Adj Actual NPC'!$C:$C,0),MATCH(N$5,'(3.3) Adj Actual NPC'!$G$5:$S$5,0))</f>
        <v>-14714.06</v>
      </c>
      <c r="O12" s="238">
        <f>+$G12*INDEX('(3.3) Adj Actual NPC'!$G:$SI,MATCH($C12,'(3.3) Adj Actual NPC'!$C:$C,0),MATCH(O$5,'(3.3) Adj Actual NPC'!$G$5:$S$5,0))</f>
        <v>3426.55</v>
      </c>
      <c r="P12" s="238">
        <f>+$G12*INDEX('(3.3) Adj Actual NPC'!$G:$SI,MATCH($C12,'(3.3) Adj Actual NPC'!$C:$C,0),MATCH(P$5,'(3.3) Adj Actual NPC'!$G$5:$S$5,0))</f>
        <v>3725.6</v>
      </c>
      <c r="Q12" s="238">
        <f>+$G12*INDEX('(3.3) Adj Actual NPC'!$G:$SI,MATCH($C12,'(3.3) Adj Actual NPC'!$C:$C,0),MATCH(Q$5,'(3.3) Adj Actual NPC'!$G$5:$S$5,0))</f>
        <v>7994.12</v>
      </c>
      <c r="R12" s="238">
        <f>+$G12*INDEX('(3.3) Adj Actual NPC'!$G:$SI,MATCH($C12,'(3.3) Adj Actual NPC'!$C:$C,0),MATCH(R$5,'(3.3) Adj Actual NPC'!$G$5:$S$5,0))</f>
        <v>12425.69</v>
      </c>
      <c r="S12" s="238">
        <f>+$G12*INDEX('(3.3) Adj Actual NPC'!$G:$SI,MATCH($C12,'(3.3) Adj Actual NPC'!$C:$C,0),MATCH(S$5,'(3.3) Adj Actual NPC'!$G$5:$S$5,0))</f>
        <v>9694.76</v>
      </c>
      <c r="T12" s="238">
        <f>+$G12*INDEX('(3.3) Adj Actual NPC'!$G:$SI,MATCH($C12,'(3.3) Adj Actual NPC'!$C:$C,0),MATCH(T$5,'(3.3) Adj Actual NPC'!$G$5:$S$5,0))</f>
        <v>11652.47</v>
      </c>
      <c r="U12" s="238">
        <f>+$G12*INDEX('(3.3) Adj Actual NPC'!$G:$SI,MATCH($C12,'(3.3) Adj Actual NPC'!$C:$C,0),MATCH(U$5,'(3.3) Adj Actual NPC'!$G$5:$S$5,0))</f>
        <v>6960.62</v>
      </c>
      <c r="V12" s="238">
        <f>+$G12*INDEX('(3.3) Adj Actual NPC'!$G:$SI,MATCH($C12,'(3.3) Adj Actual NPC'!$C:$C,0),MATCH(V$5,'(3.3) Adj Actual NPC'!$G$5:$S$5,0))</f>
        <v>5008.26</v>
      </c>
    </row>
    <row r="13" spans="1:22" ht="12.75" customHeight="1">
      <c r="C13" s="231"/>
      <c r="D13" s="231"/>
      <c r="G13" s="239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</row>
    <row r="14" spans="1:22" ht="12.75" customHeight="1">
      <c r="B14" s="231" t="s">
        <v>165</v>
      </c>
      <c r="G14" s="239"/>
      <c r="I14" s="237">
        <f>SUM(K14:V14)</f>
        <v>69459.260000000009</v>
      </c>
      <c r="J14" s="237"/>
      <c r="K14" s="237">
        <f t="shared" ref="K14:V14" si="12">SUM(K9:K13)</f>
        <v>10124.06</v>
      </c>
      <c r="L14" s="237">
        <f t="shared" si="12"/>
        <v>6857.13</v>
      </c>
      <c r="M14" s="237">
        <f t="shared" si="12"/>
        <v>6304.06</v>
      </c>
      <c r="N14" s="237">
        <f t="shared" si="12"/>
        <v>-14714.06</v>
      </c>
      <c r="O14" s="237">
        <f t="shared" si="12"/>
        <v>3426.55</v>
      </c>
      <c r="P14" s="237">
        <f t="shared" si="12"/>
        <v>3725.6</v>
      </c>
      <c r="Q14" s="237">
        <f t="shared" si="12"/>
        <v>7994.12</v>
      </c>
      <c r="R14" s="237">
        <f t="shared" si="12"/>
        <v>12425.69</v>
      </c>
      <c r="S14" s="237">
        <f t="shared" si="12"/>
        <v>9694.76</v>
      </c>
      <c r="T14" s="237">
        <f t="shared" si="12"/>
        <v>11652.47</v>
      </c>
      <c r="U14" s="237">
        <f t="shared" si="12"/>
        <v>6960.62</v>
      </c>
      <c r="V14" s="237">
        <f t="shared" si="12"/>
        <v>5008.26</v>
      </c>
    </row>
    <row r="15" spans="1:22" ht="12.75" customHeight="1">
      <c r="B15" s="231"/>
      <c r="G15" s="239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</row>
    <row r="16" spans="1:22" ht="12.75" customHeight="1">
      <c r="B16" s="231" t="s">
        <v>20</v>
      </c>
      <c r="G16" s="239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</row>
    <row r="17" spans="1:22" ht="12.75" customHeight="1">
      <c r="B17" s="231"/>
      <c r="C17" s="219" t="s">
        <v>21</v>
      </c>
      <c r="E17" s="236" t="s">
        <v>137</v>
      </c>
      <c r="F17" s="232"/>
      <c r="G17" s="233">
        <v>1</v>
      </c>
      <c r="I17" s="237">
        <f t="shared" ref="I17" si="13">SUM(K17:V17)</f>
        <v>21546900.069895983</v>
      </c>
      <c r="J17" s="234"/>
      <c r="K17" s="395">
        <f>+$G17*INDEX('(3.3) Adj Actual NPC'!$G:$SI,MATCH($C17,'(3.3) Adj Actual NPC'!$C:$C,0),MATCH(K$5,'(3.3) Adj Actual NPC'!$G$5:$S$5,0))</f>
        <v>-5.6768069043755531E-5</v>
      </c>
      <c r="L17" s="395">
        <f>+$G17*INDEX('(3.3) Adj Actual NPC'!$G:$SI,MATCH($C17,'(3.3) Adj Actual NPC'!$C:$C,0),MATCH(L$5,'(3.3) Adj Actual NPC'!$G$5:$S$5,0))</f>
        <v>1550628.5</v>
      </c>
      <c r="M17" s="395">
        <f>+$G17*INDEX('(3.3) Adj Actual NPC'!$G:$SI,MATCH($C17,'(3.3) Adj Actual NPC'!$C:$C,0),MATCH(M$5,'(3.3) Adj Actual NPC'!$G$5:$S$5,0))</f>
        <v>1329028</v>
      </c>
      <c r="N17" s="395">
        <f>+$G17*INDEX('(3.3) Adj Actual NPC'!$G:$SI,MATCH($C17,'(3.3) Adj Actual NPC'!$C:$C,0),MATCH(N$5,'(3.3) Adj Actual NPC'!$G$5:$S$5,0))</f>
        <v>1039210.5</v>
      </c>
      <c r="O17" s="395">
        <f>+$G17*INDEX('(3.3) Adj Actual NPC'!$G:$SI,MATCH($C17,'(3.3) Adj Actual NPC'!$C:$C,0),MATCH(O$5,'(3.3) Adj Actual NPC'!$G$5:$S$5,0))</f>
        <v>1002366.6</v>
      </c>
      <c r="P17" s="395">
        <f>+$G17*INDEX('(3.3) Adj Actual NPC'!$G:$SI,MATCH($C17,'(3.3) Adj Actual NPC'!$C:$C,0),MATCH(P$5,'(3.3) Adj Actual NPC'!$G$5:$S$5,0))</f>
        <v>1480107.55</v>
      </c>
      <c r="Q17" s="395">
        <f>+$G17*INDEX('(3.3) Adj Actual NPC'!$G:$SI,MATCH($C17,'(3.3) Adj Actual NPC'!$C:$C,0),MATCH(Q$5,'(3.3) Adj Actual NPC'!$G$5:$S$5,0))</f>
        <v>2158015.5</v>
      </c>
      <c r="R17" s="395">
        <f>+$G17*INDEX('(3.3) Adj Actual NPC'!$G:$SI,MATCH($C17,'(3.3) Adj Actual NPC'!$C:$C,0),MATCH(R$5,'(3.3) Adj Actual NPC'!$G$5:$S$5,0))</f>
        <v>5248360.1500000004</v>
      </c>
      <c r="S17" s="395">
        <f>+$G17*INDEX('(3.3) Adj Actual NPC'!$G:$SI,MATCH($C17,'(3.3) Adj Actual NPC'!$C:$C,0),MATCH(S$5,'(3.3) Adj Actual NPC'!$G$5:$S$5,0))</f>
        <v>4540970.66</v>
      </c>
      <c r="T17" s="395">
        <f>+$G17*INDEX('(3.3) Adj Actual NPC'!$G:$SI,MATCH($C17,'(3.3) Adj Actual NPC'!$C:$C,0),MATCH(T$5,'(3.3) Adj Actual NPC'!$G$5:$S$5,0))</f>
        <v>1805973.4100000001</v>
      </c>
      <c r="U17" s="395">
        <f>+$G17*INDEX('(3.3) Adj Actual NPC'!$G:$SI,MATCH($C17,'(3.3) Adj Actual NPC'!$C:$C,0),MATCH(U$5,'(3.3) Adj Actual NPC'!$G$5:$S$5,0))</f>
        <v>1392239.2</v>
      </c>
      <c r="V17" s="395">
        <f>+$G17*INDEX('(3.3) Adj Actual NPC'!$G:$SI,MATCH($C17,'(3.3) Adj Actual NPC'!$C:$C,0),MATCH(V$5,'(3.3) Adj Actual NPC'!$G$5:$S$5,0))</f>
        <v>-4.7252979129552841E-5</v>
      </c>
    </row>
    <row r="18" spans="1:22" ht="12.75" customHeight="1">
      <c r="B18" s="231"/>
      <c r="C18" s="219" t="s">
        <v>305</v>
      </c>
      <c r="E18" s="236" t="s">
        <v>137</v>
      </c>
      <c r="F18" s="232"/>
      <c r="G18" s="233">
        <v>1</v>
      </c>
      <c r="I18" s="237">
        <f t="shared" ref="I18:I23" si="14">SUM(K18:V18)</f>
        <v>130700</v>
      </c>
      <c r="J18" s="234"/>
      <c r="K18" s="395">
        <f>+$G18*INDEX('(3.3) Adj Actual NPC'!$G:$SI,MATCH($C18,'(3.3) Adj Actual NPC'!$C:$C,0),MATCH(K$5,'(3.3) Adj Actual NPC'!$G$5:$S$5,0))</f>
        <v>0</v>
      </c>
      <c r="L18" s="395">
        <f>+$G18*INDEX('(3.3) Adj Actual NPC'!$G:$SI,MATCH($C18,'(3.3) Adj Actual NPC'!$C:$C,0),MATCH(L$5,'(3.3) Adj Actual NPC'!$G$5:$S$5,0))</f>
        <v>0</v>
      </c>
      <c r="M18" s="395">
        <f>+$G18*INDEX('(3.3) Adj Actual NPC'!$G:$SI,MATCH($C18,'(3.3) Adj Actual NPC'!$C:$C,0),MATCH(M$5,'(3.3) Adj Actual NPC'!$G$5:$S$5,0))</f>
        <v>0</v>
      </c>
      <c r="N18" s="395">
        <f>+$G18*INDEX('(3.3) Adj Actual NPC'!$G:$SI,MATCH($C18,'(3.3) Adj Actual NPC'!$C:$C,0),MATCH(N$5,'(3.3) Adj Actual NPC'!$G$5:$S$5,0))</f>
        <v>0</v>
      </c>
      <c r="O18" s="395">
        <f>+$G18*INDEX('(3.3) Adj Actual NPC'!$G:$SI,MATCH($C18,'(3.3) Adj Actual NPC'!$C:$C,0),MATCH(O$5,'(3.3) Adj Actual NPC'!$G$5:$S$5,0))</f>
        <v>11200</v>
      </c>
      <c r="P18" s="395">
        <f>+$G18*INDEX('(3.3) Adj Actual NPC'!$G:$SI,MATCH($C18,'(3.3) Adj Actual NPC'!$C:$C,0),MATCH(P$5,'(3.3) Adj Actual NPC'!$G$5:$S$5,0))</f>
        <v>0</v>
      </c>
      <c r="Q18" s="395">
        <f>+$G18*INDEX('(3.3) Adj Actual NPC'!$G:$SI,MATCH($C18,'(3.3) Adj Actual NPC'!$C:$C,0),MATCH(Q$5,'(3.3) Adj Actual NPC'!$G$5:$S$5,0))</f>
        <v>34400</v>
      </c>
      <c r="R18" s="395">
        <f>+$G18*INDEX('(3.3) Adj Actual NPC'!$G:$SI,MATCH($C18,'(3.3) Adj Actual NPC'!$C:$C,0),MATCH(R$5,'(3.3) Adj Actual NPC'!$G$5:$S$5,0))</f>
        <v>0</v>
      </c>
      <c r="S18" s="395">
        <f>+$G18*INDEX('(3.3) Adj Actual NPC'!$G:$SI,MATCH($C18,'(3.3) Adj Actual NPC'!$C:$C,0),MATCH(S$5,'(3.3) Adj Actual NPC'!$G$5:$S$5,0))</f>
        <v>44400</v>
      </c>
      <c r="T18" s="395">
        <f>+$G18*INDEX('(3.3) Adj Actual NPC'!$G:$SI,MATCH($C18,'(3.3) Adj Actual NPC'!$C:$C,0),MATCH(T$5,'(3.3) Adj Actual NPC'!$G$5:$S$5,0))</f>
        <v>40700</v>
      </c>
      <c r="U18" s="395">
        <f>+$G18*INDEX('(3.3) Adj Actual NPC'!$G:$SI,MATCH($C18,'(3.3) Adj Actual NPC'!$C:$C,0),MATCH(U$5,'(3.3) Adj Actual NPC'!$G$5:$S$5,0))</f>
        <v>0</v>
      </c>
      <c r="V18" s="395">
        <f>+$G18*INDEX('(3.3) Adj Actual NPC'!$G:$SI,MATCH($C18,'(3.3) Adj Actual NPC'!$C:$C,0),MATCH(V$5,'(3.3) Adj Actual NPC'!$G$5:$S$5,0))</f>
        <v>0</v>
      </c>
    </row>
    <row r="19" spans="1:22" ht="12.75" customHeight="1">
      <c r="B19" s="231"/>
      <c r="C19" s="219" t="s">
        <v>27</v>
      </c>
      <c r="E19" s="236" t="s">
        <v>137</v>
      </c>
      <c r="F19" s="232"/>
      <c r="G19" s="233">
        <v>1</v>
      </c>
      <c r="I19" s="237">
        <f t="shared" si="14"/>
        <v>0</v>
      </c>
      <c r="J19" s="234"/>
      <c r="K19" s="395">
        <f>+$G19*INDEX('(3.3) Adj Actual NPC'!$G:$SI,MATCH($C19,'(3.3) Adj Actual NPC'!$C:$C,0),MATCH(K$5,'(3.3) Adj Actual NPC'!$G$5:$S$5,0))</f>
        <v>0</v>
      </c>
      <c r="L19" s="395">
        <f>+$G19*INDEX('(3.3) Adj Actual NPC'!$G:$SI,MATCH($C19,'(3.3) Adj Actual NPC'!$C:$C,0),MATCH(L$5,'(3.3) Adj Actual NPC'!$G$5:$S$5,0))</f>
        <v>0</v>
      </c>
      <c r="M19" s="395">
        <f>+$G19*INDEX('(3.3) Adj Actual NPC'!$G:$SI,MATCH($C19,'(3.3) Adj Actual NPC'!$C:$C,0),MATCH(M$5,'(3.3) Adj Actual NPC'!$G$5:$S$5,0))</f>
        <v>0</v>
      </c>
      <c r="N19" s="395">
        <f>+$G19*INDEX('(3.3) Adj Actual NPC'!$G:$SI,MATCH($C19,'(3.3) Adj Actual NPC'!$C:$C,0),MATCH(N$5,'(3.3) Adj Actual NPC'!$G$5:$S$5,0))</f>
        <v>0</v>
      </c>
      <c r="O19" s="395">
        <f>+$G19*INDEX('(3.3) Adj Actual NPC'!$G:$SI,MATCH($C19,'(3.3) Adj Actual NPC'!$C:$C,0),MATCH(O$5,'(3.3) Adj Actual NPC'!$G$5:$S$5,0))</f>
        <v>0</v>
      </c>
      <c r="P19" s="395">
        <f>+$G19*INDEX('(3.3) Adj Actual NPC'!$G:$SI,MATCH($C19,'(3.3) Adj Actual NPC'!$C:$C,0),MATCH(P$5,'(3.3) Adj Actual NPC'!$G$5:$S$5,0))</f>
        <v>0</v>
      </c>
      <c r="Q19" s="395">
        <f>+$G19*INDEX('(3.3) Adj Actual NPC'!$G:$SI,MATCH($C19,'(3.3) Adj Actual NPC'!$C:$C,0),MATCH(Q$5,'(3.3) Adj Actual NPC'!$G$5:$S$5,0))</f>
        <v>0</v>
      </c>
      <c r="R19" s="395">
        <f>+$G19*INDEX('(3.3) Adj Actual NPC'!$G:$SI,MATCH($C19,'(3.3) Adj Actual NPC'!$C:$C,0),MATCH(R$5,'(3.3) Adj Actual NPC'!$G$5:$S$5,0))</f>
        <v>0</v>
      </c>
      <c r="S19" s="395">
        <f>+$G19*INDEX('(3.3) Adj Actual NPC'!$G:$SI,MATCH($C19,'(3.3) Adj Actual NPC'!$C:$C,0),MATCH(S$5,'(3.3) Adj Actual NPC'!$G$5:$S$5,0))</f>
        <v>0</v>
      </c>
      <c r="T19" s="395">
        <f>+$G19*INDEX('(3.3) Adj Actual NPC'!$G:$SI,MATCH($C19,'(3.3) Adj Actual NPC'!$C:$C,0),MATCH(T$5,'(3.3) Adj Actual NPC'!$G$5:$S$5,0))</f>
        <v>0</v>
      </c>
      <c r="U19" s="395">
        <f>+$G19*INDEX('(3.3) Adj Actual NPC'!$G:$SI,MATCH($C19,'(3.3) Adj Actual NPC'!$C:$C,0),MATCH(U$5,'(3.3) Adj Actual NPC'!$G$5:$S$5,0))</f>
        <v>0</v>
      </c>
      <c r="V19" s="395">
        <f>+$G19*INDEX('(3.3) Adj Actual NPC'!$G:$SI,MATCH($C19,'(3.3) Adj Actual NPC'!$C:$C,0),MATCH(V$5,'(3.3) Adj Actual NPC'!$G$5:$S$5,0))</f>
        <v>0</v>
      </c>
    </row>
    <row r="20" spans="1:22" ht="12.75" customHeight="1">
      <c r="B20" s="231"/>
      <c r="C20" s="219" t="s">
        <v>22</v>
      </c>
      <c r="E20" s="236" t="s">
        <v>137</v>
      </c>
      <c r="F20" s="232"/>
      <c r="G20" s="233">
        <v>1</v>
      </c>
      <c r="I20" s="237">
        <f t="shared" si="14"/>
        <v>13126601.560724828</v>
      </c>
      <c r="J20" s="234"/>
      <c r="K20" s="395">
        <f>+$G20*INDEX('(3.3) Adj Actual NPC'!$G:$SI,MATCH($C20,'(3.3) Adj Actual NPC'!$C:$C,0),MATCH(K$5,'(3.3) Adj Actual NPC'!$G$5:$S$5,0))</f>
        <v>5806073.6910155881</v>
      </c>
      <c r="L20" s="395">
        <f>+$G20*INDEX('(3.3) Adj Actual NPC'!$G:$SI,MATCH($C20,'(3.3) Adj Actual NPC'!$C:$C,0),MATCH(L$5,'(3.3) Adj Actual NPC'!$G$5:$S$5,0))</f>
        <v>1383489</v>
      </c>
      <c r="M20" s="395">
        <f>+$G20*INDEX('(3.3) Adj Actual NPC'!$G:$SI,MATCH($C20,'(3.3) Adj Actual NPC'!$C:$C,0),MATCH(M$5,'(3.3) Adj Actual NPC'!$G$5:$S$5,0))</f>
        <v>345114.5</v>
      </c>
      <c r="N20" s="395">
        <f>+$G20*INDEX('(3.3) Adj Actual NPC'!$G:$SI,MATCH($C20,'(3.3) Adj Actual NPC'!$C:$C,0),MATCH(N$5,'(3.3) Adj Actual NPC'!$G$5:$S$5,0))</f>
        <v>4039754.3200000003</v>
      </c>
      <c r="O20" s="395">
        <f>+$G20*INDEX('(3.3) Adj Actual NPC'!$G:$SI,MATCH($C20,'(3.3) Adj Actual NPC'!$C:$C,0),MATCH(O$5,'(3.3) Adj Actual NPC'!$G$5:$S$5,0))</f>
        <v>301694.8</v>
      </c>
      <c r="P20" s="395">
        <f>+$G20*INDEX('(3.3) Adj Actual NPC'!$G:$SI,MATCH($C20,'(3.3) Adj Actual NPC'!$C:$C,0),MATCH(P$5,'(3.3) Adj Actual NPC'!$G$5:$S$5,0))</f>
        <v>22456</v>
      </c>
      <c r="Q20" s="395">
        <f>+$G20*INDEX('(3.3) Adj Actual NPC'!$G:$SI,MATCH($C20,'(3.3) Adj Actual NPC'!$C:$C,0),MATCH(Q$5,'(3.3) Adj Actual NPC'!$G$5:$S$5,0))</f>
        <v>11624</v>
      </c>
      <c r="R20" s="395">
        <f>+$G20*INDEX('(3.3) Adj Actual NPC'!$G:$SI,MATCH($C20,'(3.3) Adj Actual NPC'!$C:$C,0),MATCH(R$5,'(3.3) Adj Actual NPC'!$G$5:$S$5,0))</f>
        <v>135035</v>
      </c>
      <c r="S20" s="395">
        <f>+$G20*INDEX('(3.3) Adj Actual NPC'!$G:$SI,MATCH($C20,'(3.3) Adj Actual NPC'!$C:$C,0),MATCH(S$5,'(3.3) Adj Actual NPC'!$G$5:$S$5,0))</f>
        <v>331265.25</v>
      </c>
      <c r="T20" s="395">
        <f>+$G20*INDEX('(3.3) Adj Actual NPC'!$G:$SI,MATCH($C20,'(3.3) Adj Actual NPC'!$C:$C,0),MATCH(T$5,'(3.3) Adj Actual NPC'!$G$5:$S$5,0))</f>
        <v>635779</v>
      </c>
      <c r="U20" s="395">
        <f>+$G20*INDEX('(3.3) Adj Actual NPC'!$G:$SI,MATCH($C20,'(3.3) Adj Actual NPC'!$C:$C,0),MATCH(U$5,'(3.3) Adj Actual NPC'!$G$5:$S$5,0))</f>
        <v>114316</v>
      </c>
      <c r="V20" s="395">
        <f>+$G20*INDEX('(3.3) Adj Actual NPC'!$G:$SI,MATCH($C20,'(3.3) Adj Actual NPC'!$C:$C,0),MATCH(V$5,'(3.3) Adj Actual NPC'!$G$5:$S$5,0))</f>
        <v>-2.9076007194817066E-4</v>
      </c>
    </row>
    <row r="21" spans="1:22" ht="12.75" customHeight="1">
      <c r="B21" s="231"/>
      <c r="C21" s="219" t="s">
        <v>23</v>
      </c>
      <c r="E21" s="236" t="s">
        <v>137</v>
      </c>
      <c r="F21" s="232"/>
      <c r="G21" s="233">
        <v>1</v>
      </c>
      <c r="I21" s="237">
        <f t="shared" si="14"/>
        <v>0</v>
      </c>
      <c r="J21" s="234"/>
      <c r="K21" s="395">
        <f>+$G21*INDEX('(3.3) Adj Actual NPC'!$G:$SI,MATCH($C21,'(3.3) Adj Actual NPC'!$C:$C,0),MATCH(K$5,'(3.3) Adj Actual NPC'!$G$5:$S$5,0))</f>
        <v>0</v>
      </c>
      <c r="L21" s="395">
        <f>+$G21*INDEX('(3.3) Adj Actual NPC'!$G:$SI,MATCH($C21,'(3.3) Adj Actual NPC'!$C:$C,0),MATCH(L$5,'(3.3) Adj Actual NPC'!$G$5:$S$5,0))</f>
        <v>0</v>
      </c>
      <c r="M21" s="395">
        <f>+$G21*INDEX('(3.3) Adj Actual NPC'!$G:$SI,MATCH($C21,'(3.3) Adj Actual NPC'!$C:$C,0),MATCH(M$5,'(3.3) Adj Actual NPC'!$G$5:$S$5,0))</f>
        <v>0</v>
      </c>
      <c r="N21" s="395">
        <f>+$G21*INDEX('(3.3) Adj Actual NPC'!$G:$SI,MATCH($C21,'(3.3) Adj Actual NPC'!$C:$C,0),MATCH(N$5,'(3.3) Adj Actual NPC'!$G$5:$S$5,0))</f>
        <v>0</v>
      </c>
      <c r="O21" s="395">
        <f>+$G21*INDEX('(3.3) Adj Actual NPC'!$G:$SI,MATCH($C21,'(3.3) Adj Actual NPC'!$C:$C,0),MATCH(O$5,'(3.3) Adj Actual NPC'!$G$5:$S$5,0))</f>
        <v>0</v>
      </c>
      <c r="P21" s="395">
        <f>+$G21*INDEX('(3.3) Adj Actual NPC'!$G:$SI,MATCH($C21,'(3.3) Adj Actual NPC'!$C:$C,0),MATCH(P$5,'(3.3) Adj Actual NPC'!$G$5:$S$5,0))</f>
        <v>0</v>
      </c>
      <c r="Q21" s="395">
        <f>+$G21*INDEX('(3.3) Adj Actual NPC'!$G:$SI,MATCH($C21,'(3.3) Adj Actual NPC'!$C:$C,0),MATCH(Q$5,'(3.3) Adj Actual NPC'!$G$5:$S$5,0))</f>
        <v>0</v>
      </c>
      <c r="R21" s="395">
        <f>+$G21*INDEX('(3.3) Adj Actual NPC'!$G:$SI,MATCH($C21,'(3.3) Adj Actual NPC'!$C:$C,0),MATCH(R$5,'(3.3) Adj Actual NPC'!$G$5:$S$5,0))</f>
        <v>0</v>
      </c>
      <c r="S21" s="395">
        <f>+$G21*INDEX('(3.3) Adj Actual NPC'!$G:$SI,MATCH($C21,'(3.3) Adj Actual NPC'!$C:$C,0),MATCH(S$5,'(3.3) Adj Actual NPC'!$G$5:$S$5,0))</f>
        <v>0</v>
      </c>
      <c r="T21" s="395">
        <f>+$G21*INDEX('(3.3) Adj Actual NPC'!$G:$SI,MATCH($C21,'(3.3) Adj Actual NPC'!$C:$C,0),MATCH(T$5,'(3.3) Adj Actual NPC'!$G$5:$S$5,0))</f>
        <v>0</v>
      </c>
      <c r="U21" s="395">
        <f>+$G21*INDEX('(3.3) Adj Actual NPC'!$G:$SI,MATCH($C21,'(3.3) Adj Actual NPC'!$C:$C,0),MATCH(U$5,'(3.3) Adj Actual NPC'!$G$5:$S$5,0))</f>
        <v>0</v>
      </c>
      <c r="V21" s="395">
        <f>+$G21*INDEX('(3.3) Adj Actual NPC'!$G:$SI,MATCH($C21,'(3.3) Adj Actual NPC'!$C:$C,0),MATCH(V$5,'(3.3) Adj Actual NPC'!$G$5:$S$5,0))</f>
        <v>0</v>
      </c>
    </row>
    <row r="22" spans="1:22" ht="12.75" customHeight="1">
      <c r="B22" s="231"/>
      <c r="C22" s="219" t="s">
        <v>26</v>
      </c>
      <c r="E22" s="236" t="s">
        <v>137</v>
      </c>
      <c r="F22" s="232"/>
      <c r="G22" s="233">
        <v>1</v>
      </c>
      <c r="I22" s="237">
        <f t="shared" si="14"/>
        <v>418455.04997174599</v>
      </c>
      <c r="J22" s="234"/>
      <c r="K22" s="395">
        <f>+$G22*INDEX('(3.3) Adj Actual NPC'!$G:$SI,MATCH($C22,'(3.3) Adj Actual NPC'!$C:$C,0),MATCH(K$5,'(3.3) Adj Actual NPC'!$G$5:$S$5,0))</f>
        <v>-2.1785992430523038E-5</v>
      </c>
      <c r="L22" s="395">
        <f>+$G22*INDEX('(3.3) Adj Actual NPC'!$G:$SI,MATCH($C22,'(3.3) Adj Actual NPC'!$C:$C,0),MATCH(L$5,'(3.3) Adj Actual NPC'!$G$5:$S$5,0))</f>
        <v>22408.129999999997</v>
      </c>
      <c r="M22" s="395">
        <f>+$G22*INDEX('(3.3) Adj Actual NPC'!$G:$SI,MATCH($C22,'(3.3) Adj Actual NPC'!$C:$C,0),MATCH(M$5,'(3.3) Adj Actual NPC'!$G$5:$S$5,0))</f>
        <v>29925.11</v>
      </c>
      <c r="N22" s="395">
        <f>+$G22*INDEX('(3.3) Adj Actual NPC'!$G:$SI,MATCH($C22,'(3.3) Adj Actual NPC'!$C:$C,0),MATCH(N$5,'(3.3) Adj Actual NPC'!$G$5:$S$5,0))</f>
        <v>109797.78</v>
      </c>
      <c r="O22" s="395">
        <f>+$G22*INDEX('(3.3) Adj Actual NPC'!$G:$SI,MATCH($C22,'(3.3) Adj Actual NPC'!$C:$C,0),MATCH(O$5,'(3.3) Adj Actual NPC'!$G$5:$S$5,0))</f>
        <v>15499.539999999999</v>
      </c>
      <c r="P22" s="395">
        <f>+$G22*INDEX('(3.3) Adj Actual NPC'!$G:$SI,MATCH($C22,'(3.3) Adj Actual NPC'!$C:$C,0),MATCH(P$5,'(3.3) Adj Actual NPC'!$G$5:$S$5,0))</f>
        <v>8571.02</v>
      </c>
      <c r="Q22" s="395">
        <f>+$G22*INDEX('(3.3) Adj Actual NPC'!$G:$SI,MATCH($C22,'(3.3) Adj Actual NPC'!$C:$C,0),MATCH(Q$5,'(3.3) Adj Actual NPC'!$G$5:$S$5,0))</f>
        <v>13495.43</v>
      </c>
      <c r="R22" s="395">
        <f>+$G22*INDEX('(3.3) Adj Actual NPC'!$G:$SI,MATCH($C22,'(3.3) Adj Actual NPC'!$C:$C,0),MATCH(R$5,'(3.3) Adj Actual NPC'!$G$5:$S$5,0))</f>
        <v>13523.14</v>
      </c>
      <c r="S22" s="395">
        <f>+$G22*INDEX('(3.3) Adj Actual NPC'!$G:$SI,MATCH($C22,'(3.3) Adj Actual NPC'!$C:$C,0),MATCH(S$5,'(3.3) Adj Actual NPC'!$G$5:$S$5,0))</f>
        <v>57772.880000000005</v>
      </c>
      <c r="T22" s="395">
        <f>+$G22*INDEX('(3.3) Adj Actual NPC'!$G:$SI,MATCH($C22,'(3.3) Adj Actual NPC'!$C:$C,0),MATCH(T$5,'(3.3) Adj Actual NPC'!$G$5:$S$5,0))</f>
        <v>93457.9</v>
      </c>
      <c r="U22" s="395">
        <f>+$G22*INDEX('(3.3) Adj Actual NPC'!$G:$SI,MATCH($C22,'(3.3) Adj Actual NPC'!$C:$C,0),MATCH(U$5,'(3.3) Adj Actual NPC'!$G$5:$S$5,0))</f>
        <v>54004.12</v>
      </c>
      <c r="V22" s="395">
        <f>+$G22*INDEX('(3.3) Adj Actual NPC'!$G:$SI,MATCH($C22,'(3.3) Adj Actual NPC'!$C:$C,0),MATCH(V$5,'(3.3) Adj Actual NPC'!$G$5:$S$5,0))</f>
        <v>-6.4679989009164274E-6</v>
      </c>
    </row>
    <row r="23" spans="1:22" ht="12.75" customHeight="1">
      <c r="B23" s="231"/>
      <c r="C23" s="219" t="s">
        <v>306</v>
      </c>
      <c r="E23" s="236" t="s">
        <v>137</v>
      </c>
      <c r="F23" s="232"/>
      <c r="G23" s="233">
        <v>1</v>
      </c>
      <c r="I23" s="237">
        <f t="shared" si="14"/>
        <v>3050010.6388538554</v>
      </c>
      <c r="J23" s="234"/>
      <c r="K23" s="395">
        <f>+$G23*INDEX('(3.3) Adj Actual NPC'!$G:$SI,MATCH($C23,'(3.3) Adj Actual NPC'!$C:$C,0),MATCH(K$5,'(3.3) Adj Actual NPC'!$G$5:$S$5,0))</f>
        <v>431386.86885385565</v>
      </c>
      <c r="L23" s="395">
        <f>+$G23*INDEX('(3.3) Adj Actual NPC'!$G:$SI,MATCH($C23,'(3.3) Adj Actual NPC'!$C:$C,0),MATCH(L$5,'(3.3) Adj Actual NPC'!$G$5:$S$5,0))</f>
        <v>158912.95000000001</v>
      </c>
      <c r="M23" s="395">
        <f>+$G23*INDEX('(3.3) Adj Actual NPC'!$G:$SI,MATCH($C23,'(3.3) Adj Actual NPC'!$C:$C,0),MATCH(M$5,'(3.3) Adj Actual NPC'!$G$5:$S$5,0))</f>
        <v>165693.64000000001</v>
      </c>
      <c r="N23" s="395">
        <f>+$G23*INDEX('(3.3) Adj Actual NPC'!$G:$SI,MATCH($C23,'(3.3) Adj Actual NPC'!$C:$C,0),MATCH(N$5,'(3.3) Adj Actual NPC'!$G$5:$S$5,0))</f>
        <v>151493.71</v>
      </c>
      <c r="O23" s="395">
        <f>+$G23*INDEX('(3.3) Adj Actual NPC'!$G:$SI,MATCH($C23,'(3.3) Adj Actual NPC'!$C:$C,0),MATCH(O$5,'(3.3) Adj Actual NPC'!$G$5:$S$5,0))</f>
        <v>157319.85999999996</v>
      </c>
      <c r="P23" s="395">
        <f>+$G23*INDEX('(3.3) Adj Actual NPC'!$G:$SI,MATCH($C23,'(3.3) Adj Actual NPC'!$C:$C,0),MATCH(P$5,'(3.3) Adj Actual NPC'!$G$5:$S$5,0))</f>
        <v>136066.03</v>
      </c>
      <c r="Q23" s="395">
        <f>+$G23*INDEX('(3.3) Adj Actual NPC'!$G:$SI,MATCH($C23,'(3.3) Adj Actual NPC'!$C:$C,0),MATCH(Q$5,'(3.3) Adj Actual NPC'!$G$5:$S$5,0))</f>
        <v>279631.97000000003</v>
      </c>
      <c r="R23" s="395">
        <f>+$G23*INDEX('(3.3) Adj Actual NPC'!$G:$SI,MATCH($C23,'(3.3) Adj Actual NPC'!$C:$C,0),MATCH(R$5,'(3.3) Adj Actual NPC'!$G$5:$S$5,0))</f>
        <v>419361.49</v>
      </c>
      <c r="S23" s="395">
        <f>+$G23*INDEX('(3.3) Adj Actual NPC'!$G:$SI,MATCH($C23,'(3.3) Adj Actual NPC'!$C:$C,0),MATCH(S$5,'(3.3) Adj Actual NPC'!$G$5:$S$5,0))</f>
        <v>252682.48</v>
      </c>
      <c r="T23" s="395">
        <f>+$G23*INDEX('(3.3) Adj Actual NPC'!$G:$SI,MATCH($C23,'(3.3) Adj Actual NPC'!$C:$C,0),MATCH(T$5,'(3.3) Adj Actual NPC'!$G$5:$S$5,0))</f>
        <v>349715.58999999997</v>
      </c>
      <c r="U23" s="395">
        <f>+$G23*INDEX('(3.3) Adj Actual NPC'!$G:$SI,MATCH($C23,'(3.3) Adj Actual NPC'!$C:$C,0),MATCH(U$5,'(3.3) Adj Actual NPC'!$G$5:$S$5,0))</f>
        <v>283540.02</v>
      </c>
      <c r="V23" s="395">
        <f>+$G23*INDEX('(3.3) Adj Actual NPC'!$G:$SI,MATCH($C23,'(3.3) Adj Actual NPC'!$C:$C,0),MATCH(V$5,'(3.3) Adj Actual NPC'!$G$5:$S$5,0))</f>
        <v>264206.03000000003</v>
      </c>
    </row>
    <row r="24" spans="1:22" ht="12.75" customHeight="1">
      <c r="B24" s="231"/>
      <c r="E24" s="236"/>
      <c r="F24" s="232"/>
      <c r="G24" s="233"/>
      <c r="I24" s="237"/>
      <c r="J24" s="234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</row>
    <row r="25" spans="1:22" ht="12.75" customHeight="1">
      <c r="B25" s="219" t="s">
        <v>166</v>
      </c>
      <c r="E25" s="236"/>
      <c r="F25" s="232"/>
      <c r="G25" s="233"/>
      <c r="I25" s="353">
        <f>SUM(K25:V25)</f>
        <v>38272667.319446415</v>
      </c>
      <c r="J25" s="396"/>
      <c r="K25" s="353">
        <f>SUM(K17:K24)</f>
        <v>6237460.5597908897</v>
      </c>
      <c r="L25" s="353">
        <f t="shared" ref="L25:V25" si="15">SUM(L17:L24)</f>
        <v>3115438.58</v>
      </c>
      <c r="M25" s="353">
        <f t="shared" si="15"/>
        <v>1869761.25</v>
      </c>
      <c r="N25" s="353">
        <f t="shared" si="15"/>
        <v>5340256.3100000005</v>
      </c>
      <c r="O25" s="353">
        <f t="shared" si="15"/>
        <v>1488080.7999999998</v>
      </c>
      <c r="P25" s="353">
        <f t="shared" si="15"/>
        <v>1647200.6</v>
      </c>
      <c r="Q25" s="353">
        <f t="shared" si="15"/>
        <v>2497166.9000000004</v>
      </c>
      <c r="R25" s="353">
        <f t="shared" si="15"/>
        <v>5816279.7800000003</v>
      </c>
      <c r="S25" s="353">
        <f t="shared" si="15"/>
        <v>5227091.2700000005</v>
      </c>
      <c r="T25" s="353">
        <f t="shared" si="15"/>
        <v>2925625.9</v>
      </c>
      <c r="U25" s="353">
        <f t="shared" si="15"/>
        <v>1844099.34</v>
      </c>
      <c r="V25" s="353">
        <f t="shared" si="15"/>
        <v>264206.029655519</v>
      </c>
    </row>
    <row r="26" spans="1:22" ht="12.75" customHeight="1">
      <c r="E26" s="236"/>
      <c r="F26" s="232"/>
      <c r="G26" s="233"/>
      <c r="I26" s="300"/>
      <c r="J26" s="396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</row>
    <row r="27" spans="1:22" ht="12.75" customHeight="1">
      <c r="B27" s="219" t="s">
        <v>167</v>
      </c>
      <c r="E27" s="236" t="s">
        <v>138</v>
      </c>
      <c r="F27" s="232"/>
      <c r="G27" s="233">
        <v>1</v>
      </c>
      <c r="I27" s="353">
        <f>SUM(K27:V27)</f>
        <v>0</v>
      </c>
      <c r="J27" s="396"/>
      <c r="K27" s="395">
        <f>+$G27*INDEX('(3.3) Adj Actual NPC'!$G:$S,MATCH($B27,'(3.3) Adj Actual NPC'!$B:$B,0),MATCH(K$5,'(3.3) Adj Actual NPC'!$G$5:$S$5,0))</f>
        <v>0</v>
      </c>
      <c r="L27" s="395">
        <f>+$G27*INDEX('(3.3) Adj Actual NPC'!$G:$S,MATCH($B27,'(3.3) Adj Actual NPC'!$B:$B,0),MATCH(L$5,'(3.3) Adj Actual NPC'!$G$5:$S$5,0))</f>
        <v>0</v>
      </c>
      <c r="M27" s="395">
        <f>+$G27*INDEX('(3.3) Adj Actual NPC'!$G:$S,MATCH($B27,'(3.3) Adj Actual NPC'!$B:$B,0),MATCH(M$5,'(3.3) Adj Actual NPC'!$G$5:$S$5,0))</f>
        <v>0</v>
      </c>
      <c r="N27" s="395">
        <f>+$G27*INDEX('(3.3) Adj Actual NPC'!$G:$S,MATCH($B27,'(3.3) Adj Actual NPC'!$B:$B,0),MATCH(N$5,'(3.3) Adj Actual NPC'!$G$5:$S$5,0))</f>
        <v>0</v>
      </c>
      <c r="O27" s="395">
        <f>+$G27*INDEX('(3.3) Adj Actual NPC'!$G:$S,MATCH($B27,'(3.3) Adj Actual NPC'!$B:$B,0),MATCH(O$5,'(3.3) Adj Actual NPC'!$G$5:$S$5,0))</f>
        <v>0</v>
      </c>
      <c r="P27" s="395">
        <f>+$G27*INDEX('(3.3) Adj Actual NPC'!$G:$S,MATCH($B27,'(3.3) Adj Actual NPC'!$B:$B,0),MATCH(P$5,'(3.3) Adj Actual NPC'!$G$5:$S$5,0))</f>
        <v>0</v>
      </c>
      <c r="Q27" s="395">
        <f>+$G27*INDEX('(3.3) Adj Actual NPC'!$G:$S,MATCH($B27,'(3.3) Adj Actual NPC'!$B:$B,0),MATCH(Q$5,'(3.3) Adj Actual NPC'!$G$5:$S$5,0))</f>
        <v>0</v>
      </c>
      <c r="R27" s="395">
        <f>+$G27*INDEX('(3.3) Adj Actual NPC'!$G:$S,MATCH($B27,'(3.3) Adj Actual NPC'!$B:$B,0),MATCH(R$5,'(3.3) Adj Actual NPC'!$G$5:$S$5,0))</f>
        <v>0</v>
      </c>
      <c r="S27" s="395">
        <f>+$G27*INDEX('(3.3) Adj Actual NPC'!$G:$S,MATCH($B27,'(3.3) Adj Actual NPC'!$B:$B,0),MATCH(S$5,'(3.3) Adj Actual NPC'!$G$5:$S$5,0))</f>
        <v>0</v>
      </c>
      <c r="T27" s="395">
        <f>+$G27*INDEX('(3.3) Adj Actual NPC'!$G:$S,MATCH($B27,'(3.3) Adj Actual NPC'!$B:$B,0),MATCH(T$5,'(3.3) Adj Actual NPC'!$G$5:$S$5,0))</f>
        <v>0</v>
      </c>
      <c r="U27" s="395">
        <f>+$G27*INDEX('(3.3) Adj Actual NPC'!$G:$S,MATCH($B27,'(3.3) Adj Actual NPC'!$B:$B,0),MATCH(U$5,'(3.3) Adj Actual NPC'!$G$5:$S$5,0))</f>
        <v>0</v>
      </c>
      <c r="V27" s="395">
        <f>+$G27*INDEX('(3.3) Adj Actual NPC'!$G:$S,MATCH($B27,'(3.3) Adj Actual NPC'!$B:$B,0),MATCH(V$5,'(3.3) Adj Actual NPC'!$G$5:$S$5,0))</f>
        <v>0</v>
      </c>
    </row>
    <row r="28" spans="1:22" ht="12.75" customHeight="1">
      <c r="G28" s="239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</row>
    <row r="29" spans="1:22" s="228" customFormat="1" ht="12.75" customHeight="1">
      <c r="A29" s="240" t="s">
        <v>168</v>
      </c>
      <c r="E29" s="241"/>
      <c r="G29" s="242"/>
      <c r="I29" s="243">
        <f>SUM(K29:V29)</f>
        <v>38342126.579446413</v>
      </c>
      <c r="J29" s="243"/>
      <c r="K29" s="243">
        <f>SUM(K14,K25:K27)</f>
        <v>6247584.6197908893</v>
      </c>
      <c r="L29" s="243">
        <f t="shared" ref="L29:V29" si="16">SUM(L14,L25:L27)</f>
        <v>3122295.71</v>
      </c>
      <c r="M29" s="243">
        <f t="shared" si="16"/>
        <v>1876065.31</v>
      </c>
      <c r="N29" s="243">
        <f t="shared" si="16"/>
        <v>5325542.2500000009</v>
      </c>
      <c r="O29" s="243">
        <f t="shared" si="16"/>
        <v>1491507.3499999999</v>
      </c>
      <c r="P29" s="243">
        <f t="shared" si="16"/>
        <v>1650926.2000000002</v>
      </c>
      <c r="Q29" s="243">
        <f t="shared" si="16"/>
        <v>2505161.0200000005</v>
      </c>
      <c r="R29" s="243">
        <f t="shared" si="16"/>
        <v>5828705.4700000007</v>
      </c>
      <c r="S29" s="243">
        <f t="shared" si="16"/>
        <v>5236786.03</v>
      </c>
      <c r="T29" s="243">
        <f t="shared" si="16"/>
        <v>2937278.37</v>
      </c>
      <c r="U29" s="243">
        <f t="shared" si="16"/>
        <v>1851059.9600000002</v>
      </c>
      <c r="V29" s="243">
        <f t="shared" si="16"/>
        <v>269214.28965551901</v>
      </c>
    </row>
    <row r="30" spans="1:22" ht="12.75" customHeight="1">
      <c r="G30" s="239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</row>
    <row r="31" spans="1:22" ht="12.75" customHeight="1">
      <c r="B31" s="231"/>
      <c r="G31" s="239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</row>
    <row r="32" spans="1:22" ht="12.75" customHeight="1">
      <c r="A32" s="228" t="s">
        <v>28</v>
      </c>
      <c r="G32" s="239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</row>
    <row r="33" spans="2:22" ht="12.75" customHeight="1">
      <c r="B33" s="219" t="s">
        <v>29</v>
      </c>
      <c r="G33" s="239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</row>
    <row r="34" spans="2:22" ht="12.75" customHeight="1">
      <c r="C34" s="245" t="s">
        <v>169</v>
      </c>
      <c r="D34" s="245"/>
      <c r="E34" s="246" t="s">
        <v>143</v>
      </c>
      <c r="F34" s="232"/>
      <c r="G34" s="233">
        <v>1</v>
      </c>
      <c r="I34" s="234">
        <f t="shared" ref="I34:I58" si="17">SUM(K34:V34)</f>
        <v>0</v>
      </c>
      <c r="J34" s="234"/>
      <c r="K34" s="235">
        <f>+$G34*INDEX('(3.3) Adj Actual NPC'!$G:$SI,MATCH($C34,'(3.3) Adj Actual NPC'!$C:$C,0),MATCH(K$5,'(3.3) Adj Actual NPC'!$G$5:$S$5,0))</f>
        <v>0</v>
      </c>
      <c r="L34" s="235">
        <f>+$G34*INDEX('(3.3) Adj Actual NPC'!$G:$SI,MATCH($C34,'(3.3) Adj Actual NPC'!$C:$C,0),MATCH(L$5,'(3.3) Adj Actual NPC'!$G$5:$S$5,0))</f>
        <v>0</v>
      </c>
      <c r="M34" s="235">
        <f>+$G34*INDEX('(3.3) Adj Actual NPC'!$G:$SI,MATCH($C34,'(3.3) Adj Actual NPC'!$C:$C,0),MATCH(M$5,'(3.3) Adj Actual NPC'!$G$5:$S$5,0))</f>
        <v>0</v>
      </c>
      <c r="N34" s="235">
        <f>+$G34*INDEX('(3.3) Adj Actual NPC'!$G:$SI,MATCH($C34,'(3.3) Adj Actual NPC'!$C:$C,0),MATCH(N$5,'(3.3) Adj Actual NPC'!$G$5:$S$5,0))</f>
        <v>0</v>
      </c>
      <c r="O34" s="235">
        <f>+$G34*INDEX('(3.3) Adj Actual NPC'!$G:$SI,MATCH($C34,'(3.3) Adj Actual NPC'!$C:$C,0),MATCH(O$5,'(3.3) Adj Actual NPC'!$G$5:$S$5,0))</f>
        <v>0</v>
      </c>
      <c r="P34" s="235">
        <f>+$G34*INDEX('(3.3) Adj Actual NPC'!$G:$SI,MATCH($C34,'(3.3) Adj Actual NPC'!$C:$C,0),MATCH(P$5,'(3.3) Adj Actual NPC'!$G$5:$S$5,0))</f>
        <v>0</v>
      </c>
      <c r="Q34" s="235">
        <f>+$G34*INDEX('(3.3) Adj Actual NPC'!$G:$SI,MATCH($C34,'(3.3) Adj Actual NPC'!$C:$C,0),MATCH(Q$5,'(3.3) Adj Actual NPC'!$G$5:$S$5,0))</f>
        <v>0</v>
      </c>
      <c r="R34" s="235">
        <f>+$G34*INDEX('(3.3) Adj Actual NPC'!$G:$SI,MATCH($C34,'(3.3) Adj Actual NPC'!$C:$C,0),MATCH(R$5,'(3.3) Adj Actual NPC'!$G$5:$S$5,0))</f>
        <v>0</v>
      </c>
      <c r="S34" s="235">
        <f>+$G34*INDEX('(3.3) Adj Actual NPC'!$G:$SI,MATCH($C34,'(3.3) Adj Actual NPC'!$C:$C,0),MATCH(S$5,'(3.3) Adj Actual NPC'!$G$5:$S$5,0))</f>
        <v>0</v>
      </c>
      <c r="T34" s="235">
        <f>+$G34*INDEX('(3.3) Adj Actual NPC'!$G:$SI,MATCH($C34,'(3.3) Adj Actual NPC'!$C:$C,0),MATCH(T$5,'(3.3) Adj Actual NPC'!$G$5:$S$5,0))</f>
        <v>0</v>
      </c>
      <c r="U34" s="235">
        <f>+$G34*INDEX('(3.3) Adj Actual NPC'!$G:$SI,MATCH($C34,'(3.3) Adj Actual NPC'!$C:$C,0),MATCH(U$5,'(3.3) Adj Actual NPC'!$G$5:$S$5,0))</f>
        <v>0</v>
      </c>
      <c r="V34" s="235">
        <f>+$G34*INDEX('(3.3) Adj Actual NPC'!$G:$SI,MATCH($C34,'(3.3) Adj Actual NPC'!$C:$C,0),MATCH(V$5,'(3.3) Adj Actual NPC'!$G$5:$S$5,0))</f>
        <v>0</v>
      </c>
    </row>
    <row r="35" spans="2:22" ht="12.75" customHeight="1">
      <c r="C35" s="245" t="s">
        <v>328</v>
      </c>
      <c r="D35" s="245"/>
      <c r="E35" s="246" t="s">
        <v>143</v>
      </c>
      <c r="F35" s="232"/>
      <c r="G35" s="233">
        <v>1</v>
      </c>
      <c r="I35" s="237">
        <f t="shared" ref="I35:I36" si="18">SUM(K35:V35)</f>
        <v>0</v>
      </c>
      <c r="J35" s="234"/>
      <c r="K35" s="238">
        <f>+$G35*INDEX('(3.3) Adj Actual NPC'!$G:$SI,MATCH($C35,'(3.3) Adj Actual NPC'!$C:$C,0),MATCH(K$5,'(3.3) Adj Actual NPC'!$G$5:$S$5,0))</f>
        <v>0</v>
      </c>
      <c r="L35" s="238">
        <f>+$G35*INDEX('(3.3) Adj Actual NPC'!$G:$SI,MATCH($C35,'(3.3) Adj Actual NPC'!$C:$C,0),MATCH(L$5,'(3.3) Adj Actual NPC'!$G$5:$S$5,0))</f>
        <v>0</v>
      </c>
      <c r="M35" s="238">
        <f>+$G35*INDEX('(3.3) Adj Actual NPC'!$G:$SI,MATCH($C35,'(3.3) Adj Actual NPC'!$C:$C,0),MATCH(M$5,'(3.3) Adj Actual NPC'!$G$5:$S$5,0))</f>
        <v>0</v>
      </c>
      <c r="N35" s="238">
        <f>+$G35*INDEX('(3.3) Adj Actual NPC'!$G:$SI,MATCH($C35,'(3.3) Adj Actual NPC'!$C:$C,0),MATCH(N$5,'(3.3) Adj Actual NPC'!$G$5:$S$5,0))</f>
        <v>0</v>
      </c>
      <c r="O35" s="238">
        <f>+$G35*INDEX('(3.3) Adj Actual NPC'!$G:$SI,MATCH($C35,'(3.3) Adj Actual NPC'!$C:$C,0),MATCH(O$5,'(3.3) Adj Actual NPC'!$G$5:$S$5,0))</f>
        <v>0</v>
      </c>
      <c r="P35" s="238">
        <f>+$G35*INDEX('(3.3) Adj Actual NPC'!$G:$SI,MATCH($C35,'(3.3) Adj Actual NPC'!$C:$C,0),MATCH(P$5,'(3.3) Adj Actual NPC'!$G$5:$S$5,0))</f>
        <v>0</v>
      </c>
      <c r="Q35" s="238">
        <f>+$G35*INDEX('(3.3) Adj Actual NPC'!$G:$SI,MATCH($C35,'(3.3) Adj Actual NPC'!$C:$C,0),MATCH(Q$5,'(3.3) Adj Actual NPC'!$G$5:$S$5,0))</f>
        <v>0</v>
      </c>
      <c r="R35" s="238">
        <f>+$G35*INDEX('(3.3) Adj Actual NPC'!$G:$SI,MATCH($C35,'(3.3) Adj Actual NPC'!$C:$C,0),MATCH(R$5,'(3.3) Adj Actual NPC'!$G$5:$S$5,0))</f>
        <v>0</v>
      </c>
      <c r="S35" s="238">
        <f>+$G35*INDEX('(3.3) Adj Actual NPC'!$G:$SI,MATCH($C35,'(3.3) Adj Actual NPC'!$C:$C,0),MATCH(S$5,'(3.3) Adj Actual NPC'!$G$5:$S$5,0))</f>
        <v>0</v>
      </c>
      <c r="T35" s="238">
        <f>+$G35*INDEX('(3.3) Adj Actual NPC'!$G:$SI,MATCH($C35,'(3.3) Adj Actual NPC'!$C:$C,0),MATCH(T$5,'(3.3) Adj Actual NPC'!$G$5:$S$5,0))</f>
        <v>0</v>
      </c>
      <c r="U35" s="238">
        <f>+$G35*INDEX('(3.3) Adj Actual NPC'!$G:$SI,MATCH($C35,'(3.3) Adj Actual NPC'!$C:$C,0),MATCH(U$5,'(3.3) Adj Actual NPC'!$G$5:$S$5,0))</f>
        <v>0</v>
      </c>
      <c r="V35" s="238">
        <f>+$G35*INDEX('(3.3) Adj Actual NPC'!$G:$SI,MATCH($C35,'(3.3) Adj Actual NPC'!$C:$C,0),MATCH(V$5,'(3.3) Adj Actual NPC'!$G$5:$S$5,0))</f>
        <v>0</v>
      </c>
    </row>
    <row r="36" spans="2:22" ht="12.75" customHeight="1">
      <c r="C36" s="245" t="s">
        <v>329</v>
      </c>
      <c r="D36" s="245"/>
      <c r="E36" s="246" t="s">
        <v>143</v>
      </c>
      <c r="F36" s="232"/>
      <c r="G36" s="233">
        <v>1</v>
      </c>
      <c r="I36" s="237">
        <f t="shared" si="18"/>
        <v>0</v>
      </c>
      <c r="J36" s="234"/>
      <c r="K36" s="238">
        <f>+$G36*INDEX('(3.3) Adj Actual NPC'!$G:$SI,MATCH($C36,'(3.3) Adj Actual NPC'!$C:$C,0),MATCH(K$5,'(3.3) Adj Actual NPC'!$G$5:$S$5,0))</f>
        <v>0</v>
      </c>
      <c r="L36" s="238">
        <f>+$G36*INDEX('(3.3) Adj Actual NPC'!$G:$SI,MATCH($C36,'(3.3) Adj Actual NPC'!$C:$C,0),MATCH(L$5,'(3.3) Adj Actual NPC'!$G$5:$S$5,0))</f>
        <v>0</v>
      </c>
      <c r="M36" s="238">
        <f>+$G36*INDEX('(3.3) Adj Actual NPC'!$G:$SI,MATCH($C36,'(3.3) Adj Actual NPC'!$C:$C,0),MATCH(M$5,'(3.3) Adj Actual NPC'!$G$5:$S$5,0))</f>
        <v>0</v>
      </c>
      <c r="N36" s="238">
        <f>+$G36*INDEX('(3.3) Adj Actual NPC'!$G:$SI,MATCH($C36,'(3.3) Adj Actual NPC'!$C:$C,0),MATCH(N$5,'(3.3) Adj Actual NPC'!$G$5:$S$5,0))</f>
        <v>0</v>
      </c>
      <c r="O36" s="238">
        <f>+$G36*INDEX('(3.3) Adj Actual NPC'!$G:$SI,MATCH($C36,'(3.3) Adj Actual NPC'!$C:$C,0),MATCH(O$5,'(3.3) Adj Actual NPC'!$G$5:$S$5,0))</f>
        <v>0</v>
      </c>
      <c r="P36" s="238">
        <f>+$G36*INDEX('(3.3) Adj Actual NPC'!$G:$SI,MATCH($C36,'(3.3) Adj Actual NPC'!$C:$C,0),MATCH(P$5,'(3.3) Adj Actual NPC'!$G$5:$S$5,0))</f>
        <v>0</v>
      </c>
      <c r="Q36" s="238">
        <f>+$G36*INDEX('(3.3) Adj Actual NPC'!$G:$SI,MATCH($C36,'(3.3) Adj Actual NPC'!$C:$C,0),MATCH(Q$5,'(3.3) Adj Actual NPC'!$G$5:$S$5,0))</f>
        <v>0</v>
      </c>
      <c r="R36" s="238">
        <f>+$G36*INDEX('(3.3) Adj Actual NPC'!$G:$SI,MATCH($C36,'(3.3) Adj Actual NPC'!$C:$C,0),MATCH(R$5,'(3.3) Adj Actual NPC'!$G$5:$S$5,0))</f>
        <v>0</v>
      </c>
      <c r="S36" s="238">
        <f>+$G36*INDEX('(3.3) Adj Actual NPC'!$G:$SI,MATCH($C36,'(3.3) Adj Actual NPC'!$C:$C,0),MATCH(S$5,'(3.3) Adj Actual NPC'!$G$5:$S$5,0))</f>
        <v>0</v>
      </c>
      <c r="T36" s="238">
        <f>+$G36*INDEX('(3.3) Adj Actual NPC'!$G:$SI,MATCH($C36,'(3.3) Adj Actual NPC'!$C:$C,0),MATCH(T$5,'(3.3) Adj Actual NPC'!$G$5:$S$5,0))</f>
        <v>0</v>
      </c>
      <c r="U36" s="238">
        <f>+$G36*INDEX('(3.3) Adj Actual NPC'!$G:$SI,MATCH($C36,'(3.3) Adj Actual NPC'!$C:$C,0),MATCH(U$5,'(3.3) Adj Actual NPC'!$G$5:$S$5,0))</f>
        <v>0</v>
      </c>
      <c r="V36" s="238">
        <f>+$G36*INDEX('(3.3) Adj Actual NPC'!$G:$SI,MATCH($C36,'(3.3) Adj Actual NPC'!$C:$C,0),MATCH(V$5,'(3.3) Adj Actual NPC'!$G$5:$S$5,0))</f>
        <v>0</v>
      </c>
    </row>
    <row r="37" spans="2:22" ht="12.75" customHeight="1">
      <c r="C37" s="245" t="s">
        <v>170</v>
      </c>
      <c r="D37" s="245"/>
      <c r="E37" s="246" t="s">
        <v>143</v>
      </c>
      <c r="F37" s="232"/>
      <c r="G37" s="233">
        <v>1</v>
      </c>
      <c r="I37" s="237">
        <f t="shared" si="17"/>
        <v>5933148.4199999999</v>
      </c>
      <c r="J37" s="234"/>
      <c r="K37" s="238">
        <f>+$G37*INDEX('(3.3) Adj Actual NPC'!$G:$SI,MATCH($C37,'(3.3) Adj Actual NPC'!$C:$C,0),MATCH(K$5,'(3.3) Adj Actual NPC'!$G$5:$S$5,0))</f>
        <v>771404.24</v>
      </c>
      <c r="L37" s="238">
        <f>+$G37*INDEX('(3.3) Adj Actual NPC'!$G:$SI,MATCH($C37,'(3.3) Adj Actual NPC'!$C:$C,0),MATCH(L$5,'(3.3) Adj Actual NPC'!$G$5:$S$5,0))</f>
        <v>627424.68000000005</v>
      </c>
      <c r="M37" s="238">
        <f>+$G37*INDEX('(3.3) Adj Actual NPC'!$G:$SI,MATCH($C37,'(3.3) Adj Actual NPC'!$C:$C,0),MATCH(M$5,'(3.3) Adj Actual NPC'!$G$5:$S$5,0))</f>
        <v>494572.56</v>
      </c>
      <c r="N37" s="238">
        <f>+$G37*INDEX('(3.3) Adj Actual NPC'!$G:$SI,MATCH($C37,'(3.3) Adj Actual NPC'!$C:$C,0),MATCH(N$5,'(3.3) Adj Actual NPC'!$G$5:$S$5,0))</f>
        <v>530894.61</v>
      </c>
      <c r="O37" s="238">
        <f>+$G37*INDEX('(3.3) Adj Actual NPC'!$G:$SI,MATCH($C37,'(3.3) Adj Actual NPC'!$C:$C,0),MATCH(O$5,'(3.3) Adj Actual NPC'!$G$5:$S$5,0))</f>
        <v>438917.7</v>
      </c>
      <c r="P37" s="238">
        <f>+$G37*INDEX('(3.3) Adj Actual NPC'!$G:$SI,MATCH($C37,'(3.3) Adj Actual NPC'!$C:$C,0),MATCH(P$5,'(3.3) Adj Actual NPC'!$G$5:$S$5,0))</f>
        <v>555358.15</v>
      </c>
      <c r="Q37" s="238">
        <f>+$G37*INDEX('(3.3) Adj Actual NPC'!$G:$SI,MATCH($C37,'(3.3) Adj Actual NPC'!$C:$C,0),MATCH(Q$5,'(3.3) Adj Actual NPC'!$G$5:$S$5,0))</f>
        <v>480063.8</v>
      </c>
      <c r="R37" s="238">
        <f>+$G37*INDEX('(3.3) Adj Actual NPC'!$G:$SI,MATCH($C37,'(3.3) Adj Actual NPC'!$C:$C,0),MATCH(R$5,'(3.3) Adj Actual NPC'!$G$5:$S$5,0))</f>
        <v>392400.92</v>
      </c>
      <c r="S37" s="238">
        <f>+$G37*INDEX('(3.3) Adj Actual NPC'!$G:$SI,MATCH($C37,'(3.3) Adj Actual NPC'!$C:$C,0),MATCH(S$5,'(3.3) Adj Actual NPC'!$G$5:$S$5,0))</f>
        <v>287257</v>
      </c>
      <c r="T37" s="238">
        <f>+$G37*INDEX('(3.3) Adj Actual NPC'!$G:$SI,MATCH($C37,'(3.3) Adj Actual NPC'!$C:$C,0),MATCH(T$5,'(3.3) Adj Actual NPC'!$G$5:$S$5,0))</f>
        <v>491198.1</v>
      </c>
      <c r="U37" s="238">
        <f>+$G37*INDEX('(3.3) Adj Actual NPC'!$G:$SI,MATCH($C37,'(3.3) Adj Actual NPC'!$C:$C,0),MATCH(U$5,'(3.3) Adj Actual NPC'!$G$5:$S$5,0))</f>
        <v>487971.2</v>
      </c>
      <c r="V37" s="238">
        <f>+$G37*INDEX('(3.3) Adj Actual NPC'!$G:$SI,MATCH($C37,'(3.3) Adj Actual NPC'!$C:$C,0),MATCH(V$5,'(3.3) Adj Actual NPC'!$G$5:$S$5,0))</f>
        <v>375685.46</v>
      </c>
    </row>
    <row r="38" spans="2:22" ht="12.75" customHeight="1">
      <c r="C38" s="245" t="s">
        <v>330</v>
      </c>
      <c r="D38" s="245"/>
      <c r="E38" s="246" t="s">
        <v>143</v>
      </c>
      <c r="F38" s="232"/>
      <c r="G38" s="233">
        <v>1</v>
      </c>
      <c r="I38" s="237">
        <f t="shared" ref="I38:I39" si="19">SUM(K38:V38)</f>
        <v>0</v>
      </c>
      <c r="J38" s="234"/>
      <c r="K38" s="238">
        <f>+$G38*INDEX('(3.3) Adj Actual NPC'!$G:$SI,MATCH($C38,'(3.3) Adj Actual NPC'!$C:$C,0),MATCH(K$5,'(3.3) Adj Actual NPC'!$G$5:$S$5,0))</f>
        <v>0</v>
      </c>
      <c r="L38" s="238">
        <f>+$G38*INDEX('(3.3) Adj Actual NPC'!$G:$SI,MATCH($C38,'(3.3) Adj Actual NPC'!$C:$C,0),MATCH(L$5,'(3.3) Adj Actual NPC'!$G$5:$S$5,0))</f>
        <v>0</v>
      </c>
      <c r="M38" s="238">
        <f>+$G38*INDEX('(3.3) Adj Actual NPC'!$G:$SI,MATCH($C38,'(3.3) Adj Actual NPC'!$C:$C,0),MATCH(M$5,'(3.3) Adj Actual NPC'!$G$5:$S$5,0))</f>
        <v>0</v>
      </c>
      <c r="N38" s="238">
        <f>+$G38*INDEX('(3.3) Adj Actual NPC'!$G:$SI,MATCH($C38,'(3.3) Adj Actual NPC'!$C:$C,0),MATCH(N$5,'(3.3) Adj Actual NPC'!$G$5:$S$5,0))</f>
        <v>0</v>
      </c>
      <c r="O38" s="238">
        <f>+$G38*INDEX('(3.3) Adj Actual NPC'!$G:$SI,MATCH($C38,'(3.3) Adj Actual NPC'!$C:$C,0),MATCH(O$5,'(3.3) Adj Actual NPC'!$G$5:$S$5,0))</f>
        <v>0</v>
      </c>
      <c r="P38" s="238">
        <f>+$G38*INDEX('(3.3) Adj Actual NPC'!$G:$SI,MATCH($C38,'(3.3) Adj Actual NPC'!$C:$C,0),MATCH(P$5,'(3.3) Adj Actual NPC'!$G$5:$S$5,0))</f>
        <v>0</v>
      </c>
      <c r="Q38" s="238">
        <f>+$G38*INDEX('(3.3) Adj Actual NPC'!$G:$SI,MATCH($C38,'(3.3) Adj Actual NPC'!$C:$C,0),MATCH(Q$5,'(3.3) Adj Actual NPC'!$G$5:$S$5,0))</f>
        <v>0</v>
      </c>
      <c r="R38" s="238">
        <f>+$G38*INDEX('(3.3) Adj Actual NPC'!$G:$SI,MATCH($C38,'(3.3) Adj Actual NPC'!$C:$C,0),MATCH(R$5,'(3.3) Adj Actual NPC'!$G$5:$S$5,0))</f>
        <v>0</v>
      </c>
      <c r="S38" s="238">
        <f>+$G38*INDEX('(3.3) Adj Actual NPC'!$G:$SI,MATCH($C38,'(3.3) Adj Actual NPC'!$C:$C,0),MATCH(S$5,'(3.3) Adj Actual NPC'!$G$5:$S$5,0))</f>
        <v>0</v>
      </c>
      <c r="T38" s="238">
        <f>+$G38*INDEX('(3.3) Adj Actual NPC'!$G:$SI,MATCH($C38,'(3.3) Adj Actual NPC'!$C:$C,0),MATCH(T$5,'(3.3) Adj Actual NPC'!$G$5:$S$5,0))</f>
        <v>0</v>
      </c>
      <c r="U38" s="238">
        <f>+$G38*INDEX('(3.3) Adj Actual NPC'!$G:$SI,MATCH($C38,'(3.3) Adj Actual NPC'!$C:$C,0),MATCH(U$5,'(3.3) Adj Actual NPC'!$G$5:$S$5,0))</f>
        <v>0</v>
      </c>
      <c r="V38" s="238">
        <f>+$G38*INDEX('(3.3) Adj Actual NPC'!$G:$SI,MATCH($C38,'(3.3) Adj Actual NPC'!$C:$C,0),MATCH(V$5,'(3.3) Adj Actual NPC'!$G$5:$S$5,0))</f>
        <v>0</v>
      </c>
    </row>
    <row r="39" spans="2:22" ht="12.75" customHeight="1">
      <c r="C39" s="245" t="s">
        <v>331</v>
      </c>
      <c r="D39" s="245"/>
      <c r="E39" s="246" t="s">
        <v>143</v>
      </c>
      <c r="F39" s="232"/>
      <c r="G39" s="233">
        <v>1</v>
      </c>
      <c r="I39" s="237">
        <f t="shared" si="19"/>
        <v>0</v>
      </c>
      <c r="J39" s="234"/>
      <c r="K39" s="238">
        <f>+$G39*INDEX('(3.3) Adj Actual NPC'!$G:$SI,MATCH($C39,'(3.3) Adj Actual NPC'!$C:$C,0),MATCH(K$5,'(3.3) Adj Actual NPC'!$G$5:$S$5,0))</f>
        <v>0</v>
      </c>
      <c r="L39" s="238">
        <f>+$G39*INDEX('(3.3) Adj Actual NPC'!$G:$SI,MATCH($C39,'(3.3) Adj Actual NPC'!$C:$C,0),MATCH(L$5,'(3.3) Adj Actual NPC'!$G$5:$S$5,0))</f>
        <v>0</v>
      </c>
      <c r="M39" s="238">
        <f>+$G39*INDEX('(3.3) Adj Actual NPC'!$G:$SI,MATCH($C39,'(3.3) Adj Actual NPC'!$C:$C,0),MATCH(M$5,'(3.3) Adj Actual NPC'!$G$5:$S$5,0))</f>
        <v>0</v>
      </c>
      <c r="N39" s="238">
        <f>+$G39*INDEX('(3.3) Adj Actual NPC'!$G:$SI,MATCH($C39,'(3.3) Adj Actual NPC'!$C:$C,0),MATCH(N$5,'(3.3) Adj Actual NPC'!$G$5:$S$5,0))</f>
        <v>0</v>
      </c>
      <c r="O39" s="238">
        <f>+$G39*INDEX('(3.3) Adj Actual NPC'!$G:$SI,MATCH($C39,'(3.3) Adj Actual NPC'!$C:$C,0),MATCH(O$5,'(3.3) Adj Actual NPC'!$G$5:$S$5,0))</f>
        <v>0</v>
      </c>
      <c r="P39" s="238">
        <f>+$G39*INDEX('(3.3) Adj Actual NPC'!$G:$SI,MATCH($C39,'(3.3) Adj Actual NPC'!$C:$C,0),MATCH(P$5,'(3.3) Adj Actual NPC'!$G$5:$S$5,0))</f>
        <v>0</v>
      </c>
      <c r="Q39" s="238">
        <f>+$G39*INDEX('(3.3) Adj Actual NPC'!$G:$SI,MATCH($C39,'(3.3) Adj Actual NPC'!$C:$C,0),MATCH(Q$5,'(3.3) Adj Actual NPC'!$G$5:$S$5,0))</f>
        <v>0</v>
      </c>
      <c r="R39" s="238">
        <f>+$G39*INDEX('(3.3) Adj Actual NPC'!$G:$SI,MATCH($C39,'(3.3) Adj Actual NPC'!$C:$C,0),MATCH(R$5,'(3.3) Adj Actual NPC'!$G$5:$S$5,0))</f>
        <v>0</v>
      </c>
      <c r="S39" s="238">
        <f>+$G39*INDEX('(3.3) Adj Actual NPC'!$G:$SI,MATCH($C39,'(3.3) Adj Actual NPC'!$C:$C,0),MATCH(S$5,'(3.3) Adj Actual NPC'!$G$5:$S$5,0))</f>
        <v>0</v>
      </c>
      <c r="T39" s="238">
        <f>+$G39*INDEX('(3.3) Adj Actual NPC'!$G:$SI,MATCH($C39,'(3.3) Adj Actual NPC'!$C:$C,0),MATCH(T$5,'(3.3) Adj Actual NPC'!$G$5:$S$5,0))</f>
        <v>0</v>
      </c>
      <c r="U39" s="238">
        <f>+$G39*INDEX('(3.3) Adj Actual NPC'!$G:$SI,MATCH($C39,'(3.3) Adj Actual NPC'!$C:$C,0),MATCH(U$5,'(3.3) Adj Actual NPC'!$G$5:$S$5,0))</f>
        <v>0</v>
      </c>
      <c r="V39" s="238">
        <f>+$G39*INDEX('(3.3) Adj Actual NPC'!$G:$SI,MATCH($C39,'(3.3) Adj Actual NPC'!$C:$C,0),MATCH(V$5,'(3.3) Adj Actual NPC'!$G$5:$S$5,0))</f>
        <v>0</v>
      </c>
    </row>
    <row r="40" spans="2:22" ht="12.75" customHeight="1">
      <c r="C40" s="245" t="s">
        <v>32</v>
      </c>
      <c r="D40" s="245"/>
      <c r="E40" s="246" t="s">
        <v>143</v>
      </c>
      <c r="F40" s="232"/>
      <c r="G40" s="233">
        <v>1</v>
      </c>
      <c r="H40" s="219" t="s">
        <v>171</v>
      </c>
      <c r="I40" s="237">
        <f t="shared" si="17"/>
        <v>0</v>
      </c>
      <c r="J40" s="234"/>
      <c r="K40" s="238">
        <f>+$G40*INDEX('(3.3) Adj Actual NPC'!$G:$SI,MATCH($C40,'(3.3) Adj Actual NPC'!$C:$C,0),MATCH(K$5,'(3.3) Adj Actual NPC'!$G$5:$S$5,0))</f>
        <v>0</v>
      </c>
      <c r="L40" s="238">
        <f>+$G40*INDEX('(3.3) Adj Actual NPC'!$G:$SI,MATCH($C40,'(3.3) Adj Actual NPC'!$C:$C,0),MATCH(L$5,'(3.3) Adj Actual NPC'!$G$5:$S$5,0))</f>
        <v>0</v>
      </c>
      <c r="M40" s="238">
        <f>+$G40*INDEX('(3.3) Adj Actual NPC'!$G:$SI,MATCH($C40,'(3.3) Adj Actual NPC'!$C:$C,0),MATCH(M$5,'(3.3) Adj Actual NPC'!$G$5:$S$5,0))</f>
        <v>0</v>
      </c>
      <c r="N40" s="238">
        <f>+$G40*INDEX('(3.3) Adj Actual NPC'!$G:$SI,MATCH($C40,'(3.3) Adj Actual NPC'!$C:$C,0),MATCH(N$5,'(3.3) Adj Actual NPC'!$G$5:$S$5,0))</f>
        <v>0</v>
      </c>
      <c r="O40" s="238">
        <f>+$G40*INDEX('(3.3) Adj Actual NPC'!$G:$SI,MATCH($C40,'(3.3) Adj Actual NPC'!$C:$C,0),MATCH(O$5,'(3.3) Adj Actual NPC'!$G$5:$S$5,0))</f>
        <v>0</v>
      </c>
      <c r="P40" s="238">
        <f>+$G40*INDEX('(3.3) Adj Actual NPC'!$G:$SI,MATCH($C40,'(3.3) Adj Actual NPC'!$C:$C,0),MATCH(P$5,'(3.3) Adj Actual NPC'!$G$5:$S$5,0))</f>
        <v>0</v>
      </c>
      <c r="Q40" s="238">
        <f>+$G40*INDEX('(3.3) Adj Actual NPC'!$G:$SI,MATCH($C40,'(3.3) Adj Actual NPC'!$C:$C,0),MATCH(Q$5,'(3.3) Adj Actual NPC'!$G$5:$S$5,0))</f>
        <v>0</v>
      </c>
      <c r="R40" s="238">
        <f>+$G40*INDEX('(3.3) Adj Actual NPC'!$G:$SI,MATCH($C40,'(3.3) Adj Actual NPC'!$C:$C,0),MATCH(R$5,'(3.3) Adj Actual NPC'!$G$5:$S$5,0))</f>
        <v>0</v>
      </c>
      <c r="S40" s="238">
        <f>+$G40*INDEX('(3.3) Adj Actual NPC'!$G:$SI,MATCH($C40,'(3.3) Adj Actual NPC'!$C:$C,0),MATCH(S$5,'(3.3) Adj Actual NPC'!$G$5:$S$5,0))</f>
        <v>0</v>
      </c>
      <c r="T40" s="238">
        <f>+$G40*INDEX('(3.3) Adj Actual NPC'!$G:$SI,MATCH($C40,'(3.3) Adj Actual NPC'!$C:$C,0),MATCH(T$5,'(3.3) Adj Actual NPC'!$G$5:$S$5,0))</f>
        <v>0</v>
      </c>
      <c r="U40" s="238">
        <f>+$G40*INDEX('(3.3) Adj Actual NPC'!$G:$SI,MATCH($C40,'(3.3) Adj Actual NPC'!$C:$C,0),MATCH(U$5,'(3.3) Adj Actual NPC'!$G$5:$S$5,0))</f>
        <v>0</v>
      </c>
      <c r="V40" s="238">
        <f>+$G40*INDEX('(3.3) Adj Actual NPC'!$G:$SI,MATCH($C40,'(3.3) Adj Actual NPC'!$C:$C,0),MATCH(V$5,'(3.3) Adj Actual NPC'!$G$5:$S$5,0))</f>
        <v>0</v>
      </c>
    </row>
    <row r="41" spans="2:22" ht="12.75" customHeight="1">
      <c r="C41" s="253" t="s">
        <v>172</v>
      </c>
      <c r="D41" s="254"/>
      <c r="E41" s="246" t="s">
        <v>143</v>
      </c>
      <c r="F41" s="232"/>
      <c r="G41" s="233">
        <v>1</v>
      </c>
      <c r="I41" s="237">
        <f t="shared" si="17"/>
        <v>0</v>
      </c>
      <c r="J41" s="234"/>
      <c r="K41" s="238">
        <f>+$G41*INDEX('(3.3) Adj Actual NPC'!$G:$SI,MATCH($C41,'(3.3) Adj Actual NPC'!$C:$C,0),MATCH(K$5,'(3.3) Adj Actual NPC'!$G$5:$S$5,0))</f>
        <v>0</v>
      </c>
      <c r="L41" s="238">
        <f>+$G41*INDEX('(3.3) Adj Actual NPC'!$G:$SI,MATCH($C41,'(3.3) Adj Actual NPC'!$C:$C,0),MATCH(L$5,'(3.3) Adj Actual NPC'!$G$5:$S$5,0))</f>
        <v>0</v>
      </c>
      <c r="M41" s="238">
        <f>+$G41*INDEX('(3.3) Adj Actual NPC'!$G:$SI,MATCH($C41,'(3.3) Adj Actual NPC'!$C:$C,0),MATCH(M$5,'(3.3) Adj Actual NPC'!$G$5:$S$5,0))</f>
        <v>0</v>
      </c>
      <c r="N41" s="238">
        <f>+$G41*INDEX('(3.3) Adj Actual NPC'!$G:$SI,MATCH($C41,'(3.3) Adj Actual NPC'!$C:$C,0),MATCH(N$5,'(3.3) Adj Actual NPC'!$G$5:$S$5,0))</f>
        <v>0</v>
      </c>
      <c r="O41" s="238">
        <f>+$G41*INDEX('(3.3) Adj Actual NPC'!$G:$SI,MATCH($C41,'(3.3) Adj Actual NPC'!$C:$C,0),MATCH(O$5,'(3.3) Adj Actual NPC'!$G$5:$S$5,0))</f>
        <v>0</v>
      </c>
      <c r="P41" s="238">
        <f>+$G41*INDEX('(3.3) Adj Actual NPC'!$G:$SI,MATCH($C41,'(3.3) Adj Actual NPC'!$C:$C,0),MATCH(P$5,'(3.3) Adj Actual NPC'!$G$5:$S$5,0))</f>
        <v>0</v>
      </c>
      <c r="Q41" s="238">
        <f>+$G41*INDEX('(3.3) Adj Actual NPC'!$G:$SI,MATCH($C41,'(3.3) Adj Actual NPC'!$C:$C,0),MATCH(Q$5,'(3.3) Adj Actual NPC'!$G$5:$S$5,0))</f>
        <v>0</v>
      </c>
      <c r="R41" s="238">
        <f>+$G41*INDEX('(3.3) Adj Actual NPC'!$G:$SI,MATCH($C41,'(3.3) Adj Actual NPC'!$C:$C,0),MATCH(R$5,'(3.3) Adj Actual NPC'!$G$5:$S$5,0))</f>
        <v>0</v>
      </c>
      <c r="S41" s="238">
        <f>+$G41*INDEX('(3.3) Adj Actual NPC'!$G:$SI,MATCH($C41,'(3.3) Adj Actual NPC'!$C:$C,0),MATCH(S$5,'(3.3) Adj Actual NPC'!$G$5:$S$5,0))</f>
        <v>0</v>
      </c>
      <c r="T41" s="238">
        <f>+$G41*INDEX('(3.3) Adj Actual NPC'!$G:$SI,MATCH($C41,'(3.3) Adj Actual NPC'!$C:$C,0),MATCH(T$5,'(3.3) Adj Actual NPC'!$G$5:$S$5,0))</f>
        <v>0</v>
      </c>
      <c r="U41" s="238">
        <f>+$G41*INDEX('(3.3) Adj Actual NPC'!$G:$SI,MATCH($C41,'(3.3) Adj Actual NPC'!$C:$C,0),MATCH(U$5,'(3.3) Adj Actual NPC'!$G$5:$S$5,0))</f>
        <v>0</v>
      </c>
      <c r="V41" s="238">
        <f>+$G41*INDEX('(3.3) Adj Actual NPC'!$G:$SI,MATCH($C41,'(3.3) Adj Actual NPC'!$C:$C,0),MATCH(V$5,'(3.3) Adj Actual NPC'!$G$5:$S$5,0))</f>
        <v>0</v>
      </c>
    </row>
    <row r="42" spans="2:22" ht="12.75" customHeight="1">
      <c r="C42" s="245" t="s">
        <v>173</v>
      </c>
      <c r="D42" s="245"/>
      <c r="E42" s="246" t="s">
        <v>142</v>
      </c>
      <c r="F42" s="232"/>
      <c r="G42" s="233">
        <v>1</v>
      </c>
      <c r="I42" s="237">
        <f t="shared" si="17"/>
        <v>0</v>
      </c>
      <c r="J42" s="234"/>
      <c r="K42" s="238">
        <f>+$G42*INDEX('(3.3) Adj Actual NPC'!$G:$SI,MATCH($C42,'(3.3) Adj Actual NPC'!$C:$C,0),MATCH(K$5,'(3.3) Adj Actual NPC'!$G$5:$S$5,0))</f>
        <v>0</v>
      </c>
      <c r="L42" s="238">
        <f>+$G42*INDEX('(3.3) Adj Actual NPC'!$G:$SI,MATCH($C42,'(3.3) Adj Actual NPC'!$C:$C,0),MATCH(L$5,'(3.3) Adj Actual NPC'!$G$5:$S$5,0))</f>
        <v>0</v>
      </c>
      <c r="M42" s="238">
        <f>+$G42*INDEX('(3.3) Adj Actual NPC'!$G:$SI,MATCH($C42,'(3.3) Adj Actual NPC'!$C:$C,0),MATCH(M$5,'(3.3) Adj Actual NPC'!$G$5:$S$5,0))</f>
        <v>0</v>
      </c>
      <c r="N42" s="238">
        <f>+$G42*INDEX('(3.3) Adj Actual NPC'!$G:$SI,MATCH($C42,'(3.3) Adj Actual NPC'!$C:$C,0),MATCH(N$5,'(3.3) Adj Actual NPC'!$G$5:$S$5,0))</f>
        <v>0</v>
      </c>
      <c r="O42" s="238">
        <f>+$G42*INDEX('(3.3) Adj Actual NPC'!$G:$SI,MATCH($C42,'(3.3) Adj Actual NPC'!$C:$C,0),MATCH(O$5,'(3.3) Adj Actual NPC'!$G$5:$S$5,0))</f>
        <v>0</v>
      </c>
      <c r="P42" s="238">
        <f>+$G42*INDEX('(3.3) Adj Actual NPC'!$G:$SI,MATCH($C42,'(3.3) Adj Actual NPC'!$C:$C,0),MATCH(P$5,'(3.3) Adj Actual NPC'!$G$5:$S$5,0))</f>
        <v>0</v>
      </c>
      <c r="Q42" s="238">
        <f>+$G42*INDEX('(3.3) Adj Actual NPC'!$G:$SI,MATCH($C42,'(3.3) Adj Actual NPC'!$C:$C,0),MATCH(Q$5,'(3.3) Adj Actual NPC'!$G$5:$S$5,0))</f>
        <v>0</v>
      </c>
      <c r="R42" s="238">
        <f>+$G42*INDEX('(3.3) Adj Actual NPC'!$G:$SI,MATCH($C42,'(3.3) Adj Actual NPC'!$C:$C,0),MATCH(R$5,'(3.3) Adj Actual NPC'!$G$5:$S$5,0))</f>
        <v>0</v>
      </c>
      <c r="S42" s="238">
        <f>+$G42*INDEX('(3.3) Adj Actual NPC'!$G:$SI,MATCH($C42,'(3.3) Adj Actual NPC'!$C:$C,0),MATCH(S$5,'(3.3) Adj Actual NPC'!$G$5:$S$5,0))</f>
        <v>0</v>
      </c>
      <c r="T42" s="238">
        <f>+$G42*INDEX('(3.3) Adj Actual NPC'!$G:$SI,MATCH($C42,'(3.3) Adj Actual NPC'!$C:$C,0),MATCH(T$5,'(3.3) Adj Actual NPC'!$G$5:$S$5,0))</f>
        <v>0</v>
      </c>
      <c r="U42" s="238">
        <f>+$G42*INDEX('(3.3) Adj Actual NPC'!$G:$SI,MATCH($C42,'(3.3) Adj Actual NPC'!$C:$C,0),MATCH(U$5,'(3.3) Adj Actual NPC'!$G$5:$S$5,0))</f>
        <v>0</v>
      </c>
      <c r="V42" s="238">
        <f>+$G42*INDEX('(3.3) Adj Actual NPC'!$G:$SI,MATCH($C42,'(3.3) Adj Actual NPC'!$C:$C,0),MATCH(V$5,'(3.3) Adj Actual NPC'!$G$5:$S$5,0))</f>
        <v>0</v>
      </c>
    </row>
    <row r="43" spans="2:22" ht="12.75" customHeight="1">
      <c r="C43" s="245" t="s">
        <v>33</v>
      </c>
      <c r="D43" s="245"/>
      <c r="E43" s="246" t="s">
        <v>143</v>
      </c>
      <c r="F43" s="232"/>
      <c r="G43" s="233">
        <v>1</v>
      </c>
      <c r="I43" s="237">
        <f t="shared" si="17"/>
        <v>0</v>
      </c>
      <c r="J43" s="234"/>
      <c r="K43" s="238">
        <f>+$G43*INDEX('(3.3) Adj Actual NPC'!$G:$SI,MATCH($C43,'(3.3) Adj Actual NPC'!$C:$C,0),MATCH(K$5,'(3.3) Adj Actual NPC'!$G$5:$S$5,0))</f>
        <v>0</v>
      </c>
      <c r="L43" s="238">
        <f>+$G43*INDEX('(3.3) Adj Actual NPC'!$G:$SI,MATCH($C43,'(3.3) Adj Actual NPC'!$C:$C,0),MATCH(L$5,'(3.3) Adj Actual NPC'!$G$5:$S$5,0))</f>
        <v>0</v>
      </c>
      <c r="M43" s="238">
        <f>+$G43*INDEX('(3.3) Adj Actual NPC'!$G:$SI,MATCH($C43,'(3.3) Adj Actual NPC'!$C:$C,0),MATCH(M$5,'(3.3) Adj Actual NPC'!$G$5:$S$5,0))</f>
        <v>0</v>
      </c>
      <c r="N43" s="238">
        <f>+$G43*INDEX('(3.3) Adj Actual NPC'!$G:$SI,MATCH($C43,'(3.3) Adj Actual NPC'!$C:$C,0),MATCH(N$5,'(3.3) Adj Actual NPC'!$G$5:$S$5,0))</f>
        <v>0</v>
      </c>
      <c r="O43" s="238">
        <f>+$G43*INDEX('(3.3) Adj Actual NPC'!$G:$SI,MATCH($C43,'(3.3) Adj Actual NPC'!$C:$C,0),MATCH(O$5,'(3.3) Adj Actual NPC'!$G$5:$S$5,0))</f>
        <v>0</v>
      </c>
      <c r="P43" s="238">
        <f>+$G43*INDEX('(3.3) Adj Actual NPC'!$G:$SI,MATCH($C43,'(3.3) Adj Actual NPC'!$C:$C,0),MATCH(P$5,'(3.3) Adj Actual NPC'!$G$5:$S$5,0))</f>
        <v>0</v>
      </c>
      <c r="Q43" s="238">
        <f>+$G43*INDEX('(3.3) Adj Actual NPC'!$G:$SI,MATCH($C43,'(3.3) Adj Actual NPC'!$C:$C,0),MATCH(Q$5,'(3.3) Adj Actual NPC'!$G$5:$S$5,0))</f>
        <v>0</v>
      </c>
      <c r="R43" s="238">
        <f>+$G43*INDEX('(3.3) Adj Actual NPC'!$G:$SI,MATCH($C43,'(3.3) Adj Actual NPC'!$C:$C,0),MATCH(R$5,'(3.3) Adj Actual NPC'!$G$5:$S$5,0))</f>
        <v>0</v>
      </c>
      <c r="S43" s="238">
        <f>+$G43*INDEX('(3.3) Adj Actual NPC'!$G:$SI,MATCH($C43,'(3.3) Adj Actual NPC'!$C:$C,0),MATCH(S$5,'(3.3) Adj Actual NPC'!$G$5:$S$5,0))</f>
        <v>0</v>
      </c>
      <c r="T43" s="238">
        <f>+$G43*INDEX('(3.3) Adj Actual NPC'!$G:$SI,MATCH($C43,'(3.3) Adj Actual NPC'!$C:$C,0),MATCH(T$5,'(3.3) Adj Actual NPC'!$G$5:$S$5,0))</f>
        <v>0</v>
      </c>
      <c r="U43" s="238">
        <f>+$G43*INDEX('(3.3) Adj Actual NPC'!$G:$SI,MATCH($C43,'(3.3) Adj Actual NPC'!$C:$C,0),MATCH(U$5,'(3.3) Adj Actual NPC'!$G$5:$S$5,0))</f>
        <v>0</v>
      </c>
      <c r="V43" s="238">
        <f>+$G43*INDEX('(3.3) Adj Actual NPC'!$G:$SI,MATCH($C43,'(3.3) Adj Actual NPC'!$C:$C,0),MATCH(V$5,'(3.3) Adj Actual NPC'!$G$5:$S$5,0))</f>
        <v>0</v>
      </c>
    </row>
    <row r="44" spans="2:22" ht="12.75" customHeight="1">
      <c r="C44" s="255" t="s">
        <v>174</v>
      </c>
      <c r="D44" s="255"/>
      <c r="E44" s="246" t="s">
        <v>143</v>
      </c>
      <c r="F44" s="232"/>
      <c r="G44" s="233">
        <v>1</v>
      </c>
      <c r="I44" s="237">
        <f t="shared" si="17"/>
        <v>0</v>
      </c>
      <c r="J44" s="234"/>
      <c r="K44" s="238">
        <f>+$G44*INDEX('(3.3) Adj Actual NPC'!$G:$SI,MATCH($C44,'(3.3) Adj Actual NPC'!$C:$C,0),MATCH(K$5,'(3.3) Adj Actual NPC'!$G$5:$S$5,0))</f>
        <v>0</v>
      </c>
      <c r="L44" s="238">
        <f>+$G44*INDEX('(3.3) Adj Actual NPC'!$G:$SI,MATCH($C44,'(3.3) Adj Actual NPC'!$C:$C,0),MATCH(L$5,'(3.3) Adj Actual NPC'!$G$5:$S$5,0))</f>
        <v>0</v>
      </c>
      <c r="M44" s="238">
        <f>+$G44*INDEX('(3.3) Adj Actual NPC'!$G:$SI,MATCH($C44,'(3.3) Adj Actual NPC'!$C:$C,0),MATCH(M$5,'(3.3) Adj Actual NPC'!$G$5:$S$5,0))</f>
        <v>0</v>
      </c>
      <c r="N44" s="238">
        <f>+$G44*INDEX('(3.3) Adj Actual NPC'!$G:$SI,MATCH($C44,'(3.3) Adj Actual NPC'!$C:$C,0),MATCH(N$5,'(3.3) Adj Actual NPC'!$G$5:$S$5,0))</f>
        <v>0</v>
      </c>
      <c r="O44" s="238">
        <f>+$G44*INDEX('(3.3) Adj Actual NPC'!$G:$SI,MATCH($C44,'(3.3) Adj Actual NPC'!$C:$C,0),MATCH(O$5,'(3.3) Adj Actual NPC'!$G$5:$S$5,0))</f>
        <v>0</v>
      </c>
      <c r="P44" s="238">
        <f>+$G44*INDEX('(3.3) Adj Actual NPC'!$G:$SI,MATCH($C44,'(3.3) Adj Actual NPC'!$C:$C,0),MATCH(P$5,'(3.3) Adj Actual NPC'!$G$5:$S$5,0))</f>
        <v>0</v>
      </c>
      <c r="Q44" s="238">
        <f>+$G44*INDEX('(3.3) Adj Actual NPC'!$G:$SI,MATCH($C44,'(3.3) Adj Actual NPC'!$C:$C,0),MATCH(Q$5,'(3.3) Adj Actual NPC'!$G$5:$S$5,0))</f>
        <v>0</v>
      </c>
      <c r="R44" s="238">
        <f>+$G44*INDEX('(3.3) Adj Actual NPC'!$G:$SI,MATCH($C44,'(3.3) Adj Actual NPC'!$C:$C,0),MATCH(R$5,'(3.3) Adj Actual NPC'!$G$5:$S$5,0))</f>
        <v>0</v>
      </c>
      <c r="S44" s="238">
        <f>+$G44*INDEX('(3.3) Adj Actual NPC'!$G:$SI,MATCH($C44,'(3.3) Adj Actual NPC'!$C:$C,0),MATCH(S$5,'(3.3) Adj Actual NPC'!$G$5:$S$5,0))</f>
        <v>0</v>
      </c>
      <c r="T44" s="238">
        <f>+$G44*INDEX('(3.3) Adj Actual NPC'!$G:$SI,MATCH($C44,'(3.3) Adj Actual NPC'!$C:$C,0),MATCH(T$5,'(3.3) Adj Actual NPC'!$G$5:$S$5,0))</f>
        <v>0</v>
      </c>
      <c r="U44" s="238">
        <f>+$G44*INDEX('(3.3) Adj Actual NPC'!$G:$SI,MATCH($C44,'(3.3) Adj Actual NPC'!$C:$C,0),MATCH(U$5,'(3.3) Adj Actual NPC'!$G$5:$S$5,0))</f>
        <v>0</v>
      </c>
      <c r="V44" s="238">
        <f>+$G44*INDEX('(3.3) Adj Actual NPC'!$G:$SI,MATCH($C44,'(3.3) Adj Actual NPC'!$C:$C,0),MATCH(V$5,'(3.3) Adj Actual NPC'!$G$5:$S$5,0))</f>
        <v>0</v>
      </c>
    </row>
    <row r="45" spans="2:22" ht="12.75" customHeight="1">
      <c r="C45" s="245" t="s">
        <v>309</v>
      </c>
      <c r="D45" s="245"/>
      <c r="E45" s="246" t="s">
        <v>143</v>
      </c>
      <c r="F45" s="232"/>
      <c r="G45" s="233">
        <v>1</v>
      </c>
      <c r="I45" s="237">
        <f>SUM(K45:V45)</f>
        <v>0</v>
      </c>
      <c r="J45" s="234"/>
      <c r="K45" s="238">
        <f>+$G45*INDEX('(3.3) Adj Actual NPC'!$G:$SI,MATCH($C45,'(3.3) Adj Actual NPC'!$C:$C,0),MATCH(K$5,'(3.3) Adj Actual NPC'!$G$5:$S$5,0))</f>
        <v>0</v>
      </c>
      <c r="L45" s="238">
        <f>+$G45*INDEX('(3.3) Adj Actual NPC'!$G:$SI,MATCH($C45,'(3.3) Adj Actual NPC'!$C:$C,0),MATCH(L$5,'(3.3) Adj Actual NPC'!$G$5:$S$5,0))</f>
        <v>0</v>
      </c>
      <c r="M45" s="238">
        <f>+$G45*INDEX('(3.3) Adj Actual NPC'!$G:$SI,MATCH($C45,'(3.3) Adj Actual NPC'!$C:$C,0),MATCH(M$5,'(3.3) Adj Actual NPC'!$G$5:$S$5,0))</f>
        <v>0</v>
      </c>
      <c r="N45" s="238">
        <f>+$G45*INDEX('(3.3) Adj Actual NPC'!$G:$SI,MATCH($C45,'(3.3) Adj Actual NPC'!$C:$C,0),MATCH(N$5,'(3.3) Adj Actual NPC'!$G$5:$S$5,0))</f>
        <v>0</v>
      </c>
      <c r="O45" s="238">
        <f>+$G45*INDEX('(3.3) Adj Actual NPC'!$G:$SI,MATCH($C45,'(3.3) Adj Actual NPC'!$C:$C,0),MATCH(O$5,'(3.3) Adj Actual NPC'!$G$5:$S$5,0))</f>
        <v>0</v>
      </c>
      <c r="P45" s="238">
        <f>+$G45*INDEX('(3.3) Adj Actual NPC'!$G:$SI,MATCH($C45,'(3.3) Adj Actual NPC'!$C:$C,0),MATCH(P$5,'(3.3) Adj Actual NPC'!$G$5:$S$5,0))</f>
        <v>0</v>
      </c>
      <c r="Q45" s="238">
        <f>+$G45*INDEX('(3.3) Adj Actual NPC'!$G:$SI,MATCH($C45,'(3.3) Adj Actual NPC'!$C:$C,0),MATCH(Q$5,'(3.3) Adj Actual NPC'!$G$5:$S$5,0))</f>
        <v>0</v>
      </c>
      <c r="R45" s="238">
        <f>+$G45*INDEX('(3.3) Adj Actual NPC'!$G:$SI,MATCH($C45,'(3.3) Adj Actual NPC'!$C:$C,0),MATCH(R$5,'(3.3) Adj Actual NPC'!$G$5:$S$5,0))</f>
        <v>0</v>
      </c>
      <c r="S45" s="238">
        <f>+$G45*INDEX('(3.3) Adj Actual NPC'!$G:$SI,MATCH($C45,'(3.3) Adj Actual NPC'!$C:$C,0),MATCH(S$5,'(3.3) Adj Actual NPC'!$G$5:$S$5,0))</f>
        <v>0</v>
      </c>
      <c r="T45" s="238">
        <f>+$G45*INDEX('(3.3) Adj Actual NPC'!$G:$SI,MATCH($C45,'(3.3) Adj Actual NPC'!$C:$C,0),MATCH(T$5,'(3.3) Adj Actual NPC'!$G$5:$S$5,0))</f>
        <v>0</v>
      </c>
      <c r="U45" s="238">
        <f>+$G45*INDEX('(3.3) Adj Actual NPC'!$G:$SI,MATCH($C45,'(3.3) Adj Actual NPC'!$C:$C,0),MATCH(U$5,'(3.3) Adj Actual NPC'!$G$5:$S$5,0))</f>
        <v>0</v>
      </c>
      <c r="V45" s="238">
        <f>+$G45*INDEX('(3.3) Adj Actual NPC'!$G:$SI,MATCH($C45,'(3.3) Adj Actual NPC'!$C:$C,0),MATCH(V$5,'(3.3) Adj Actual NPC'!$G$5:$S$5,0))</f>
        <v>0</v>
      </c>
    </row>
    <row r="46" spans="2:22" ht="12.75" customHeight="1">
      <c r="C46" s="245" t="s">
        <v>34</v>
      </c>
      <c r="D46" s="245"/>
      <c r="E46" s="246" t="s">
        <v>143</v>
      </c>
      <c r="F46" s="232"/>
      <c r="G46" s="233">
        <v>1</v>
      </c>
      <c r="I46" s="237">
        <f t="shared" si="17"/>
        <v>0</v>
      </c>
      <c r="J46" s="234"/>
      <c r="K46" s="238">
        <f>+$G46*INDEX('(3.3) Adj Actual NPC'!$G:$SI,MATCH($C46,'(3.3) Adj Actual NPC'!$C:$C,0),MATCH(K$5,'(3.3) Adj Actual NPC'!$G$5:$S$5,0))</f>
        <v>0</v>
      </c>
      <c r="L46" s="238">
        <f>+$G46*INDEX('(3.3) Adj Actual NPC'!$G:$SI,MATCH($C46,'(3.3) Adj Actual NPC'!$C:$C,0),MATCH(L$5,'(3.3) Adj Actual NPC'!$G$5:$S$5,0))</f>
        <v>0</v>
      </c>
      <c r="M46" s="238">
        <f>+$G46*INDEX('(3.3) Adj Actual NPC'!$G:$SI,MATCH($C46,'(3.3) Adj Actual NPC'!$C:$C,0),MATCH(M$5,'(3.3) Adj Actual NPC'!$G$5:$S$5,0))</f>
        <v>0</v>
      </c>
      <c r="N46" s="238">
        <f>+$G46*INDEX('(3.3) Adj Actual NPC'!$G:$SI,MATCH($C46,'(3.3) Adj Actual NPC'!$C:$C,0),MATCH(N$5,'(3.3) Adj Actual NPC'!$G$5:$S$5,0))</f>
        <v>0</v>
      </c>
      <c r="O46" s="238">
        <f>+$G46*INDEX('(3.3) Adj Actual NPC'!$G:$SI,MATCH($C46,'(3.3) Adj Actual NPC'!$C:$C,0),MATCH(O$5,'(3.3) Adj Actual NPC'!$G$5:$S$5,0))</f>
        <v>0</v>
      </c>
      <c r="P46" s="238">
        <f>+$G46*INDEX('(3.3) Adj Actual NPC'!$G:$SI,MATCH($C46,'(3.3) Adj Actual NPC'!$C:$C,0),MATCH(P$5,'(3.3) Adj Actual NPC'!$G$5:$S$5,0))</f>
        <v>0</v>
      </c>
      <c r="Q46" s="238">
        <f>+$G46*INDEX('(3.3) Adj Actual NPC'!$G:$SI,MATCH($C46,'(3.3) Adj Actual NPC'!$C:$C,0),MATCH(Q$5,'(3.3) Adj Actual NPC'!$G$5:$S$5,0))</f>
        <v>0</v>
      </c>
      <c r="R46" s="238">
        <f>+$G46*INDEX('(3.3) Adj Actual NPC'!$G:$SI,MATCH($C46,'(3.3) Adj Actual NPC'!$C:$C,0),MATCH(R$5,'(3.3) Adj Actual NPC'!$G$5:$S$5,0))</f>
        <v>0</v>
      </c>
      <c r="S46" s="238">
        <f>+$G46*INDEX('(3.3) Adj Actual NPC'!$G:$SI,MATCH($C46,'(3.3) Adj Actual NPC'!$C:$C,0),MATCH(S$5,'(3.3) Adj Actual NPC'!$G$5:$S$5,0))</f>
        <v>0</v>
      </c>
      <c r="T46" s="238">
        <f>+$G46*INDEX('(3.3) Adj Actual NPC'!$G:$SI,MATCH($C46,'(3.3) Adj Actual NPC'!$C:$C,0),MATCH(T$5,'(3.3) Adj Actual NPC'!$G$5:$S$5,0))</f>
        <v>0</v>
      </c>
      <c r="U46" s="238">
        <f>+$G46*INDEX('(3.3) Adj Actual NPC'!$G:$SI,MATCH($C46,'(3.3) Adj Actual NPC'!$C:$C,0),MATCH(U$5,'(3.3) Adj Actual NPC'!$G$5:$S$5,0))</f>
        <v>0</v>
      </c>
      <c r="V46" s="238">
        <f>+$G46*INDEX('(3.3) Adj Actual NPC'!$G:$SI,MATCH($C46,'(3.3) Adj Actual NPC'!$C:$C,0),MATCH(V$5,'(3.3) Adj Actual NPC'!$G$5:$S$5,0))</f>
        <v>0</v>
      </c>
    </row>
    <row r="47" spans="2:22" ht="12.75" customHeight="1">
      <c r="C47" s="245" t="s">
        <v>265</v>
      </c>
      <c r="D47" s="245"/>
      <c r="E47" s="246" t="s">
        <v>143</v>
      </c>
      <c r="F47" s="232"/>
      <c r="G47" s="233">
        <v>1</v>
      </c>
      <c r="I47" s="237">
        <f t="shared" ref="I47:I48" si="20">SUM(K47:V47)</f>
        <v>0</v>
      </c>
      <c r="J47" s="234"/>
      <c r="K47" s="238">
        <f>+$G47*INDEX('(3.3) Adj Actual NPC'!$G:$SI,MATCH($C47,'(3.3) Adj Actual NPC'!$C:$C,0),MATCH(K$5,'(3.3) Adj Actual NPC'!$G$5:$S$5,0))</f>
        <v>0</v>
      </c>
      <c r="L47" s="238">
        <f>+$G47*INDEX('(3.3) Adj Actual NPC'!$G:$SI,MATCH($C47,'(3.3) Adj Actual NPC'!$C:$C,0),MATCH(L$5,'(3.3) Adj Actual NPC'!$G$5:$S$5,0))</f>
        <v>0</v>
      </c>
      <c r="M47" s="238">
        <f>+$G47*INDEX('(3.3) Adj Actual NPC'!$G:$SI,MATCH($C47,'(3.3) Adj Actual NPC'!$C:$C,0),MATCH(M$5,'(3.3) Adj Actual NPC'!$G$5:$S$5,0))</f>
        <v>0</v>
      </c>
      <c r="N47" s="238">
        <f>+$G47*INDEX('(3.3) Adj Actual NPC'!$G:$SI,MATCH($C47,'(3.3) Adj Actual NPC'!$C:$C,0),MATCH(N$5,'(3.3) Adj Actual NPC'!$G$5:$S$5,0))</f>
        <v>0</v>
      </c>
      <c r="O47" s="238">
        <f>+$G47*INDEX('(3.3) Adj Actual NPC'!$G:$SI,MATCH($C47,'(3.3) Adj Actual NPC'!$C:$C,0),MATCH(O$5,'(3.3) Adj Actual NPC'!$G$5:$S$5,0))</f>
        <v>0</v>
      </c>
      <c r="P47" s="238">
        <f>+$G47*INDEX('(3.3) Adj Actual NPC'!$G:$SI,MATCH($C47,'(3.3) Adj Actual NPC'!$C:$C,0),MATCH(P$5,'(3.3) Adj Actual NPC'!$G$5:$S$5,0))</f>
        <v>0</v>
      </c>
      <c r="Q47" s="238">
        <f>+$G47*INDEX('(3.3) Adj Actual NPC'!$G:$SI,MATCH($C47,'(3.3) Adj Actual NPC'!$C:$C,0),MATCH(Q$5,'(3.3) Adj Actual NPC'!$G$5:$S$5,0))</f>
        <v>0</v>
      </c>
      <c r="R47" s="238">
        <f>+$G47*INDEX('(3.3) Adj Actual NPC'!$G:$SI,MATCH($C47,'(3.3) Adj Actual NPC'!$C:$C,0),MATCH(R$5,'(3.3) Adj Actual NPC'!$G$5:$S$5,0))</f>
        <v>0</v>
      </c>
      <c r="S47" s="238">
        <f>+$G47*INDEX('(3.3) Adj Actual NPC'!$G:$SI,MATCH($C47,'(3.3) Adj Actual NPC'!$C:$C,0),MATCH(S$5,'(3.3) Adj Actual NPC'!$G$5:$S$5,0))</f>
        <v>0</v>
      </c>
      <c r="T47" s="238">
        <f>+$G47*INDEX('(3.3) Adj Actual NPC'!$G:$SI,MATCH($C47,'(3.3) Adj Actual NPC'!$C:$C,0),MATCH(T$5,'(3.3) Adj Actual NPC'!$G$5:$S$5,0))</f>
        <v>0</v>
      </c>
      <c r="U47" s="238">
        <f>+$G47*INDEX('(3.3) Adj Actual NPC'!$G:$SI,MATCH($C47,'(3.3) Adj Actual NPC'!$C:$C,0),MATCH(U$5,'(3.3) Adj Actual NPC'!$G$5:$S$5,0))</f>
        <v>0</v>
      </c>
      <c r="V47" s="238">
        <f>+$G47*INDEX('(3.3) Adj Actual NPC'!$G:$SI,MATCH($C47,'(3.3) Adj Actual NPC'!$C:$C,0),MATCH(V$5,'(3.3) Adj Actual NPC'!$G$5:$S$5,0))</f>
        <v>0</v>
      </c>
    </row>
    <row r="48" spans="2:22" ht="12.75" customHeight="1">
      <c r="C48" s="245" t="s">
        <v>266</v>
      </c>
      <c r="D48" s="245"/>
      <c r="E48" s="246" t="s">
        <v>143</v>
      </c>
      <c r="F48" s="232"/>
      <c r="G48" s="233">
        <v>1</v>
      </c>
      <c r="I48" s="237">
        <f t="shared" si="20"/>
        <v>0</v>
      </c>
      <c r="J48" s="234"/>
      <c r="K48" s="238">
        <f>+$G48*INDEX('(3.3) Adj Actual NPC'!$G:$SI,MATCH($C48,'(3.3) Adj Actual NPC'!$C:$C,0),MATCH(K$5,'(3.3) Adj Actual NPC'!$G$5:$S$5,0))</f>
        <v>0</v>
      </c>
      <c r="L48" s="238">
        <f>+$G48*INDEX('(3.3) Adj Actual NPC'!$G:$SI,MATCH($C48,'(3.3) Adj Actual NPC'!$C:$C,0),MATCH(L$5,'(3.3) Adj Actual NPC'!$G$5:$S$5,0))</f>
        <v>0</v>
      </c>
      <c r="M48" s="238">
        <f>+$G48*INDEX('(3.3) Adj Actual NPC'!$G:$SI,MATCH($C48,'(3.3) Adj Actual NPC'!$C:$C,0),MATCH(M$5,'(3.3) Adj Actual NPC'!$G$5:$S$5,0))</f>
        <v>0</v>
      </c>
      <c r="N48" s="238">
        <f>+$G48*INDEX('(3.3) Adj Actual NPC'!$G:$SI,MATCH($C48,'(3.3) Adj Actual NPC'!$C:$C,0),MATCH(N$5,'(3.3) Adj Actual NPC'!$G$5:$S$5,0))</f>
        <v>0</v>
      </c>
      <c r="O48" s="238">
        <f>+$G48*INDEX('(3.3) Adj Actual NPC'!$G:$SI,MATCH($C48,'(3.3) Adj Actual NPC'!$C:$C,0),MATCH(O$5,'(3.3) Adj Actual NPC'!$G$5:$S$5,0))</f>
        <v>0</v>
      </c>
      <c r="P48" s="238">
        <f>+$G48*INDEX('(3.3) Adj Actual NPC'!$G:$SI,MATCH($C48,'(3.3) Adj Actual NPC'!$C:$C,0),MATCH(P$5,'(3.3) Adj Actual NPC'!$G$5:$S$5,0))</f>
        <v>0</v>
      </c>
      <c r="Q48" s="238">
        <f>+$G48*INDEX('(3.3) Adj Actual NPC'!$G:$SI,MATCH($C48,'(3.3) Adj Actual NPC'!$C:$C,0),MATCH(Q$5,'(3.3) Adj Actual NPC'!$G$5:$S$5,0))</f>
        <v>0</v>
      </c>
      <c r="R48" s="238">
        <f>+$G48*INDEX('(3.3) Adj Actual NPC'!$G:$SI,MATCH($C48,'(3.3) Adj Actual NPC'!$C:$C,0),MATCH(R$5,'(3.3) Adj Actual NPC'!$G$5:$S$5,0))</f>
        <v>0</v>
      </c>
      <c r="S48" s="238">
        <f>+$G48*INDEX('(3.3) Adj Actual NPC'!$G:$SI,MATCH($C48,'(3.3) Adj Actual NPC'!$C:$C,0),MATCH(S$5,'(3.3) Adj Actual NPC'!$G$5:$S$5,0))</f>
        <v>0</v>
      </c>
      <c r="T48" s="238">
        <f>+$G48*INDEX('(3.3) Adj Actual NPC'!$G:$SI,MATCH($C48,'(3.3) Adj Actual NPC'!$C:$C,0),MATCH(T$5,'(3.3) Adj Actual NPC'!$G$5:$S$5,0))</f>
        <v>0</v>
      </c>
      <c r="U48" s="238">
        <f>+$G48*INDEX('(3.3) Adj Actual NPC'!$G:$SI,MATCH($C48,'(3.3) Adj Actual NPC'!$C:$C,0),MATCH(U$5,'(3.3) Adj Actual NPC'!$G$5:$S$5,0))</f>
        <v>0</v>
      </c>
      <c r="V48" s="238">
        <f>+$G48*INDEX('(3.3) Adj Actual NPC'!$G:$SI,MATCH($C48,'(3.3) Adj Actual NPC'!$C:$C,0),MATCH(V$5,'(3.3) Adj Actual NPC'!$G$5:$S$5,0))</f>
        <v>0</v>
      </c>
    </row>
    <row r="49" spans="1:22" ht="12.75" customHeight="1">
      <c r="C49" s="256" t="s">
        <v>35</v>
      </c>
      <c r="D49" s="257"/>
      <c r="E49" s="247" t="s">
        <v>142</v>
      </c>
      <c r="F49" s="248"/>
      <c r="G49" s="249">
        <v>0.79263719999999993</v>
      </c>
      <c r="I49" s="237">
        <f t="shared" si="17"/>
        <v>162408.699019008</v>
      </c>
      <c r="J49" s="234"/>
      <c r="K49" s="238">
        <f>+$G49*INDEX('(3.3) Adj Actual NPC'!$G:$SI,MATCH($C49,'(3.3) Adj Actual NPC'!$C:$C,0),MATCH(K$5,'(3.3) Adj Actual NPC'!$G$5:$S$5,0))</f>
        <v>11553.987115007998</v>
      </c>
      <c r="L49" s="238">
        <f>+$G49*INDEX('(3.3) Adj Actual NPC'!$G:$SI,MATCH($C49,'(3.3) Adj Actual NPC'!$C:$C,0),MATCH(L$5,'(3.3) Adj Actual NPC'!$G$5:$S$5,0))</f>
        <v>11553.987115007998</v>
      </c>
      <c r="M49" s="238">
        <f>+$G49*INDEX('(3.3) Adj Actual NPC'!$G:$SI,MATCH($C49,'(3.3) Adj Actual NPC'!$C:$C,0),MATCH(M$5,'(3.3) Adj Actual NPC'!$G$5:$S$5,0))</f>
        <v>11553.987115007998</v>
      </c>
      <c r="N49" s="238">
        <f>+$G49*INDEX('(3.3) Adj Actual NPC'!$G:$SI,MATCH($C49,'(3.3) Adj Actual NPC'!$C:$C,0),MATCH(N$5,'(3.3) Adj Actual NPC'!$G$5:$S$5,0))</f>
        <v>35314.840753919998</v>
      </c>
      <c r="O49" s="238">
        <f>+$G49*INDEX('(3.3) Adj Actual NPC'!$G:$SI,MATCH($C49,'(3.3) Adj Actual NPC'!$C:$C,0),MATCH(O$5,'(3.3) Adj Actual NPC'!$G$5:$S$5,0))</f>
        <v>11553.987115007998</v>
      </c>
      <c r="P49" s="238">
        <f>+$G49*INDEX('(3.3) Adj Actual NPC'!$G:$SI,MATCH($C49,'(3.3) Adj Actual NPC'!$C:$C,0),MATCH(P$5,'(3.3) Adj Actual NPC'!$G$5:$S$5,0))</f>
        <v>11553.987115007998</v>
      </c>
      <c r="Q49" s="238">
        <f>+$G49*INDEX('(3.3) Adj Actual NPC'!$G:$SI,MATCH($C49,'(3.3) Adj Actual NPC'!$C:$C,0),MATCH(Q$5,'(3.3) Adj Actual NPC'!$G$5:$S$5,0))</f>
        <v>11553.987115007998</v>
      </c>
      <c r="R49" s="238">
        <f>+$G49*INDEX('(3.3) Adj Actual NPC'!$G:$SI,MATCH($C49,'(3.3) Adj Actual NPC'!$C:$C,0),MATCH(R$5,'(3.3) Adj Actual NPC'!$G$5:$S$5,0))</f>
        <v>11553.987115007998</v>
      </c>
      <c r="S49" s="238">
        <f>+$G49*INDEX('(3.3) Adj Actual NPC'!$G:$SI,MATCH($C49,'(3.3) Adj Actual NPC'!$C:$C,0),MATCH(S$5,'(3.3) Adj Actual NPC'!$G$5:$S$5,0))</f>
        <v>11553.987115007998</v>
      </c>
      <c r="T49" s="238">
        <f>+$G49*INDEX('(3.3) Adj Actual NPC'!$G:$SI,MATCH($C49,'(3.3) Adj Actual NPC'!$C:$C,0),MATCH(T$5,'(3.3) Adj Actual NPC'!$G$5:$S$5,0))</f>
        <v>11553.987115007998</v>
      </c>
      <c r="U49" s="238">
        <f>+$G49*INDEX('(3.3) Adj Actual NPC'!$G:$SI,MATCH($C49,'(3.3) Adj Actual NPC'!$C:$C,0),MATCH(U$5,'(3.3) Adj Actual NPC'!$G$5:$S$5,0))</f>
        <v>11553.987115007998</v>
      </c>
      <c r="V49" s="238">
        <f>+$G49*INDEX('(3.3) Adj Actual NPC'!$G:$SI,MATCH($C49,'(3.3) Adj Actual NPC'!$C:$C,0),MATCH(V$5,'(3.3) Adj Actual NPC'!$G$5:$S$5,0))</f>
        <v>11553.987115007998</v>
      </c>
    </row>
    <row r="50" spans="1:22" ht="12.75" customHeight="1">
      <c r="C50" s="258" t="s">
        <v>35</v>
      </c>
      <c r="D50" s="259"/>
      <c r="E50" s="250" t="s">
        <v>140</v>
      </c>
      <c r="F50" s="251"/>
      <c r="G50" s="252">
        <v>0.20736280000000001</v>
      </c>
      <c r="I50" s="237">
        <f t="shared" si="17"/>
        <v>42487.940980992003</v>
      </c>
      <c r="J50" s="234"/>
      <c r="K50" s="238">
        <f>+$G50*INDEX('(3.3) Adj Actual NPC'!$G:$SI,MATCH($C50,'(3.3) Adj Actual NPC'!$C:$C,0),MATCH(K$5,'(3.3) Adj Actual NPC'!$G$5:$S$5,0))</f>
        <v>3022.6528849920001</v>
      </c>
      <c r="L50" s="238">
        <f>+$G50*INDEX('(3.3) Adj Actual NPC'!$G:$SI,MATCH($C50,'(3.3) Adj Actual NPC'!$C:$C,0),MATCH(L$5,'(3.3) Adj Actual NPC'!$G$5:$S$5,0))</f>
        <v>3022.6528849920001</v>
      </c>
      <c r="M50" s="238">
        <f>+$G50*INDEX('(3.3) Adj Actual NPC'!$G:$SI,MATCH($C50,'(3.3) Adj Actual NPC'!$C:$C,0),MATCH(M$5,'(3.3) Adj Actual NPC'!$G$5:$S$5,0))</f>
        <v>3022.6528849920001</v>
      </c>
      <c r="N50" s="238">
        <f>+$G50*INDEX('(3.3) Adj Actual NPC'!$G:$SI,MATCH($C50,'(3.3) Adj Actual NPC'!$C:$C,0),MATCH(N$5,'(3.3) Adj Actual NPC'!$G$5:$S$5,0))</f>
        <v>9238.7592460800024</v>
      </c>
      <c r="O50" s="238">
        <f>+$G50*INDEX('(3.3) Adj Actual NPC'!$G:$SI,MATCH($C50,'(3.3) Adj Actual NPC'!$C:$C,0),MATCH(O$5,'(3.3) Adj Actual NPC'!$G$5:$S$5,0))</f>
        <v>3022.6528849920001</v>
      </c>
      <c r="P50" s="238">
        <f>+$G50*INDEX('(3.3) Adj Actual NPC'!$G:$SI,MATCH($C50,'(3.3) Adj Actual NPC'!$C:$C,0),MATCH(P$5,'(3.3) Adj Actual NPC'!$G$5:$S$5,0))</f>
        <v>3022.6528849920001</v>
      </c>
      <c r="Q50" s="238">
        <f>+$G50*INDEX('(3.3) Adj Actual NPC'!$G:$SI,MATCH($C50,'(3.3) Adj Actual NPC'!$C:$C,0),MATCH(Q$5,'(3.3) Adj Actual NPC'!$G$5:$S$5,0))</f>
        <v>3022.6528849920001</v>
      </c>
      <c r="R50" s="238">
        <f>+$G50*INDEX('(3.3) Adj Actual NPC'!$G:$SI,MATCH($C50,'(3.3) Adj Actual NPC'!$C:$C,0),MATCH(R$5,'(3.3) Adj Actual NPC'!$G$5:$S$5,0))</f>
        <v>3022.6528849920001</v>
      </c>
      <c r="S50" s="238">
        <f>+$G50*INDEX('(3.3) Adj Actual NPC'!$G:$SI,MATCH($C50,'(3.3) Adj Actual NPC'!$C:$C,0),MATCH(S$5,'(3.3) Adj Actual NPC'!$G$5:$S$5,0))</f>
        <v>3022.6528849920001</v>
      </c>
      <c r="T50" s="238">
        <f>+$G50*INDEX('(3.3) Adj Actual NPC'!$G:$SI,MATCH($C50,'(3.3) Adj Actual NPC'!$C:$C,0),MATCH(T$5,'(3.3) Adj Actual NPC'!$G$5:$S$5,0))</f>
        <v>3022.6528849920001</v>
      </c>
      <c r="U50" s="238">
        <f>+$G50*INDEX('(3.3) Adj Actual NPC'!$G:$SI,MATCH($C50,'(3.3) Adj Actual NPC'!$C:$C,0),MATCH(U$5,'(3.3) Adj Actual NPC'!$G$5:$S$5,0))</f>
        <v>3022.6528849920001</v>
      </c>
      <c r="V50" s="238">
        <f>+$G50*INDEX('(3.3) Adj Actual NPC'!$G:$SI,MATCH($C50,'(3.3) Adj Actual NPC'!$C:$C,0),MATCH(V$5,'(3.3) Adj Actual NPC'!$G$5:$S$5,0))</f>
        <v>3022.6528849920001</v>
      </c>
    </row>
    <row r="51" spans="1:22" ht="12.75" customHeight="1">
      <c r="C51" s="231" t="s">
        <v>175</v>
      </c>
      <c r="D51" s="231"/>
      <c r="E51" s="246" t="s">
        <v>143</v>
      </c>
      <c r="F51" s="232"/>
      <c r="G51" s="233">
        <v>1</v>
      </c>
      <c r="I51" s="237">
        <f t="shared" si="17"/>
        <v>0</v>
      </c>
      <c r="J51" s="234"/>
      <c r="K51" s="238">
        <f>+$G51*INDEX('(3.3) Adj Actual NPC'!$G:$SI,MATCH($C51,'(3.3) Adj Actual NPC'!$C:$C,0),MATCH(K$5,'(3.3) Adj Actual NPC'!$G$5:$S$5,0))</f>
        <v>0</v>
      </c>
      <c r="L51" s="238">
        <f>+$G51*INDEX('(3.3) Adj Actual NPC'!$G:$SI,MATCH($C51,'(3.3) Adj Actual NPC'!$C:$C,0),MATCH(L$5,'(3.3) Adj Actual NPC'!$G$5:$S$5,0))</f>
        <v>0</v>
      </c>
      <c r="M51" s="238">
        <f>+$G51*INDEX('(3.3) Adj Actual NPC'!$G:$SI,MATCH($C51,'(3.3) Adj Actual NPC'!$C:$C,0),MATCH(M$5,'(3.3) Adj Actual NPC'!$G$5:$S$5,0))</f>
        <v>0</v>
      </c>
      <c r="N51" s="238">
        <f>+$G51*INDEX('(3.3) Adj Actual NPC'!$G:$SI,MATCH($C51,'(3.3) Adj Actual NPC'!$C:$C,0),MATCH(N$5,'(3.3) Adj Actual NPC'!$G$5:$S$5,0))</f>
        <v>0</v>
      </c>
      <c r="O51" s="238">
        <f>+$G51*INDEX('(3.3) Adj Actual NPC'!$G:$SI,MATCH($C51,'(3.3) Adj Actual NPC'!$C:$C,0),MATCH(O$5,'(3.3) Adj Actual NPC'!$G$5:$S$5,0))</f>
        <v>0</v>
      </c>
      <c r="P51" s="238">
        <f>+$G51*INDEX('(3.3) Adj Actual NPC'!$G:$SI,MATCH($C51,'(3.3) Adj Actual NPC'!$C:$C,0),MATCH(P$5,'(3.3) Adj Actual NPC'!$G$5:$S$5,0))</f>
        <v>0</v>
      </c>
      <c r="Q51" s="238">
        <f>+$G51*INDEX('(3.3) Adj Actual NPC'!$G:$SI,MATCH($C51,'(3.3) Adj Actual NPC'!$C:$C,0),MATCH(Q$5,'(3.3) Adj Actual NPC'!$G$5:$S$5,0))</f>
        <v>0</v>
      </c>
      <c r="R51" s="238">
        <f>+$G51*INDEX('(3.3) Adj Actual NPC'!$G:$SI,MATCH($C51,'(3.3) Adj Actual NPC'!$C:$C,0),MATCH(R$5,'(3.3) Adj Actual NPC'!$G$5:$S$5,0))</f>
        <v>0</v>
      </c>
      <c r="S51" s="238">
        <f>+$G51*INDEX('(3.3) Adj Actual NPC'!$G:$SI,MATCH($C51,'(3.3) Adj Actual NPC'!$C:$C,0),MATCH(S$5,'(3.3) Adj Actual NPC'!$G$5:$S$5,0))</f>
        <v>0</v>
      </c>
      <c r="T51" s="238">
        <f>+$G51*INDEX('(3.3) Adj Actual NPC'!$G:$SI,MATCH($C51,'(3.3) Adj Actual NPC'!$C:$C,0),MATCH(T$5,'(3.3) Adj Actual NPC'!$G$5:$S$5,0))</f>
        <v>0</v>
      </c>
      <c r="U51" s="238">
        <f>+$G51*INDEX('(3.3) Adj Actual NPC'!$G:$SI,MATCH($C51,'(3.3) Adj Actual NPC'!$C:$C,0),MATCH(U$5,'(3.3) Adj Actual NPC'!$G$5:$S$5,0))</f>
        <v>0</v>
      </c>
      <c r="V51" s="238">
        <f>+$G51*INDEX('(3.3) Adj Actual NPC'!$G:$SI,MATCH($C51,'(3.3) Adj Actual NPC'!$C:$C,0),MATCH(V$5,'(3.3) Adj Actual NPC'!$G$5:$S$5,0))</f>
        <v>0</v>
      </c>
    </row>
    <row r="52" spans="1:22" ht="12.75" customHeight="1">
      <c r="C52" s="299" t="s">
        <v>320</v>
      </c>
      <c r="D52" s="231"/>
      <c r="E52" s="246" t="s">
        <v>143</v>
      </c>
      <c r="F52" s="232"/>
      <c r="G52" s="233">
        <v>1</v>
      </c>
      <c r="I52" s="237">
        <f t="shared" si="17"/>
        <v>0</v>
      </c>
      <c r="J52" s="234"/>
      <c r="K52" s="238">
        <f>+$G52*INDEX('(3.3) Adj Actual NPC'!$G:$SI,MATCH($C52,'(3.3) Adj Actual NPC'!$C:$C,0),MATCH(K$5,'(3.3) Adj Actual NPC'!$G$5:$S$5,0))</f>
        <v>0</v>
      </c>
      <c r="L52" s="238">
        <f>+$G52*INDEX('(3.3) Adj Actual NPC'!$G:$SI,MATCH($C52,'(3.3) Adj Actual NPC'!$C:$C,0),MATCH(L$5,'(3.3) Adj Actual NPC'!$G$5:$S$5,0))</f>
        <v>0</v>
      </c>
      <c r="M52" s="238">
        <f>+$G52*INDEX('(3.3) Adj Actual NPC'!$G:$SI,MATCH($C52,'(3.3) Adj Actual NPC'!$C:$C,0),MATCH(M$5,'(3.3) Adj Actual NPC'!$G$5:$S$5,0))</f>
        <v>0</v>
      </c>
      <c r="N52" s="238">
        <f>+$G52*INDEX('(3.3) Adj Actual NPC'!$G:$SI,MATCH($C52,'(3.3) Adj Actual NPC'!$C:$C,0),MATCH(N$5,'(3.3) Adj Actual NPC'!$G$5:$S$5,0))</f>
        <v>0</v>
      </c>
      <c r="O52" s="238">
        <f>+$G52*INDEX('(3.3) Adj Actual NPC'!$G:$SI,MATCH($C52,'(3.3) Adj Actual NPC'!$C:$C,0),MATCH(O$5,'(3.3) Adj Actual NPC'!$G$5:$S$5,0))</f>
        <v>0</v>
      </c>
      <c r="P52" s="238">
        <f>+$G52*INDEX('(3.3) Adj Actual NPC'!$G:$SI,MATCH($C52,'(3.3) Adj Actual NPC'!$C:$C,0),MATCH(P$5,'(3.3) Adj Actual NPC'!$G$5:$S$5,0))</f>
        <v>0</v>
      </c>
      <c r="Q52" s="238">
        <f>+$G52*INDEX('(3.3) Adj Actual NPC'!$G:$SI,MATCH($C52,'(3.3) Adj Actual NPC'!$C:$C,0),MATCH(Q$5,'(3.3) Adj Actual NPC'!$G$5:$S$5,0))</f>
        <v>0</v>
      </c>
      <c r="R52" s="238">
        <f>+$G52*INDEX('(3.3) Adj Actual NPC'!$G:$SI,MATCH($C52,'(3.3) Adj Actual NPC'!$C:$C,0),MATCH(R$5,'(3.3) Adj Actual NPC'!$G$5:$S$5,0))</f>
        <v>0</v>
      </c>
      <c r="S52" s="238">
        <f>+$G52*INDEX('(3.3) Adj Actual NPC'!$G:$SI,MATCH($C52,'(3.3) Adj Actual NPC'!$C:$C,0),MATCH(S$5,'(3.3) Adj Actual NPC'!$G$5:$S$5,0))</f>
        <v>0</v>
      </c>
      <c r="T52" s="238">
        <f>+$G52*INDEX('(3.3) Adj Actual NPC'!$G:$SI,MATCH($C52,'(3.3) Adj Actual NPC'!$C:$C,0),MATCH(T$5,'(3.3) Adj Actual NPC'!$G$5:$S$5,0))</f>
        <v>0</v>
      </c>
      <c r="U52" s="238">
        <f>+$G52*INDEX('(3.3) Adj Actual NPC'!$G:$SI,MATCH($C52,'(3.3) Adj Actual NPC'!$C:$C,0),MATCH(U$5,'(3.3) Adj Actual NPC'!$G$5:$S$5,0))</f>
        <v>0</v>
      </c>
      <c r="V52" s="238">
        <f>+$G52*INDEX('(3.3) Adj Actual NPC'!$G:$SI,MATCH($C52,'(3.3) Adj Actual NPC'!$C:$C,0),MATCH(V$5,'(3.3) Adj Actual NPC'!$G$5:$S$5,0))</f>
        <v>0</v>
      </c>
    </row>
    <row r="53" spans="1:22" ht="12.75" customHeight="1">
      <c r="C53" s="245" t="s">
        <v>36</v>
      </c>
      <c r="D53" s="245"/>
      <c r="E53" s="246" t="s">
        <v>142</v>
      </c>
      <c r="F53" s="232"/>
      <c r="G53" s="233">
        <v>1</v>
      </c>
      <c r="I53" s="237">
        <f t="shared" si="17"/>
        <v>0</v>
      </c>
      <c r="J53" s="234"/>
      <c r="K53" s="238">
        <f>+$G53*INDEX('(3.3) Adj Actual NPC'!$G:$SI,MATCH($C53,'(3.3) Adj Actual NPC'!$C:$C,0),MATCH(K$5,'(3.3) Adj Actual NPC'!$G$5:$S$5,0))</f>
        <v>0</v>
      </c>
      <c r="L53" s="238">
        <f>+$G53*INDEX('(3.3) Adj Actual NPC'!$G:$SI,MATCH($C53,'(3.3) Adj Actual NPC'!$C:$C,0),MATCH(L$5,'(3.3) Adj Actual NPC'!$G$5:$S$5,0))</f>
        <v>0</v>
      </c>
      <c r="M53" s="238">
        <f>+$G53*INDEX('(3.3) Adj Actual NPC'!$G:$SI,MATCH($C53,'(3.3) Adj Actual NPC'!$C:$C,0),MATCH(M$5,'(3.3) Adj Actual NPC'!$G$5:$S$5,0))</f>
        <v>0</v>
      </c>
      <c r="N53" s="238">
        <f>+$G53*INDEX('(3.3) Adj Actual NPC'!$G:$SI,MATCH($C53,'(3.3) Adj Actual NPC'!$C:$C,0),MATCH(N$5,'(3.3) Adj Actual NPC'!$G$5:$S$5,0))</f>
        <v>0</v>
      </c>
      <c r="O53" s="238">
        <f>+$G53*INDEX('(3.3) Adj Actual NPC'!$G:$SI,MATCH($C53,'(3.3) Adj Actual NPC'!$C:$C,0),MATCH(O$5,'(3.3) Adj Actual NPC'!$G$5:$S$5,0))</f>
        <v>0</v>
      </c>
      <c r="P53" s="238">
        <f>+$G53*INDEX('(3.3) Adj Actual NPC'!$G:$SI,MATCH($C53,'(3.3) Adj Actual NPC'!$C:$C,0),MATCH(P$5,'(3.3) Adj Actual NPC'!$G$5:$S$5,0))</f>
        <v>0</v>
      </c>
      <c r="Q53" s="238">
        <f>+$G53*INDEX('(3.3) Adj Actual NPC'!$G:$SI,MATCH($C53,'(3.3) Adj Actual NPC'!$C:$C,0),MATCH(Q$5,'(3.3) Adj Actual NPC'!$G$5:$S$5,0))</f>
        <v>0</v>
      </c>
      <c r="R53" s="238">
        <f>+$G53*INDEX('(3.3) Adj Actual NPC'!$G:$SI,MATCH($C53,'(3.3) Adj Actual NPC'!$C:$C,0),MATCH(R$5,'(3.3) Adj Actual NPC'!$G$5:$S$5,0))</f>
        <v>0</v>
      </c>
      <c r="S53" s="238">
        <f>+$G53*INDEX('(3.3) Adj Actual NPC'!$G:$SI,MATCH($C53,'(3.3) Adj Actual NPC'!$C:$C,0),MATCH(S$5,'(3.3) Adj Actual NPC'!$G$5:$S$5,0))</f>
        <v>0</v>
      </c>
      <c r="T53" s="238">
        <f>+$G53*INDEX('(3.3) Adj Actual NPC'!$G:$SI,MATCH($C53,'(3.3) Adj Actual NPC'!$C:$C,0),MATCH(T$5,'(3.3) Adj Actual NPC'!$G$5:$S$5,0))</f>
        <v>0</v>
      </c>
      <c r="U53" s="238">
        <f>+$G53*INDEX('(3.3) Adj Actual NPC'!$G:$SI,MATCH($C53,'(3.3) Adj Actual NPC'!$C:$C,0),MATCH(U$5,'(3.3) Adj Actual NPC'!$G$5:$S$5,0))</f>
        <v>0</v>
      </c>
      <c r="V53" s="238">
        <f>+$G53*INDEX('(3.3) Adj Actual NPC'!$G:$SI,MATCH($C53,'(3.3) Adj Actual NPC'!$C:$C,0),MATCH(V$5,'(3.3) Adj Actual NPC'!$G$5:$S$5,0))</f>
        <v>0</v>
      </c>
    </row>
    <row r="54" spans="1:22" ht="12.75" customHeight="1">
      <c r="C54" s="245" t="s">
        <v>37</v>
      </c>
      <c r="D54" s="245"/>
      <c r="E54" s="246" t="s">
        <v>142</v>
      </c>
      <c r="F54" s="232"/>
      <c r="G54" s="233">
        <v>1</v>
      </c>
      <c r="I54" s="237">
        <f t="shared" si="17"/>
        <v>0</v>
      </c>
      <c r="J54" s="234"/>
      <c r="K54" s="238">
        <f>+$G54*INDEX('(3.3) Adj Actual NPC'!$G:$SI,MATCH($C54,'(3.3) Adj Actual NPC'!$C:$C,0),MATCH(K$5,'(3.3) Adj Actual NPC'!$G$5:$S$5,0))</f>
        <v>0</v>
      </c>
      <c r="L54" s="238">
        <f>+$G54*INDEX('(3.3) Adj Actual NPC'!$G:$SI,MATCH($C54,'(3.3) Adj Actual NPC'!$C:$C,0),MATCH(L$5,'(3.3) Adj Actual NPC'!$G$5:$S$5,0))</f>
        <v>0</v>
      </c>
      <c r="M54" s="238">
        <f>+$G54*INDEX('(3.3) Adj Actual NPC'!$G:$SI,MATCH($C54,'(3.3) Adj Actual NPC'!$C:$C,0),MATCH(M$5,'(3.3) Adj Actual NPC'!$G$5:$S$5,0))</f>
        <v>0</v>
      </c>
      <c r="N54" s="238">
        <f>+$G54*INDEX('(3.3) Adj Actual NPC'!$G:$SI,MATCH($C54,'(3.3) Adj Actual NPC'!$C:$C,0),MATCH(N$5,'(3.3) Adj Actual NPC'!$G$5:$S$5,0))</f>
        <v>0</v>
      </c>
      <c r="O54" s="238">
        <f>+$G54*INDEX('(3.3) Adj Actual NPC'!$G:$SI,MATCH($C54,'(3.3) Adj Actual NPC'!$C:$C,0),MATCH(O$5,'(3.3) Adj Actual NPC'!$G$5:$S$5,0))</f>
        <v>0</v>
      </c>
      <c r="P54" s="238">
        <f>+$G54*INDEX('(3.3) Adj Actual NPC'!$G:$SI,MATCH($C54,'(3.3) Adj Actual NPC'!$C:$C,0),MATCH(P$5,'(3.3) Adj Actual NPC'!$G$5:$S$5,0))</f>
        <v>0</v>
      </c>
      <c r="Q54" s="238">
        <f>+$G54*INDEX('(3.3) Adj Actual NPC'!$G:$SI,MATCH($C54,'(3.3) Adj Actual NPC'!$C:$C,0),MATCH(Q$5,'(3.3) Adj Actual NPC'!$G$5:$S$5,0))</f>
        <v>0</v>
      </c>
      <c r="R54" s="238">
        <f>+$G54*INDEX('(3.3) Adj Actual NPC'!$G:$SI,MATCH($C54,'(3.3) Adj Actual NPC'!$C:$C,0),MATCH(R$5,'(3.3) Adj Actual NPC'!$G$5:$S$5,0))</f>
        <v>0</v>
      </c>
      <c r="S54" s="238">
        <f>+$G54*INDEX('(3.3) Adj Actual NPC'!$G:$SI,MATCH($C54,'(3.3) Adj Actual NPC'!$C:$C,0),MATCH(S$5,'(3.3) Adj Actual NPC'!$G$5:$S$5,0))</f>
        <v>0</v>
      </c>
      <c r="T54" s="238">
        <f>+$G54*INDEX('(3.3) Adj Actual NPC'!$G:$SI,MATCH($C54,'(3.3) Adj Actual NPC'!$C:$C,0),MATCH(T$5,'(3.3) Adj Actual NPC'!$G$5:$S$5,0))</f>
        <v>0</v>
      </c>
      <c r="U54" s="238">
        <f>+$G54*INDEX('(3.3) Adj Actual NPC'!$G:$SI,MATCH($C54,'(3.3) Adj Actual NPC'!$C:$C,0),MATCH(U$5,'(3.3) Adj Actual NPC'!$G$5:$S$5,0))</f>
        <v>0</v>
      </c>
      <c r="V54" s="238">
        <f>+$G54*INDEX('(3.3) Adj Actual NPC'!$G:$SI,MATCH($C54,'(3.3) Adj Actual NPC'!$C:$C,0),MATCH(V$5,'(3.3) Adj Actual NPC'!$G$5:$S$5,0))</f>
        <v>0</v>
      </c>
    </row>
    <row r="55" spans="1:22" ht="12.75" customHeight="1">
      <c r="C55" s="245" t="s">
        <v>38</v>
      </c>
      <c r="D55" s="245"/>
      <c r="E55" s="246" t="s">
        <v>143</v>
      </c>
      <c r="F55" s="232"/>
      <c r="G55" s="233">
        <v>1</v>
      </c>
      <c r="I55" s="237">
        <f t="shared" si="17"/>
        <v>0</v>
      </c>
      <c r="J55" s="234"/>
      <c r="K55" s="238">
        <f>+$G55*INDEX('(3.3) Adj Actual NPC'!$G:$SI,MATCH($C55,'(3.3) Adj Actual NPC'!$C:$C,0),MATCH(K$5,'(3.3) Adj Actual NPC'!$G$5:$S$5,0))</f>
        <v>0</v>
      </c>
      <c r="L55" s="238">
        <f>+$G55*INDEX('(3.3) Adj Actual NPC'!$G:$SI,MATCH($C55,'(3.3) Adj Actual NPC'!$C:$C,0),MATCH(L$5,'(3.3) Adj Actual NPC'!$G$5:$S$5,0))</f>
        <v>0</v>
      </c>
      <c r="M55" s="238">
        <f>+$G55*INDEX('(3.3) Adj Actual NPC'!$G:$SI,MATCH($C55,'(3.3) Adj Actual NPC'!$C:$C,0),MATCH(M$5,'(3.3) Adj Actual NPC'!$G$5:$S$5,0))</f>
        <v>0</v>
      </c>
      <c r="N55" s="238">
        <f>+$G55*INDEX('(3.3) Adj Actual NPC'!$G:$SI,MATCH($C55,'(3.3) Adj Actual NPC'!$C:$C,0),MATCH(N$5,'(3.3) Adj Actual NPC'!$G$5:$S$5,0))</f>
        <v>0</v>
      </c>
      <c r="O55" s="238">
        <f>+$G55*INDEX('(3.3) Adj Actual NPC'!$G:$SI,MATCH($C55,'(3.3) Adj Actual NPC'!$C:$C,0),MATCH(O$5,'(3.3) Adj Actual NPC'!$G$5:$S$5,0))</f>
        <v>0</v>
      </c>
      <c r="P55" s="238">
        <f>+$G55*INDEX('(3.3) Adj Actual NPC'!$G:$SI,MATCH($C55,'(3.3) Adj Actual NPC'!$C:$C,0),MATCH(P$5,'(3.3) Adj Actual NPC'!$G$5:$S$5,0))</f>
        <v>0</v>
      </c>
      <c r="Q55" s="238">
        <f>+$G55*INDEX('(3.3) Adj Actual NPC'!$G:$SI,MATCH($C55,'(3.3) Adj Actual NPC'!$C:$C,0),MATCH(Q$5,'(3.3) Adj Actual NPC'!$G$5:$S$5,0))</f>
        <v>0</v>
      </c>
      <c r="R55" s="238">
        <f>+$G55*INDEX('(3.3) Adj Actual NPC'!$G:$SI,MATCH($C55,'(3.3) Adj Actual NPC'!$C:$C,0),MATCH(R$5,'(3.3) Adj Actual NPC'!$G$5:$S$5,0))</f>
        <v>0</v>
      </c>
      <c r="S55" s="238">
        <f>+$G55*INDEX('(3.3) Adj Actual NPC'!$G:$SI,MATCH($C55,'(3.3) Adj Actual NPC'!$C:$C,0),MATCH(S$5,'(3.3) Adj Actual NPC'!$G$5:$S$5,0))</f>
        <v>0</v>
      </c>
      <c r="T55" s="238">
        <f>+$G55*INDEX('(3.3) Adj Actual NPC'!$G:$SI,MATCH($C55,'(3.3) Adj Actual NPC'!$C:$C,0),MATCH(T$5,'(3.3) Adj Actual NPC'!$G$5:$S$5,0))</f>
        <v>0</v>
      </c>
      <c r="U55" s="238">
        <f>+$G55*INDEX('(3.3) Adj Actual NPC'!$G:$SI,MATCH($C55,'(3.3) Adj Actual NPC'!$C:$C,0),MATCH(U$5,'(3.3) Adj Actual NPC'!$G$5:$S$5,0))</f>
        <v>0</v>
      </c>
      <c r="V55" s="238">
        <f>+$G55*INDEX('(3.3) Adj Actual NPC'!$G:$SI,MATCH($C55,'(3.3) Adj Actual NPC'!$C:$C,0),MATCH(V$5,'(3.3) Adj Actual NPC'!$G$5:$S$5,0))</f>
        <v>0</v>
      </c>
    </row>
    <row r="56" spans="1:22" ht="12.75" customHeight="1">
      <c r="C56" s="245" t="s">
        <v>176</v>
      </c>
      <c r="D56" s="245"/>
      <c r="E56" s="246" t="s">
        <v>143</v>
      </c>
      <c r="F56" s="232"/>
      <c r="G56" s="233">
        <v>1</v>
      </c>
      <c r="I56" s="237">
        <f t="shared" si="17"/>
        <v>0</v>
      </c>
      <c r="J56" s="234"/>
      <c r="K56" s="238">
        <f>+$G56*INDEX('(3.3) Adj Actual NPC'!$G:$SI,MATCH($C56,'(3.3) Adj Actual NPC'!$C:$C,0),MATCH(K$5,'(3.3) Adj Actual NPC'!$G$5:$S$5,0))</f>
        <v>0</v>
      </c>
      <c r="L56" s="238">
        <f>+$G56*INDEX('(3.3) Adj Actual NPC'!$G:$SI,MATCH($C56,'(3.3) Adj Actual NPC'!$C:$C,0),MATCH(L$5,'(3.3) Adj Actual NPC'!$G$5:$S$5,0))</f>
        <v>0</v>
      </c>
      <c r="M56" s="238">
        <f>+$G56*INDEX('(3.3) Adj Actual NPC'!$G:$SI,MATCH($C56,'(3.3) Adj Actual NPC'!$C:$C,0),MATCH(M$5,'(3.3) Adj Actual NPC'!$G$5:$S$5,0))</f>
        <v>0</v>
      </c>
      <c r="N56" s="238">
        <f>+$G56*INDEX('(3.3) Adj Actual NPC'!$G:$SI,MATCH($C56,'(3.3) Adj Actual NPC'!$C:$C,0),MATCH(N$5,'(3.3) Adj Actual NPC'!$G$5:$S$5,0))</f>
        <v>0</v>
      </c>
      <c r="O56" s="238">
        <f>+$G56*INDEX('(3.3) Adj Actual NPC'!$G:$SI,MATCH($C56,'(3.3) Adj Actual NPC'!$C:$C,0),MATCH(O$5,'(3.3) Adj Actual NPC'!$G$5:$S$5,0))</f>
        <v>0</v>
      </c>
      <c r="P56" s="238">
        <f>+$G56*INDEX('(3.3) Adj Actual NPC'!$G:$SI,MATCH($C56,'(3.3) Adj Actual NPC'!$C:$C,0),MATCH(P$5,'(3.3) Adj Actual NPC'!$G$5:$S$5,0))</f>
        <v>0</v>
      </c>
      <c r="Q56" s="238">
        <f>+$G56*INDEX('(3.3) Adj Actual NPC'!$G:$SI,MATCH($C56,'(3.3) Adj Actual NPC'!$C:$C,0),MATCH(Q$5,'(3.3) Adj Actual NPC'!$G$5:$S$5,0))</f>
        <v>0</v>
      </c>
      <c r="R56" s="238">
        <f>+$G56*INDEX('(3.3) Adj Actual NPC'!$G:$SI,MATCH($C56,'(3.3) Adj Actual NPC'!$C:$C,0),MATCH(R$5,'(3.3) Adj Actual NPC'!$G$5:$S$5,0))</f>
        <v>0</v>
      </c>
      <c r="S56" s="238">
        <f>+$G56*INDEX('(3.3) Adj Actual NPC'!$G:$SI,MATCH($C56,'(3.3) Adj Actual NPC'!$C:$C,0),MATCH(S$5,'(3.3) Adj Actual NPC'!$G$5:$S$5,0))</f>
        <v>0</v>
      </c>
      <c r="T56" s="238">
        <f>+$G56*INDEX('(3.3) Adj Actual NPC'!$G:$SI,MATCH($C56,'(3.3) Adj Actual NPC'!$C:$C,0),MATCH(T$5,'(3.3) Adj Actual NPC'!$G$5:$S$5,0))</f>
        <v>0</v>
      </c>
      <c r="U56" s="238">
        <f>+$G56*INDEX('(3.3) Adj Actual NPC'!$G:$SI,MATCH($C56,'(3.3) Adj Actual NPC'!$C:$C,0),MATCH(U$5,'(3.3) Adj Actual NPC'!$G$5:$S$5,0))</f>
        <v>0</v>
      </c>
      <c r="V56" s="238">
        <f>+$G56*INDEX('(3.3) Adj Actual NPC'!$G:$SI,MATCH($C56,'(3.3) Adj Actual NPC'!$C:$C,0),MATCH(V$5,'(3.3) Adj Actual NPC'!$G$5:$S$5,0))</f>
        <v>0</v>
      </c>
    </row>
    <row r="57" spans="1:22" ht="12.75" customHeight="1">
      <c r="C57" s="245" t="s">
        <v>39</v>
      </c>
      <c r="D57" s="245"/>
      <c r="E57" s="246" t="s">
        <v>143</v>
      </c>
      <c r="F57" s="232"/>
      <c r="G57" s="233">
        <v>1</v>
      </c>
      <c r="I57" s="237">
        <f t="shared" si="17"/>
        <v>0</v>
      </c>
      <c r="J57" s="234"/>
      <c r="K57" s="238">
        <f>+$G57*INDEX('(3.3) Adj Actual NPC'!$G:$SI,MATCH($C57,'(3.3) Adj Actual NPC'!$C:$C,0),MATCH(K$5,'(3.3) Adj Actual NPC'!$G$5:$S$5,0))</f>
        <v>0</v>
      </c>
      <c r="L57" s="238">
        <f>+$G57*INDEX('(3.3) Adj Actual NPC'!$G:$SI,MATCH($C57,'(3.3) Adj Actual NPC'!$C:$C,0),MATCH(L$5,'(3.3) Adj Actual NPC'!$G$5:$S$5,0))</f>
        <v>0</v>
      </c>
      <c r="M57" s="238">
        <f>+$G57*INDEX('(3.3) Adj Actual NPC'!$G:$SI,MATCH($C57,'(3.3) Adj Actual NPC'!$C:$C,0),MATCH(M$5,'(3.3) Adj Actual NPC'!$G$5:$S$5,0))</f>
        <v>0</v>
      </c>
      <c r="N57" s="238">
        <f>+$G57*INDEX('(3.3) Adj Actual NPC'!$G:$SI,MATCH($C57,'(3.3) Adj Actual NPC'!$C:$C,0),MATCH(N$5,'(3.3) Adj Actual NPC'!$G$5:$S$5,0))</f>
        <v>0</v>
      </c>
      <c r="O57" s="238">
        <f>+$G57*INDEX('(3.3) Adj Actual NPC'!$G:$SI,MATCH($C57,'(3.3) Adj Actual NPC'!$C:$C,0),MATCH(O$5,'(3.3) Adj Actual NPC'!$G$5:$S$5,0))</f>
        <v>0</v>
      </c>
      <c r="P57" s="238">
        <f>+$G57*INDEX('(3.3) Adj Actual NPC'!$G:$SI,MATCH($C57,'(3.3) Adj Actual NPC'!$C:$C,0),MATCH(P$5,'(3.3) Adj Actual NPC'!$G$5:$S$5,0))</f>
        <v>0</v>
      </c>
      <c r="Q57" s="238">
        <f>+$G57*INDEX('(3.3) Adj Actual NPC'!$G:$SI,MATCH($C57,'(3.3) Adj Actual NPC'!$C:$C,0),MATCH(Q$5,'(3.3) Adj Actual NPC'!$G$5:$S$5,0))</f>
        <v>0</v>
      </c>
      <c r="R57" s="238">
        <f>+$G57*INDEX('(3.3) Adj Actual NPC'!$G:$SI,MATCH($C57,'(3.3) Adj Actual NPC'!$C:$C,0),MATCH(R$5,'(3.3) Adj Actual NPC'!$G$5:$S$5,0))</f>
        <v>0</v>
      </c>
      <c r="S57" s="238">
        <f>+$G57*INDEX('(3.3) Adj Actual NPC'!$G:$SI,MATCH($C57,'(3.3) Adj Actual NPC'!$C:$C,0),MATCH(S$5,'(3.3) Adj Actual NPC'!$G$5:$S$5,0))</f>
        <v>0</v>
      </c>
      <c r="T57" s="238">
        <f>+$G57*INDEX('(3.3) Adj Actual NPC'!$G:$SI,MATCH($C57,'(3.3) Adj Actual NPC'!$C:$C,0),MATCH(T$5,'(3.3) Adj Actual NPC'!$G$5:$S$5,0))</f>
        <v>0</v>
      </c>
      <c r="U57" s="238">
        <f>+$G57*INDEX('(3.3) Adj Actual NPC'!$G:$SI,MATCH($C57,'(3.3) Adj Actual NPC'!$C:$C,0),MATCH(U$5,'(3.3) Adj Actual NPC'!$G$5:$S$5,0))</f>
        <v>0</v>
      </c>
      <c r="V57" s="238">
        <f>+$G57*INDEX('(3.3) Adj Actual NPC'!$G:$SI,MATCH($C57,'(3.3) Adj Actual NPC'!$C:$C,0),MATCH(V$5,'(3.3) Adj Actual NPC'!$G$5:$S$5,0))</f>
        <v>0</v>
      </c>
    </row>
    <row r="58" spans="1:22" ht="12.75" customHeight="1">
      <c r="C58" s="245" t="s">
        <v>177</v>
      </c>
      <c r="D58" s="245"/>
      <c r="E58" s="246" t="s">
        <v>143</v>
      </c>
      <c r="F58" s="232"/>
      <c r="G58" s="233">
        <v>1</v>
      </c>
      <c r="I58" s="237">
        <f t="shared" si="17"/>
        <v>0</v>
      </c>
      <c r="J58" s="234"/>
      <c r="K58" s="238">
        <f>+$G58*INDEX('(3.3) Adj Actual NPC'!$G:$SI,MATCH($C58,'(3.3) Adj Actual NPC'!$C:$C,0),MATCH(K$5,'(3.3) Adj Actual NPC'!$G$5:$S$5,0))</f>
        <v>0</v>
      </c>
      <c r="L58" s="238">
        <f>+$G58*INDEX('(3.3) Adj Actual NPC'!$G:$SI,MATCH($C58,'(3.3) Adj Actual NPC'!$C:$C,0),MATCH(L$5,'(3.3) Adj Actual NPC'!$G$5:$S$5,0))</f>
        <v>0</v>
      </c>
      <c r="M58" s="238">
        <f>+$G58*INDEX('(3.3) Adj Actual NPC'!$G:$SI,MATCH($C58,'(3.3) Adj Actual NPC'!$C:$C,0),MATCH(M$5,'(3.3) Adj Actual NPC'!$G$5:$S$5,0))</f>
        <v>0</v>
      </c>
      <c r="N58" s="238">
        <f>+$G58*INDEX('(3.3) Adj Actual NPC'!$G:$SI,MATCH($C58,'(3.3) Adj Actual NPC'!$C:$C,0),MATCH(N$5,'(3.3) Adj Actual NPC'!$G$5:$S$5,0))</f>
        <v>0</v>
      </c>
      <c r="O58" s="238">
        <f>+$G58*INDEX('(3.3) Adj Actual NPC'!$G:$SI,MATCH($C58,'(3.3) Adj Actual NPC'!$C:$C,0),MATCH(O$5,'(3.3) Adj Actual NPC'!$G$5:$S$5,0))</f>
        <v>0</v>
      </c>
      <c r="P58" s="238">
        <f>+$G58*INDEX('(3.3) Adj Actual NPC'!$G:$SI,MATCH($C58,'(3.3) Adj Actual NPC'!$C:$C,0),MATCH(P$5,'(3.3) Adj Actual NPC'!$G$5:$S$5,0))</f>
        <v>0</v>
      </c>
      <c r="Q58" s="238">
        <f>+$G58*INDEX('(3.3) Adj Actual NPC'!$G:$SI,MATCH($C58,'(3.3) Adj Actual NPC'!$C:$C,0),MATCH(Q$5,'(3.3) Adj Actual NPC'!$G$5:$S$5,0))</f>
        <v>0</v>
      </c>
      <c r="R58" s="238">
        <f>+$G58*INDEX('(3.3) Adj Actual NPC'!$G:$SI,MATCH($C58,'(3.3) Adj Actual NPC'!$C:$C,0),MATCH(R$5,'(3.3) Adj Actual NPC'!$G$5:$S$5,0))</f>
        <v>0</v>
      </c>
      <c r="S58" s="238">
        <f>+$G58*INDEX('(3.3) Adj Actual NPC'!$G:$SI,MATCH($C58,'(3.3) Adj Actual NPC'!$C:$C,0),MATCH(S$5,'(3.3) Adj Actual NPC'!$G$5:$S$5,0))</f>
        <v>0</v>
      </c>
      <c r="T58" s="238">
        <f>+$G58*INDEX('(3.3) Adj Actual NPC'!$G:$SI,MATCH($C58,'(3.3) Adj Actual NPC'!$C:$C,0),MATCH(T$5,'(3.3) Adj Actual NPC'!$G$5:$S$5,0))</f>
        <v>0</v>
      </c>
      <c r="U58" s="238">
        <f>+$G58*INDEX('(3.3) Adj Actual NPC'!$G:$SI,MATCH($C58,'(3.3) Adj Actual NPC'!$C:$C,0),MATCH(U$5,'(3.3) Adj Actual NPC'!$G$5:$S$5,0))</f>
        <v>0</v>
      </c>
      <c r="V58" s="238">
        <f>+$G58*INDEX('(3.3) Adj Actual NPC'!$G:$SI,MATCH($C58,'(3.3) Adj Actual NPC'!$C:$C,0),MATCH(V$5,'(3.3) Adj Actual NPC'!$G$5:$S$5,0))</f>
        <v>0</v>
      </c>
    </row>
    <row r="59" spans="1:22" ht="12.75" customHeight="1">
      <c r="F59" s="245"/>
      <c r="G59" s="239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</row>
    <row r="60" spans="1:22" ht="12.75" customHeight="1">
      <c r="A60" s="240"/>
      <c r="B60" s="260" t="s">
        <v>178</v>
      </c>
      <c r="G60" s="239"/>
      <c r="I60" s="237">
        <f>SUM(K60:V60)</f>
        <v>6138045.0599999987</v>
      </c>
      <c r="J60" s="237"/>
      <c r="K60" s="237">
        <f t="shared" ref="K60:V60" si="21">SUM(K34:K59)</f>
        <v>785980.87999999989</v>
      </c>
      <c r="L60" s="237">
        <f t="shared" si="21"/>
        <v>642001.31999999995</v>
      </c>
      <c r="M60" s="237">
        <f t="shared" si="21"/>
        <v>509149.2</v>
      </c>
      <c r="N60" s="237">
        <f t="shared" si="21"/>
        <v>575448.21</v>
      </c>
      <c r="O60" s="237">
        <f t="shared" si="21"/>
        <v>453494.34</v>
      </c>
      <c r="P60" s="237">
        <f t="shared" si="21"/>
        <v>569934.78999999992</v>
      </c>
      <c r="Q60" s="237">
        <f t="shared" si="21"/>
        <v>494640.44</v>
      </c>
      <c r="R60" s="237">
        <f t="shared" si="21"/>
        <v>406977.56</v>
      </c>
      <c r="S60" s="237">
        <f t="shared" si="21"/>
        <v>301833.64</v>
      </c>
      <c r="T60" s="237">
        <f t="shared" si="21"/>
        <v>505774.74</v>
      </c>
      <c r="U60" s="237">
        <f t="shared" si="21"/>
        <v>502547.84</v>
      </c>
      <c r="V60" s="237">
        <f t="shared" si="21"/>
        <v>390262.10000000003</v>
      </c>
    </row>
    <row r="61" spans="1:22" ht="12.75" customHeight="1">
      <c r="A61" s="240"/>
      <c r="B61" s="260"/>
      <c r="G61" s="239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</row>
    <row r="62" spans="1:22" ht="12.75" customHeight="1">
      <c r="B62" s="229" t="s">
        <v>40</v>
      </c>
      <c r="G62" s="239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</row>
    <row r="63" spans="1:22" ht="12.75" customHeight="1">
      <c r="C63" s="263" t="s">
        <v>41</v>
      </c>
      <c r="D63" s="263"/>
      <c r="E63" s="246" t="s">
        <v>143</v>
      </c>
      <c r="F63" s="264"/>
      <c r="G63" s="233">
        <v>1</v>
      </c>
      <c r="I63" s="237">
        <f t="shared" ref="I63:I103" si="22">SUM(K63:V63)</f>
        <v>0</v>
      </c>
      <c r="J63" s="262"/>
      <c r="K63" s="265">
        <f>+$G63*INDEX('(3.3) Adj Actual NPC'!$G:$SI,MATCH($C63,'(3.3) Adj Actual NPC'!$C:$C,0),MATCH(K$5,'(3.3) Adj Actual NPC'!$G$5:$S$5,0))</f>
        <v>0</v>
      </c>
      <c r="L63" s="265">
        <f>+$G63*INDEX('(3.3) Adj Actual NPC'!$G:$SI,MATCH($C63,'(3.3) Adj Actual NPC'!$C:$C,0),MATCH(L$5,'(3.3) Adj Actual NPC'!$G$5:$S$5,0))</f>
        <v>0</v>
      </c>
      <c r="M63" s="265">
        <f>+$G63*INDEX('(3.3) Adj Actual NPC'!$G:$SI,MATCH($C63,'(3.3) Adj Actual NPC'!$C:$C,0),MATCH(M$5,'(3.3) Adj Actual NPC'!$G$5:$S$5,0))</f>
        <v>0</v>
      </c>
      <c r="N63" s="265">
        <f>+$G63*INDEX('(3.3) Adj Actual NPC'!$G:$SI,MATCH($C63,'(3.3) Adj Actual NPC'!$C:$C,0),MATCH(N$5,'(3.3) Adj Actual NPC'!$G$5:$S$5,0))</f>
        <v>0</v>
      </c>
      <c r="O63" s="265">
        <f>+$G63*INDEX('(3.3) Adj Actual NPC'!$G:$SI,MATCH($C63,'(3.3) Adj Actual NPC'!$C:$C,0),MATCH(O$5,'(3.3) Adj Actual NPC'!$G$5:$S$5,0))</f>
        <v>0</v>
      </c>
      <c r="P63" s="265">
        <f>+$G63*INDEX('(3.3) Adj Actual NPC'!$G:$SI,MATCH($C63,'(3.3) Adj Actual NPC'!$C:$C,0),MATCH(P$5,'(3.3) Adj Actual NPC'!$G$5:$S$5,0))</f>
        <v>0</v>
      </c>
      <c r="Q63" s="265">
        <f>+$G63*INDEX('(3.3) Adj Actual NPC'!$G:$SI,MATCH($C63,'(3.3) Adj Actual NPC'!$C:$C,0),MATCH(Q$5,'(3.3) Adj Actual NPC'!$G$5:$S$5,0))</f>
        <v>0</v>
      </c>
      <c r="R63" s="265">
        <f>+$G63*INDEX('(3.3) Adj Actual NPC'!$G:$SI,MATCH($C63,'(3.3) Adj Actual NPC'!$C:$C,0),MATCH(R$5,'(3.3) Adj Actual NPC'!$G$5:$S$5,0))</f>
        <v>0</v>
      </c>
      <c r="S63" s="265">
        <f>+$G63*INDEX('(3.3) Adj Actual NPC'!$G:$SI,MATCH($C63,'(3.3) Adj Actual NPC'!$C:$C,0),MATCH(S$5,'(3.3) Adj Actual NPC'!$G$5:$S$5,0))</f>
        <v>0</v>
      </c>
      <c r="T63" s="265">
        <f>+$G63*INDEX('(3.3) Adj Actual NPC'!$G:$SI,MATCH($C63,'(3.3) Adj Actual NPC'!$C:$C,0),MATCH(T$5,'(3.3) Adj Actual NPC'!$G$5:$S$5,0))</f>
        <v>0</v>
      </c>
      <c r="U63" s="265">
        <f>+$G63*INDEX('(3.3) Adj Actual NPC'!$G:$SI,MATCH($C63,'(3.3) Adj Actual NPC'!$C:$C,0),MATCH(U$5,'(3.3) Adj Actual NPC'!$G$5:$S$5,0))</f>
        <v>0</v>
      </c>
      <c r="V63" s="265">
        <f>+$G63*INDEX('(3.3) Adj Actual NPC'!$G:$SI,MATCH($C63,'(3.3) Adj Actual NPC'!$C:$C,0),MATCH(V$5,'(3.3) Adj Actual NPC'!$G$5:$S$5,0))</f>
        <v>0</v>
      </c>
    </row>
    <row r="64" spans="1:22" ht="12.75" customHeight="1">
      <c r="C64" s="263" t="s">
        <v>42</v>
      </c>
      <c r="D64" s="263"/>
      <c r="E64" s="246" t="s">
        <v>143</v>
      </c>
      <c r="F64" s="264"/>
      <c r="G64" s="233">
        <v>1</v>
      </c>
      <c r="I64" s="237">
        <f t="shared" si="22"/>
        <v>0</v>
      </c>
      <c r="J64" s="262"/>
      <c r="K64" s="265">
        <f>+$G64*INDEX('(3.3) Adj Actual NPC'!$G:$SI,MATCH($C64,'(3.3) Adj Actual NPC'!$C:$C,0),MATCH(K$5,'(3.3) Adj Actual NPC'!$G$5:$S$5,0))</f>
        <v>0</v>
      </c>
      <c r="L64" s="265">
        <f>+$G64*INDEX('(3.3) Adj Actual NPC'!$G:$SI,MATCH($C64,'(3.3) Adj Actual NPC'!$C:$C,0),MATCH(L$5,'(3.3) Adj Actual NPC'!$G$5:$S$5,0))</f>
        <v>0</v>
      </c>
      <c r="M64" s="265">
        <f>+$G64*INDEX('(3.3) Adj Actual NPC'!$G:$SI,MATCH($C64,'(3.3) Adj Actual NPC'!$C:$C,0),MATCH(M$5,'(3.3) Adj Actual NPC'!$G$5:$S$5,0))</f>
        <v>0</v>
      </c>
      <c r="N64" s="265">
        <f>+$G64*INDEX('(3.3) Adj Actual NPC'!$G:$SI,MATCH($C64,'(3.3) Adj Actual NPC'!$C:$C,0),MATCH(N$5,'(3.3) Adj Actual NPC'!$G$5:$S$5,0))</f>
        <v>0</v>
      </c>
      <c r="O64" s="265">
        <f>+$G64*INDEX('(3.3) Adj Actual NPC'!$G:$SI,MATCH($C64,'(3.3) Adj Actual NPC'!$C:$C,0),MATCH(O$5,'(3.3) Adj Actual NPC'!$G$5:$S$5,0))</f>
        <v>0</v>
      </c>
      <c r="P64" s="265">
        <f>+$G64*INDEX('(3.3) Adj Actual NPC'!$G:$SI,MATCH($C64,'(3.3) Adj Actual NPC'!$C:$C,0),MATCH(P$5,'(3.3) Adj Actual NPC'!$G$5:$S$5,0))</f>
        <v>0</v>
      </c>
      <c r="Q64" s="265">
        <f>+$G64*INDEX('(3.3) Adj Actual NPC'!$G:$SI,MATCH($C64,'(3.3) Adj Actual NPC'!$C:$C,0),MATCH(Q$5,'(3.3) Adj Actual NPC'!$G$5:$S$5,0))</f>
        <v>0</v>
      </c>
      <c r="R64" s="265">
        <f>+$G64*INDEX('(3.3) Adj Actual NPC'!$G:$SI,MATCH($C64,'(3.3) Adj Actual NPC'!$C:$C,0),MATCH(R$5,'(3.3) Adj Actual NPC'!$G$5:$S$5,0))</f>
        <v>0</v>
      </c>
      <c r="S64" s="265">
        <f>+$G64*INDEX('(3.3) Adj Actual NPC'!$G:$SI,MATCH($C64,'(3.3) Adj Actual NPC'!$C:$C,0),MATCH(S$5,'(3.3) Adj Actual NPC'!$G$5:$S$5,0))</f>
        <v>0</v>
      </c>
      <c r="T64" s="265">
        <f>+$G64*INDEX('(3.3) Adj Actual NPC'!$G:$SI,MATCH($C64,'(3.3) Adj Actual NPC'!$C:$C,0),MATCH(T$5,'(3.3) Adj Actual NPC'!$G$5:$S$5,0))</f>
        <v>0</v>
      </c>
      <c r="U64" s="265">
        <f>+$G64*INDEX('(3.3) Adj Actual NPC'!$G:$SI,MATCH($C64,'(3.3) Adj Actual NPC'!$C:$C,0),MATCH(U$5,'(3.3) Adj Actual NPC'!$G$5:$S$5,0))</f>
        <v>0</v>
      </c>
      <c r="V64" s="265">
        <f>+$G64*INDEX('(3.3) Adj Actual NPC'!$G:$SI,MATCH($C64,'(3.3) Adj Actual NPC'!$C:$C,0),MATCH(V$5,'(3.3) Adj Actual NPC'!$G$5:$S$5,0))</f>
        <v>0</v>
      </c>
    </row>
    <row r="65" spans="3:22" ht="12.75" customHeight="1">
      <c r="C65" s="263" t="s">
        <v>43</v>
      </c>
      <c r="D65" s="263"/>
      <c r="E65" s="246" t="s">
        <v>143</v>
      </c>
      <c r="F65" s="264"/>
      <c r="G65" s="233">
        <v>1</v>
      </c>
      <c r="I65" s="237">
        <f t="shared" si="22"/>
        <v>0</v>
      </c>
      <c r="J65" s="262"/>
      <c r="K65" s="265">
        <f>+$G65*INDEX('(3.3) Adj Actual NPC'!$G:$SI,MATCH($C65,'(3.3) Adj Actual NPC'!$C:$C,0),MATCH(K$5,'(3.3) Adj Actual NPC'!$G$5:$S$5,0))</f>
        <v>0</v>
      </c>
      <c r="L65" s="265">
        <f>+$G65*INDEX('(3.3) Adj Actual NPC'!$G:$SI,MATCH($C65,'(3.3) Adj Actual NPC'!$C:$C,0),MATCH(L$5,'(3.3) Adj Actual NPC'!$G$5:$S$5,0))</f>
        <v>0</v>
      </c>
      <c r="M65" s="265">
        <f>+$G65*INDEX('(3.3) Adj Actual NPC'!$G:$SI,MATCH($C65,'(3.3) Adj Actual NPC'!$C:$C,0),MATCH(M$5,'(3.3) Adj Actual NPC'!$G$5:$S$5,0))</f>
        <v>0</v>
      </c>
      <c r="N65" s="265">
        <f>+$G65*INDEX('(3.3) Adj Actual NPC'!$G:$SI,MATCH($C65,'(3.3) Adj Actual NPC'!$C:$C,0),MATCH(N$5,'(3.3) Adj Actual NPC'!$G$5:$S$5,0))</f>
        <v>0</v>
      </c>
      <c r="O65" s="265">
        <f>+$G65*INDEX('(3.3) Adj Actual NPC'!$G:$SI,MATCH($C65,'(3.3) Adj Actual NPC'!$C:$C,0),MATCH(O$5,'(3.3) Adj Actual NPC'!$G$5:$S$5,0))</f>
        <v>0</v>
      </c>
      <c r="P65" s="265">
        <f>+$G65*INDEX('(3.3) Adj Actual NPC'!$G:$SI,MATCH($C65,'(3.3) Adj Actual NPC'!$C:$C,0),MATCH(P$5,'(3.3) Adj Actual NPC'!$G$5:$S$5,0))</f>
        <v>0</v>
      </c>
      <c r="Q65" s="265">
        <f>+$G65*INDEX('(3.3) Adj Actual NPC'!$G:$SI,MATCH($C65,'(3.3) Adj Actual NPC'!$C:$C,0),MATCH(Q$5,'(3.3) Adj Actual NPC'!$G$5:$S$5,0))</f>
        <v>0</v>
      </c>
      <c r="R65" s="265">
        <f>+$G65*INDEX('(3.3) Adj Actual NPC'!$G:$SI,MATCH($C65,'(3.3) Adj Actual NPC'!$C:$C,0),MATCH(R$5,'(3.3) Adj Actual NPC'!$G$5:$S$5,0))</f>
        <v>0</v>
      </c>
      <c r="S65" s="265">
        <f>+$G65*INDEX('(3.3) Adj Actual NPC'!$G:$SI,MATCH($C65,'(3.3) Adj Actual NPC'!$C:$C,0),MATCH(S$5,'(3.3) Adj Actual NPC'!$G$5:$S$5,0))</f>
        <v>0</v>
      </c>
      <c r="T65" s="265">
        <f>+$G65*INDEX('(3.3) Adj Actual NPC'!$G:$SI,MATCH($C65,'(3.3) Adj Actual NPC'!$C:$C,0),MATCH(T$5,'(3.3) Adj Actual NPC'!$G$5:$S$5,0))</f>
        <v>0</v>
      </c>
      <c r="U65" s="265">
        <f>+$G65*INDEX('(3.3) Adj Actual NPC'!$G:$SI,MATCH($C65,'(3.3) Adj Actual NPC'!$C:$C,0),MATCH(U$5,'(3.3) Adj Actual NPC'!$G$5:$S$5,0))</f>
        <v>0</v>
      </c>
      <c r="V65" s="265">
        <f>+$G65*INDEX('(3.3) Adj Actual NPC'!$G:$SI,MATCH($C65,'(3.3) Adj Actual NPC'!$C:$C,0),MATCH(V$5,'(3.3) Adj Actual NPC'!$G$5:$S$5,0))</f>
        <v>0</v>
      </c>
    </row>
    <row r="66" spans="3:22" ht="12.75" customHeight="1">
      <c r="C66" s="263" t="s">
        <v>44</v>
      </c>
      <c r="D66" s="263"/>
      <c r="E66" s="246" t="s">
        <v>143</v>
      </c>
      <c r="F66" s="264"/>
      <c r="G66" s="233">
        <v>1</v>
      </c>
      <c r="I66" s="237">
        <f t="shared" si="22"/>
        <v>0</v>
      </c>
      <c r="J66" s="262"/>
      <c r="K66" s="265">
        <f>+$G66*INDEX('(3.3) Adj Actual NPC'!$G:$SI,MATCH($C66,'(3.3) Adj Actual NPC'!$C:$C,0),MATCH(K$5,'(3.3) Adj Actual NPC'!$G$5:$S$5,0))</f>
        <v>0</v>
      </c>
      <c r="L66" s="265">
        <f>+$G66*INDEX('(3.3) Adj Actual NPC'!$G:$SI,MATCH($C66,'(3.3) Adj Actual NPC'!$C:$C,0),MATCH(L$5,'(3.3) Adj Actual NPC'!$G$5:$S$5,0))</f>
        <v>0</v>
      </c>
      <c r="M66" s="265">
        <f>+$G66*INDEX('(3.3) Adj Actual NPC'!$G:$SI,MATCH($C66,'(3.3) Adj Actual NPC'!$C:$C,0),MATCH(M$5,'(3.3) Adj Actual NPC'!$G$5:$S$5,0))</f>
        <v>0</v>
      </c>
      <c r="N66" s="265">
        <f>+$G66*INDEX('(3.3) Adj Actual NPC'!$G:$SI,MATCH($C66,'(3.3) Adj Actual NPC'!$C:$C,0),MATCH(N$5,'(3.3) Adj Actual NPC'!$G$5:$S$5,0))</f>
        <v>0</v>
      </c>
      <c r="O66" s="265">
        <f>+$G66*INDEX('(3.3) Adj Actual NPC'!$G:$SI,MATCH($C66,'(3.3) Adj Actual NPC'!$C:$C,0),MATCH(O$5,'(3.3) Adj Actual NPC'!$G$5:$S$5,0))</f>
        <v>0</v>
      </c>
      <c r="P66" s="265">
        <f>+$G66*INDEX('(3.3) Adj Actual NPC'!$G:$SI,MATCH($C66,'(3.3) Adj Actual NPC'!$C:$C,0),MATCH(P$5,'(3.3) Adj Actual NPC'!$G$5:$S$5,0))</f>
        <v>0</v>
      </c>
      <c r="Q66" s="265">
        <f>+$G66*INDEX('(3.3) Adj Actual NPC'!$G:$SI,MATCH($C66,'(3.3) Adj Actual NPC'!$C:$C,0),MATCH(Q$5,'(3.3) Adj Actual NPC'!$G$5:$S$5,0))</f>
        <v>0</v>
      </c>
      <c r="R66" s="265">
        <f>+$G66*INDEX('(3.3) Adj Actual NPC'!$G:$SI,MATCH($C66,'(3.3) Adj Actual NPC'!$C:$C,0),MATCH(R$5,'(3.3) Adj Actual NPC'!$G$5:$S$5,0))</f>
        <v>0</v>
      </c>
      <c r="S66" s="265">
        <f>+$G66*INDEX('(3.3) Adj Actual NPC'!$G:$SI,MATCH($C66,'(3.3) Adj Actual NPC'!$C:$C,0),MATCH(S$5,'(3.3) Adj Actual NPC'!$G$5:$S$5,0))</f>
        <v>0</v>
      </c>
      <c r="T66" s="265">
        <f>+$G66*INDEX('(3.3) Adj Actual NPC'!$G:$SI,MATCH($C66,'(3.3) Adj Actual NPC'!$C:$C,0),MATCH(T$5,'(3.3) Adj Actual NPC'!$G$5:$S$5,0))</f>
        <v>0</v>
      </c>
      <c r="U66" s="265">
        <f>+$G66*INDEX('(3.3) Adj Actual NPC'!$G:$SI,MATCH($C66,'(3.3) Adj Actual NPC'!$C:$C,0),MATCH(U$5,'(3.3) Adj Actual NPC'!$G$5:$S$5,0))</f>
        <v>0</v>
      </c>
      <c r="V66" s="265">
        <f>+$G66*INDEX('(3.3) Adj Actual NPC'!$G:$SI,MATCH($C66,'(3.3) Adj Actual NPC'!$C:$C,0),MATCH(V$5,'(3.3) Adj Actual NPC'!$G$5:$S$5,0))</f>
        <v>0</v>
      </c>
    </row>
    <row r="67" spans="3:22" ht="12.75" customHeight="1">
      <c r="C67" s="263" t="s">
        <v>45</v>
      </c>
      <c r="D67" s="263"/>
      <c r="E67" s="246" t="s">
        <v>256</v>
      </c>
      <c r="F67" s="264"/>
      <c r="G67" s="233">
        <v>1</v>
      </c>
      <c r="I67" s="237">
        <f t="shared" si="22"/>
        <v>272030.8</v>
      </c>
      <c r="J67" s="262"/>
      <c r="K67" s="265">
        <f>+$G67*INDEX('(3.3) Adj Actual NPC'!$G:$SI,MATCH($C67,'(3.3) Adj Actual NPC'!$C:$C,0),MATCH(K$5,'(3.3) Adj Actual NPC'!$G$5:$S$5,0))</f>
        <v>0</v>
      </c>
      <c r="L67" s="265">
        <f>+$G67*INDEX('(3.3) Adj Actual NPC'!$G:$SI,MATCH($C67,'(3.3) Adj Actual NPC'!$C:$C,0),MATCH(L$5,'(3.3) Adj Actual NPC'!$G$5:$S$5,0))</f>
        <v>0</v>
      </c>
      <c r="M67" s="265">
        <f>+$G67*INDEX('(3.3) Adj Actual NPC'!$G:$SI,MATCH($C67,'(3.3) Adj Actual NPC'!$C:$C,0),MATCH(M$5,'(3.3) Adj Actual NPC'!$G$5:$S$5,0))</f>
        <v>50.019999999999996</v>
      </c>
      <c r="N67" s="265">
        <f>+$G67*INDEX('(3.3) Adj Actual NPC'!$G:$SI,MATCH($C67,'(3.3) Adj Actual NPC'!$C:$C,0),MATCH(N$5,'(3.3) Adj Actual NPC'!$G$5:$S$5,0))</f>
        <v>18464.09</v>
      </c>
      <c r="O67" s="265">
        <f>+$G67*INDEX('(3.3) Adj Actual NPC'!$G:$SI,MATCH($C67,'(3.3) Adj Actual NPC'!$C:$C,0),MATCH(O$5,'(3.3) Adj Actual NPC'!$G$5:$S$5,0))</f>
        <v>34591.759999999995</v>
      </c>
      <c r="P67" s="265">
        <f>+$G67*INDEX('(3.3) Adj Actual NPC'!$G:$SI,MATCH($C67,'(3.3) Adj Actual NPC'!$C:$C,0),MATCH(P$5,'(3.3) Adj Actual NPC'!$G$5:$S$5,0))</f>
        <v>48623.69</v>
      </c>
      <c r="Q67" s="265">
        <f>+$G67*INDEX('(3.3) Adj Actual NPC'!$G:$SI,MATCH($C67,'(3.3) Adj Actual NPC'!$C:$C,0),MATCH(Q$5,'(3.3) Adj Actual NPC'!$G$5:$S$5,0))</f>
        <v>62358.289999999994</v>
      </c>
      <c r="R67" s="265">
        <f>+$G67*INDEX('(3.3) Adj Actual NPC'!$G:$SI,MATCH($C67,'(3.3) Adj Actual NPC'!$C:$C,0),MATCH(R$5,'(3.3) Adj Actual NPC'!$G$5:$S$5,0))</f>
        <v>61263.54</v>
      </c>
      <c r="S67" s="265">
        <f>+$G67*INDEX('(3.3) Adj Actual NPC'!$G:$SI,MATCH($C67,'(3.3) Adj Actual NPC'!$C:$C,0),MATCH(S$5,'(3.3) Adj Actual NPC'!$G$5:$S$5,0))</f>
        <v>35951.820000000007</v>
      </c>
      <c r="T67" s="265">
        <f>+$G67*INDEX('(3.3) Adj Actual NPC'!$G:$SI,MATCH($C67,'(3.3) Adj Actual NPC'!$C:$C,0),MATCH(T$5,'(3.3) Adj Actual NPC'!$G$5:$S$5,0))</f>
        <v>7730.4699999999993</v>
      </c>
      <c r="U67" s="265">
        <f>+$G67*INDEX('(3.3) Adj Actual NPC'!$G:$SI,MATCH($C67,'(3.3) Adj Actual NPC'!$C:$C,0),MATCH(U$5,'(3.3) Adj Actual NPC'!$G$5:$S$5,0))</f>
        <v>2997.12</v>
      </c>
      <c r="V67" s="265">
        <f>+$G67*INDEX('(3.3) Adj Actual NPC'!$G:$SI,MATCH($C67,'(3.3) Adj Actual NPC'!$C:$C,0),MATCH(V$5,'(3.3) Adj Actual NPC'!$G$5:$S$5,0))</f>
        <v>0</v>
      </c>
    </row>
    <row r="68" spans="3:22" ht="12.75" customHeight="1">
      <c r="C68" s="263" t="s">
        <v>46</v>
      </c>
      <c r="D68" s="263"/>
      <c r="E68" s="246" t="s">
        <v>143</v>
      </c>
      <c r="F68" s="264"/>
      <c r="G68" s="233">
        <v>1</v>
      </c>
      <c r="I68" s="237">
        <f t="shared" si="22"/>
        <v>0</v>
      </c>
      <c r="J68" s="262"/>
      <c r="K68" s="265">
        <f>+$G68*INDEX('(3.3) Adj Actual NPC'!$G:$SI,MATCH($C68,'(3.3) Adj Actual NPC'!$C:$C,0),MATCH(K$5,'(3.3) Adj Actual NPC'!$G$5:$S$5,0))</f>
        <v>0</v>
      </c>
      <c r="L68" s="265">
        <f>+$G68*INDEX('(3.3) Adj Actual NPC'!$G:$SI,MATCH($C68,'(3.3) Adj Actual NPC'!$C:$C,0),MATCH(L$5,'(3.3) Adj Actual NPC'!$G$5:$S$5,0))</f>
        <v>0</v>
      </c>
      <c r="M68" s="265">
        <f>+$G68*INDEX('(3.3) Adj Actual NPC'!$G:$SI,MATCH($C68,'(3.3) Adj Actual NPC'!$C:$C,0),MATCH(M$5,'(3.3) Adj Actual NPC'!$G$5:$S$5,0))</f>
        <v>0</v>
      </c>
      <c r="N68" s="265">
        <f>+$G68*INDEX('(3.3) Adj Actual NPC'!$G:$SI,MATCH($C68,'(3.3) Adj Actual NPC'!$C:$C,0),MATCH(N$5,'(3.3) Adj Actual NPC'!$G$5:$S$5,0))</f>
        <v>0</v>
      </c>
      <c r="O68" s="265">
        <f>+$G68*INDEX('(3.3) Adj Actual NPC'!$G:$SI,MATCH($C68,'(3.3) Adj Actual NPC'!$C:$C,0),MATCH(O$5,'(3.3) Adj Actual NPC'!$G$5:$S$5,0))</f>
        <v>0</v>
      </c>
      <c r="P68" s="265">
        <f>+$G68*INDEX('(3.3) Adj Actual NPC'!$G:$SI,MATCH($C68,'(3.3) Adj Actual NPC'!$C:$C,0),MATCH(P$5,'(3.3) Adj Actual NPC'!$G$5:$S$5,0))</f>
        <v>0</v>
      </c>
      <c r="Q68" s="265">
        <f>+$G68*INDEX('(3.3) Adj Actual NPC'!$G:$SI,MATCH($C68,'(3.3) Adj Actual NPC'!$C:$C,0),MATCH(Q$5,'(3.3) Adj Actual NPC'!$G$5:$S$5,0))</f>
        <v>0</v>
      </c>
      <c r="R68" s="265">
        <f>+$G68*INDEX('(3.3) Adj Actual NPC'!$G:$SI,MATCH($C68,'(3.3) Adj Actual NPC'!$C:$C,0),MATCH(R$5,'(3.3) Adj Actual NPC'!$G$5:$S$5,0))</f>
        <v>0</v>
      </c>
      <c r="S68" s="265">
        <f>+$G68*INDEX('(3.3) Adj Actual NPC'!$G:$SI,MATCH($C68,'(3.3) Adj Actual NPC'!$C:$C,0),MATCH(S$5,'(3.3) Adj Actual NPC'!$G$5:$S$5,0))</f>
        <v>0</v>
      </c>
      <c r="T68" s="265">
        <f>+$G68*INDEX('(3.3) Adj Actual NPC'!$G:$SI,MATCH($C68,'(3.3) Adj Actual NPC'!$C:$C,0),MATCH(T$5,'(3.3) Adj Actual NPC'!$G$5:$S$5,0))</f>
        <v>0</v>
      </c>
      <c r="U68" s="265">
        <f>+$G68*INDEX('(3.3) Adj Actual NPC'!$G:$SI,MATCH($C68,'(3.3) Adj Actual NPC'!$C:$C,0),MATCH(U$5,'(3.3) Adj Actual NPC'!$G$5:$S$5,0))</f>
        <v>0</v>
      </c>
      <c r="V68" s="265">
        <f>+$G68*INDEX('(3.3) Adj Actual NPC'!$G:$SI,MATCH($C68,'(3.3) Adj Actual NPC'!$C:$C,0),MATCH(V$5,'(3.3) Adj Actual NPC'!$G$5:$S$5,0))</f>
        <v>0</v>
      </c>
    </row>
    <row r="69" spans="3:22" ht="12.75" customHeight="1">
      <c r="C69" s="245" t="s">
        <v>47</v>
      </c>
      <c r="D69" s="245"/>
      <c r="E69" s="246" t="s">
        <v>143</v>
      </c>
      <c r="F69" s="232"/>
      <c r="G69" s="233">
        <v>1</v>
      </c>
      <c r="I69" s="237">
        <f t="shared" si="22"/>
        <v>0</v>
      </c>
      <c r="J69" s="262"/>
      <c r="K69" s="265">
        <f>+$G69*INDEX('(3.3) Adj Actual NPC'!$G:$SI,MATCH($C69,'(3.3) Adj Actual NPC'!$C:$C,0),MATCH(K$5,'(3.3) Adj Actual NPC'!$G$5:$S$5,0))</f>
        <v>0</v>
      </c>
      <c r="L69" s="265">
        <f>+$G69*INDEX('(3.3) Adj Actual NPC'!$G:$SI,MATCH($C69,'(3.3) Adj Actual NPC'!$C:$C,0),MATCH(L$5,'(3.3) Adj Actual NPC'!$G$5:$S$5,0))</f>
        <v>0</v>
      </c>
      <c r="M69" s="265">
        <f>+$G69*INDEX('(3.3) Adj Actual NPC'!$G:$SI,MATCH($C69,'(3.3) Adj Actual NPC'!$C:$C,0),MATCH(M$5,'(3.3) Adj Actual NPC'!$G$5:$S$5,0))</f>
        <v>0</v>
      </c>
      <c r="N69" s="265">
        <f>+$G69*INDEX('(3.3) Adj Actual NPC'!$G:$SI,MATCH($C69,'(3.3) Adj Actual NPC'!$C:$C,0),MATCH(N$5,'(3.3) Adj Actual NPC'!$G$5:$S$5,0))</f>
        <v>0</v>
      </c>
      <c r="O69" s="265">
        <f>+$G69*INDEX('(3.3) Adj Actual NPC'!$G:$SI,MATCH($C69,'(3.3) Adj Actual NPC'!$C:$C,0),MATCH(O$5,'(3.3) Adj Actual NPC'!$G$5:$S$5,0))</f>
        <v>0</v>
      </c>
      <c r="P69" s="265">
        <f>+$G69*INDEX('(3.3) Adj Actual NPC'!$G:$SI,MATCH($C69,'(3.3) Adj Actual NPC'!$C:$C,0),MATCH(P$5,'(3.3) Adj Actual NPC'!$G$5:$S$5,0))</f>
        <v>0</v>
      </c>
      <c r="Q69" s="265">
        <f>+$G69*INDEX('(3.3) Adj Actual NPC'!$G:$SI,MATCH($C69,'(3.3) Adj Actual NPC'!$C:$C,0),MATCH(Q$5,'(3.3) Adj Actual NPC'!$G$5:$S$5,0))</f>
        <v>0</v>
      </c>
      <c r="R69" s="265">
        <f>+$G69*INDEX('(3.3) Adj Actual NPC'!$G:$SI,MATCH($C69,'(3.3) Adj Actual NPC'!$C:$C,0),MATCH(R$5,'(3.3) Adj Actual NPC'!$G$5:$S$5,0))</f>
        <v>0</v>
      </c>
      <c r="S69" s="265">
        <f>+$G69*INDEX('(3.3) Adj Actual NPC'!$G:$SI,MATCH($C69,'(3.3) Adj Actual NPC'!$C:$C,0),MATCH(S$5,'(3.3) Adj Actual NPC'!$G$5:$S$5,0))</f>
        <v>0</v>
      </c>
      <c r="T69" s="265">
        <f>+$G69*INDEX('(3.3) Adj Actual NPC'!$G:$SI,MATCH($C69,'(3.3) Adj Actual NPC'!$C:$C,0),MATCH(T$5,'(3.3) Adj Actual NPC'!$G$5:$S$5,0))</f>
        <v>0</v>
      </c>
      <c r="U69" s="265">
        <f>+$G69*INDEX('(3.3) Adj Actual NPC'!$G:$SI,MATCH($C69,'(3.3) Adj Actual NPC'!$C:$C,0),MATCH(U$5,'(3.3) Adj Actual NPC'!$G$5:$S$5,0))</f>
        <v>0</v>
      </c>
      <c r="V69" s="265">
        <f>+$G69*INDEX('(3.3) Adj Actual NPC'!$G:$SI,MATCH($C69,'(3.3) Adj Actual NPC'!$C:$C,0),MATCH(V$5,'(3.3) Adj Actual NPC'!$G$5:$S$5,0))</f>
        <v>0</v>
      </c>
    </row>
    <row r="70" spans="3:22" ht="12.75" customHeight="1">
      <c r="C70" s="245" t="s">
        <v>267</v>
      </c>
      <c r="D70" s="245"/>
      <c r="E70" s="246" t="s">
        <v>143</v>
      </c>
      <c r="F70" s="232"/>
      <c r="G70" s="233">
        <v>1</v>
      </c>
      <c r="I70" s="237">
        <f t="shared" si="22"/>
        <v>0</v>
      </c>
      <c r="J70" s="262"/>
      <c r="K70" s="265">
        <f>+$G70*INDEX('(3.3) Adj Actual NPC'!$G:$SI,MATCH($C70,'(3.3) Adj Actual NPC'!$C:$C,0),MATCH(K$5,'(3.3) Adj Actual NPC'!$G$5:$S$5,0))</f>
        <v>0</v>
      </c>
      <c r="L70" s="265">
        <f>+$G70*INDEX('(3.3) Adj Actual NPC'!$G:$SI,MATCH($C70,'(3.3) Adj Actual NPC'!$C:$C,0),MATCH(L$5,'(3.3) Adj Actual NPC'!$G$5:$S$5,0))</f>
        <v>0</v>
      </c>
      <c r="M70" s="265">
        <f>+$G70*INDEX('(3.3) Adj Actual NPC'!$G:$SI,MATCH($C70,'(3.3) Adj Actual NPC'!$C:$C,0),MATCH(M$5,'(3.3) Adj Actual NPC'!$G$5:$S$5,0))</f>
        <v>0</v>
      </c>
      <c r="N70" s="265">
        <f>+$G70*INDEX('(3.3) Adj Actual NPC'!$G:$SI,MATCH($C70,'(3.3) Adj Actual NPC'!$C:$C,0),MATCH(N$5,'(3.3) Adj Actual NPC'!$G$5:$S$5,0))</f>
        <v>0</v>
      </c>
      <c r="O70" s="265">
        <f>+$G70*INDEX('(3.3) Adj Actual NPC'!$G:$SI,MATCH($C70,'(3.3) Adj Actual NPC'!$C:$C,0),MATCH(O$5,'(3.3) Adj Actual NPC'!$G$5:$S$5,0))</f>
        <v>0</v>
      </c>
      <c r="P70" s="265">
        <f>+$G70*INDEX('(3.3) Adj Actual NPC'!$G:$SI,MATCH($C70,'(3.3) Adj Actual NPC'!$C:$C,0),MATCH(P$5,'(3.3) Adj Actual NPC'!$G$5:$S$5,0))</f>
        <v>0</v>
      </c>
      <c r="Q70" s="265">
        <f>+$G70*INDEX('(3.3) Adj Actual NPC'!$G:$SI,MATCH($C70,'(3.3) Adj Actual NPC'!$C:$C,0),MATCH(Q$5,'(3.3) Adj Actual NPC'!$G$5:$S$5,0))</f>
        <v>0</v>
      </c>
      <c r="R70" s="265">
        <f>+$G70*INDEX('(3.3) Adj Actual NPC'!$G:$SI,MATCH($C70,'(3.3) Adj Actual NPC'!$C:$C,0),MATCH(R$5,'(3.3) Adj Actual NPC'!$G$5:$S$5,0))</f>
        <v>0</v>
      </c>
      <c r="S70" s="265">
        <f>+$G70*INDEX('(3.3) Adj Actual NPC'!$G:$SI,MATCH($C70,'(3.3) Adj Actual NPC'!$C:$C,0),MATCH(S$5,'(3.3) Adj Actual NPC'!$G$5:$S$5,0))</f>
        <v>0</v>
      </c>
      <c r="T70" s="265">
        <f>+$G70*INDEX('(3.3) Adj Actual NPC'!$G:$SI,MATCH($C70,'(3.3) Adj Actual NPC'!$C:$C,0),MATCH(T$5,'(3.3) Adj Actual NPC'!$G$5:$S$5,0))</f>
        <v>0</v>
      </c>
      <c r="U70" s="265">
        <f>+$G70*INDEX('(3.3) Adj Actual NPC'!$G:$SI,MATCH($C70,'(3.3) Adj Actual NPC'!$C:$C,0),MATCH(U$5,'(3.3) Adj Actual NPC'!$G$5:$S$5,0))</f>
        <v>0</v>
      </c>
      <c r="V70" s="265">
        <f>+$G70*INDEX('(3.3) Adj Actual NPC'!$G:$SI,MATCH($C70,'(3.3) Adj Actual NPC'!$C:$C,0),MATCH(V$5,'(3.3) Adj Actual NPC'!$G$5:$S$5,0))</f>
        <v>0</v>
      </c>
    </row>
    <row r="71" spans="3:22" ht="12.75" customHeight="1">
      <c r="C71" s="266" t="s">
        <v>180</v>
      </c>
      <c r="D71" s="245"/>
      <c r="E71" s="246" t="s">
        <v>143</v>
      </c>
      <c r="F71" s="232"/>
      <c r="G71" s="233">
        <v>1</v>
      </c>
      <c r="I71" s="237">
        <f t="shared" si="22"/>
        <v>0</v>
      </c>
      <c r="J71" s="262"/>
      <c r="K71" s="265">
        <f>+$G71*INDEX('(3.3) Adj Actual NPC'!$G:$SI,MATCH($C71,'(3.3) Adj Actual NPC'!$C:$C,0),MATCH(K$5,'(3.3) Adj Actual NPC'!$G$5:$S$5,0))</f>
        <v>0</v>
      </c>
      <c r="L71" s="265">
        <f>+$G71*INDEX('(3.3) Adj Actual NPC'!$G:$SI,MATCH($C71,'(3.3) Adj Actual NPC'!$C:$C,0),MATCH(L$5,'(3.3) Adj Actual NPC'!$G$5:$S$5,0))</f>
        <v>0</v>
      </c>
      <c r="M71" s="265">
        <f>+$G71*INDEX('(3.3) Adj Actual NPC'!$G:$SI,MATCH($C71,'(3.3) Adj Actual NPC'!$C:$C,0),MATCH(M$5,'(3.3) Adj Actual NPC'!$G$5:$S$5,0))</f>
        <v>0</v>
      </c>
      <c r="N71" s="265">
        <f>+$G71*INDEX('(3.3) Adj Actual NPC'!$G:$SI,MATCH($C71,'(3.3) Adj Actual NPC'!$C:$C,0),MATCH(N$5,'(3.3) Adj Actual NPC'!$G$5:$S$5,0))</f>
        <v>0</v>
      </c>
      <c r="O71" s="265">
        <f>+$G71*INDEX('(3.3) Adj Actual NPC'!$G:$SI,MATCH($C71,'(3.3) Adj Actual NPC'!$C:$C,0),MATCH(O$5,'(3.3) Adj Actual NPC'!$G$5:$S$5,0))</f>
        <v>0</v>
      </c>
      <c r="P71" s="265">
        <f>+$G71*INDEX('(3.3) Adj Actual NPC'!$G:$SI,MATCH($C71,'(3.3) Adj Actual NPC'!$C:$C,0),MATCH(P$5,'(3.3) Adj Actual NPC'!$G$5:$S$5,0))</f>
        <v>0</v>
      </c>
      <c r="Q71" s="265">
        <f>+$G71*INDEX('(3.3) Adj Actual NPC'!$G:$SI,MATCH($C71,'(3.3) Adj Actual NPC'!$C:$C,0),MATCH(Q$5,'(3.3) Adj Actual NPC'!$G$5:$S$5,0))</f>
        <v>0</v>
      </c>
      <c r="R71" s="265">
        <f>+$G71*INDEX('(3.3) Adj Actual NPC'!$G:$SI,MATCH($C71,'(3.3) Adj Actual NPC'!$C:$C,0),MATCH(R$5,'(3.3) Adj Actual NPC'!$G$5:$S$5,0))</f>
        <v>0</v>
      </c>
      <c r="S71" s="265">
        <f>+$G71*INDEX('(3.3) Adj Actual NPC'!$G:$SI,MATCH($C71,'(3.3) Adj Actual NPC'!$C:$C,0),MATCH(S$5,'(3.3) Adj Actual NPC'!$G$5:$S$5,0))</f>
        <v>0</v>
      </c>
      <c r="T71" s="265">
        <f>+$G71*INDEX('(3.3) Adj Actual NPC'!$G:$SI,MATCH($C71,'(3.3) Adj Actual NPC'!$C:$C,0),MATCH(T$5,'(3.3) Adj Actual NPC'!$G$5:$S$5,0))</f>
        <v>0</v>
      </c>
      <c r="U71" s="265">
        <f>+$G71*INDEX('(3.3) Adj Actual NPC'!$G:$SI,MATCH($C71,'(3.3) Adj Actual NPC'!$C:$C,0),MATCH(U$5,'(3.3) Adj Actual NPC'!$G$5:$S$5,0))</f>
        <v>0</v>
      </c>
      <c r="V71" s="265">
        <f>+$G71*INDEX('(3.3) Adj Actual NPC'!$G:$SI,MATCH($C71,'(3.3) Adj Actual NPC'!$C:$C,0),MATCH(V$5,'(3.3) Adj Actual NPC'!$G$5:$S$5,0))</f>
        <v>0</v>
      </c>
    </row>
    <row r="72" spans="3:22" ht="12.75" customHeight="1">
      <c r="C72" s="266" t="s">
        <v>268</v>
      </c>
      <c r="D72" s="245"/>
      <c r="E72" s="246" t="s">
        <v>143</v>
      </c>
      <c r="F72" s="232"/>
      <c r="G72" s="233">
        <v>1</v>
      </c>
      <c r="I72" s="237">
        <f t="shared" si="22"/>
        <v>0</v>
      </c>
      <c r="J72" s="262"/>
      <c r="K72" s="265">
        <f>+$G72*INDEX('(3.3) Adj Actual NPC'!$G:$SI,MATCH($C72,'(3.3) Adj Actual NPC'!$C:$C,0),MATCH(K$5,'(3.3) Adj Actual NPC'!$G$5:$S$5,0))</f>
        <v>0</v>
      </c>
      <c r="L72" s="265">
        <f>+$G72*INDEX('(3.3) Adj Actual NPC'!$G:$SI,MATCH($C72,'(3.3) Adj Actual NPC'!$C:$C,0),MATCH(L$5,'(3.3) Adj Actual NPC'!$G$5:$S$5,0))</f>
        <v>0</v>
      </c>
      <c r="M72" s="265">
        <f>+$G72*INDEX('(3.3) Adj Actual NPC'!$G:$SI,MATCH($C72,'(3.3) Adj Actual NPC'!$C:$C,0),MATCH(M$5,'(3.3) Adj Actual NPC'!$G$5:$S$5,0))</f>
        <v>0</v>
      </c>
      <c r="N72" s="265">
        <f>+$G72*INDEX('(3.3) Adj Actual NPC'!$G:$SI,MATCH($C72,'(3.3) Adj Actual NPC'!$C:$C,0),MATCH(N$5,'(3.3) Adj Actual NPC'!$G$5:$S$5,0))</f>
        <v>0</v>
      </c>
      <c r="O72" s="265">
        <f>+$G72*INDEX('(3.3) Adj Actual NPC'!$G:$SI,MATCH($C72,'(3.3) Adj Actual NPC'!$C:$C,0),MATCH(O$5,'(3.3) Adj Actual NPC'!$G$5:$S$5,0))</f>
        <v>0</v>
      </c>
      <c r="P72" s="265">
        <f>+$G72*INDEX('(3.3) Adj Actual NPC'!$G:$SI,MATCH($C72,'(3.3) Adj Actual NPC'!$C:$C,0),MATCH(P$5,'(3.3) Adj Actual NPC'!$G$5:$S$5,0))</f>
        <v>0</v>
      </c>
      <c r="Q72" s="265">
        <f>+$G72*INDEX('(3.3) Adj Actual NPC'!$G:$SI,MATCH($C72,'(3.3) Adj Actual NPC'!$C:$C,0),MATCH(Q$5,'(3.3) Adj Actual NPC'!$G$5:$S$5,0))</f>
        <v>0</v>
      </c>
      <c r="R72" s="265">
        <f>+$G72*INDEX('(3.3) Adj Actual NPC'!$G:$SI,MATCH($C72,'(3.3) Adj Actual NPC'!$C:$C,0),MATCH(R$5,'(3.3) Adj Actual NPC'!$G$5:$S$5,0))</f>
        <v>0</v>
      </c>
      <c r="S72" s="265">
        <f>+$G72*INDEX('(3.3) Adj Actual NPC'!$G:$SI,MATCH($C72,'(3.3) Adj Actual NPC'!$C:$C,0),MATCH(S$5,'(3.3) Adj Actual NPC'!$G$5:$S$5,0))</f>
        <v>0</v>
      </c>
      <c r="T72" s="265">
        <f>+$G72*INDEX('(3.3) Adj Actual NPC'!$G:$SI,MATCH($C72,'(3.3) Adj Actual NPC'!$C:$C,0),MATCH(T$5,'(3.3) Adj Actual NPC'!$G$5:$S$5,0))</f>
        <v>0</v>
      </c>
      <c r="U72" s="265">
        <f>+$G72*INDEX('(3.3) Adj Actual NPC'!$G:$SI,MATCH($C72,'(3.3) Adj Actual NPC'!$C:$C,0),MATCH(U$5,'(3.3) Adj Actual NPC'!$G$5:$S$5,0))</f>
        <v>0</v>
      </c>
      <c r="V72" s="265">
        <f>+$G72*INDEX('(3.3) Adj Actual NPC'!$G:$SI,MATCH($C72,'(3.3) Adj Actual NPC'!$C:$C,0),MATCH(V$5,'(3.3) Adj Actual NPC'!$G$5:$S$5,0))</f>
        <v>0</v>
      </c>
    </row>
    <row r="73" spans="3:22" ht="12.75" customHeight="1">
      <c r="C73" s="266" t="s">
        <v>269</v>
      </c>
      <c r="D73" s="245"/>
      <c r="E73" s="246" t="s">
        <v>143</v>
      </c>
      <c r="F73" s="232"/>
      <c r="G73" s="233">
        <v>1</v>
      </c>
      <c r="I73" s="237">
        <f t="shared" si="22"/>
        <v>0</v>
      </c>
      <c r="J73" s="262"/>
      <c r="K73" s="265">
        <f>+$G73*INDEX('(3.3) Adj Actual NPC'!$G:$SI,MATCH($C73,'(3.3) Adj Actual NPC'!$C:$C,0),MATCH(K$5,'(3.3) Adj Actual NPC'!$G$5:$S$5,0))</f>
        <v>0</v>
      </c>
      <c r="L73" s="265">
        <f>+$G73*INDEX('(3.3) Adj Actual NPC'!$G:$SI,MATCH($C73,'(3.3) Adj Actual NPC'!$C:$C,0),MATCH(L$5,'(3.3) Adj Actual NPC'!$G$5:$S$5,0))</f>
        <v>0</v>
      </c>
      <c r="M73" s="265">
        <f>+$G73*INDEX('(3.3) Adj Actual NPC'!$G:$SI,MATCH($C73,'(3.3) Adj Actual NPC'!$C:$C,0),MATCH(M$5,'(3.3) Adj Actual NPC'!$G$5:$S$5,0))</f>
        <v>0</v>
      </c>
      <c r="N73" s="265">
        <f>+$G73*INDEX('(3.3) Adj Actual NPC'!$G:$SI,MATCH($C73,'(3.3) Adj Actual NPC'!$C:$C,0),MATCH(N$5,'(3.3) Adj Actual NPC'!$G$5:$S$5,0))</f>
        <v>0</v>
      </c>
      <c r="O73" s="265">
        <f>+$G73*INDEX('(3.3) Adj Actual NPC'!$G:$SI,MATCH($C73,'(3.3) Adj Actual NPC'!$C:$C,0),MATCH(O$5,'(3.3) Adj Actual NPC'!$G$5:$S$5,0))</f>
        <v>0</v>
      </c>
      <c r="P73" s="265">
        <f>+$G73*INDEX('(3.3) Adj Actual NPC'!$G:$SI,MATCH($C73,'(3.3) Adj Actual NPC'!$C:$C,0),MATCH(P$5,'(3.3) Adj Actual NPC'!$G$5:$S$5,0))</f>
        <v>0</v>
      </c>
      <c r="Q73" s="265">
        <f>+$G73*INDEX('(3.3) Adj Actual NPC'!$G:$SI,MATCH($C73,'(3.3) Adj Actual NPC'!$C:$C,0),MATCH(Q$5,'(3.3) Adj Actual NPC'!$G$5:$S$5,0))</f>
        <v>0</v>
      </c>
      <c r="R73" s="265">
        <f>+$G73*INDEX('(3.3) Adj Actual NPC'!$G:$SI,MATCH($C73,'(3.3) Adj Actual NPC'!$C:$C,0),MATCH(R$5,'(3.3) Adj Actual NPC'!$G$5:$S$5,0))</f>
        <v>0</v>
      </c>
      <c r="S73" s="265">
        <f>+$G73*INDEX('(3.3) Adj Actual NPC'!$G:$SI,MATCH($C73,'(3.3) Adj Actual NPC'!$C:$C,0),MATCH(S$5,'(3.3) Adj Actual NPC'!$G$5:$S$5,0))</f>
        <v>0</v>
      </c>
      <c r="T73" s="265">
        <f>+$G73*INDEX('(3.3) Adj Actual NPC'!$G:$SI,MATCH($C73,'(3.3) Adj Actual NPC'!$C:$C,0),MATCH(T$5,'(3.3) Adj Actual NPC'!$G$5:$S$5,0))</f>
        <v>0</v>
      </c>
      <c r="U73" s="265">
        <f>+$G73*INDEX('(3.3) Adj Actual NPC'!$G:$SI,MATCH($C73,'(3.3) Adj Actual NPC'!$C:$C,0),MATCH(U$5,'(3.3) Adj Actual NPC'!$G$5:$S$5,0))</f>
        <v>0</v>
      </c>
      <c r="V73" s="265">
        <f>+$G73*INDEX('(3.3) Adj Actual NPC'!$G:$SI,MATCH($C73,'(3.3) Adj Actual NPC'!$C:$C,0),MATCH(V$5,'(3.3) Adj Actual NPC'!$G$5:$S$5,0))</f>
        <v>0</v>
      </c>
    </row>
    <row r="74" spans="3:22" ht="12.75" customHeight="1">
      <c r="C74" s="266" t="s">
        <v>270</v>
      </c>
      <c r="D74" s="245"/>
      <c r="E74" s="246" t="s">
        <v>143</v>
      </c>
      <c r="F74" s="232"/>
      <c r="G74" s="233">
        <v>1</v>
      </c>
      <c r="I74" s="237">
        <f t="shared" si="22"/>
        <v>0</v>
      </c>
      <c r="J74" s="262"/>
      <c r="K74" s="265">
        <f>+$G74*INDEX('(3.3) Adj Actual NPC'!$G:$SI,MATCH($C74,'(3.3) Adj Actual NPC'!$C:$C,0),MATCH(K$5,'(3.3) Adj Actual NPC'!$G$5:$S$5,0))</f>
        <v>0</v>
      </c>
      <c r="L74" s="265">
        <f>+$G74*INDEX('(3.3) Adj Actual NPC'!$G:$SI,MATCH($C74,'(3.3) Adj Actual NPC'!$C:$C,0),MATCH(L$5,'(3.3) Adj Actual NPC'!$G$5:$S$5,0))</f>
        <v>0</v>
      </c>
      <c r="M74" s="265">
        <f>+$G74*INDEX('(3.3) Adj Actual NPC'!$G:$SI,MATCH($C74,'(3.3) Adj Actual NPC'!$C:$C,0),MATCH(M$5,'(3.3) Adj Actual NPC'!$G$5:$S$5,0))</f>
        <v>0</v>
      </c>
      <c r="N74" s="265">
        <f>+$G74*INDEX('(3.3) Adj Actual NPC'!$G:$SI,MATCH($C74,'(3.3) Adj Actual NPC'!$C:$C,0),MATCH(N$5,'(3.3) Adj Actual NPC'!$G$5:$S$5,0))</f>
        <v>0</v>
      </c>
      <c r="O74" s="265">
        <f>+$G74*INDEX('(3.3) Adj Actual NPC'!$G:$SI,MATCH($C74,'(3.3) Adj Actual NPC'!$C:$C,0),MATCH(O$5,'(3.3) Adj Actual NPC'!$G$5:$S$5,0))</f>
        <v>0</v>
      </c>
      <c r="P74" s="265">
        <f>+$G74*INDEX('(3.3) Adj Actual NPC'!$G:$SI,MATCH($C74,'(3.3) Adj Actual NPC'!$C:$C,0),MATCH(P$5,'(3.3) Adj Actual NPC'!$G$5:$S$5,0))</f>
        <v>0</v>
      </c>
      <c r="Q74" s="265">
        <f>+$G74*INDEX('(3.3) Adj Actual NPC'!$G:$SI,MATCH($C74,'(3.3) Adj Actual NPC'!$C:$C,0),MATCH(Q$5,'(3.3) Adj Actual NPC'!$G$5:$S$5,0))</f>
        <v>0</v>
      </c>
      <c r="R74" s="265">
        <f>+$G74*INDEX('(3.3) Adj Actual NPC'!$G:$SI,MATCH($C74,'(3.3) Adj Actual NPC'!$C:$C,0),MATCH(R$5,'(3.3) Adj Actual NPC'!$G$5:$S$5,0))</f>
        <v>0</v>
      </c>
      <c r="S74" s="265">
        <f>+$G74*INDEX('(3.3) Adj Actual NPC'!$G:$SI,MATCH($C74,'(3.3) Adj Actual NPC'!$C:$C,0),MATCH(S$5,'(3.3) Adj Actual NPC'!$G$5:$S$5,0))</f>
        <v>0</v>
      </c>
      <c r="T74" s="265">
        <f>+$G74*INDEX('(3.3) Adj Actual NPC'!$G:$SI,MATCH($C74,'(3.3) Adj Actual NPC'!$C:$C,0),MATCH(T$5,'(3.3) Adj Actual NPC'!$G$5:$S$5,0))</f>
        <v>0</v>
      </c>
      <c r="U74" s="265">
        <f>+$G74*INDEX('(3.3) Adj Actual NPC'!$G:$SI,MATCH($C74,'(3.3) Adj Actual NPC'!$C:$C,0),MATCH(U$5,'(3.3) Adj Actual NPC'!$G$5:$S$5,0))</f>
        <v>0</v>
      </c>
      <c r="V74" s="265">
        <f>+$G74*INDEX('(3.3) Adj Actual NPC'!$G:$SI,MATCH($C74,'(3.3) Adj Actual NPC'!$C:$C,0),MATCH(V$5,'(3.3) Adj Actual NPC'!$G$5:$S$5,0))</f>
        <v>0</v>
      </c>
    </row>
    <row r="75" spans="3:22" ht="12.75" customHeight="1">
      <c r="C75" s="266" t="s">
        <v>271</v>
      </c>
      <c r="D75" s="245"/>
      <c r="E75" s="246" t="s">
        <v>143</v>
      </c>
      <c r="F75" s="232"/>
      <c r="G75" s="233">
        <v>1</v>
      </c>
      <c r="I75" s="237">
        <f t="shared" si="22"/>
        <v>0</v>
      </c>
      <c r="J75" s="262"/>
      <c r="K75" s="265">
        <f>+$G75*INDEX('(3.3) Adj Actual NPC'!$G:$SI,MATCH($C75,'(3.3) Adj Actual NPC'!$C:$C,0),MATCH(K$5,'(3.3) Adj Actual NPC'!$G$5:$S$5,0))</f>
        <v>0</v>
      </c>
      <c r="L75" s="265">
        <f>+$G75*INDEX('(3.3) Adj Actual NPC'!$G:$SI,MATCH($C75,'(3.3) Adj Actual NPC'!$C:$C,0),MATCH(L$5,'(3.3) Adj Actual NPC'!$G$5:$S$5,0))</f>
        <v>0</v>
      </c>
      <c r="M75" s="265">
        <f>+$G75*INDEX('(3.3) Adj Actual NPC'!$G:$SI,MATCH($C75,'(3.3) Adj Actual NPC'!$C:$C,0),MATCH(M$5,'(3.3) Adj Actual NPC'!$G$5:$S$5,0))</f>
        <v>0</v>
      </c>
      <c r="N75" s="265">
        <f>+$G75*INDEX('(3.3) Adj Actual NPC'!$G:$SI,MATCH($C75,'(3.3) Adj Actual NPC'!$C:$C,0),MATCH(N$5,'(3.3) Adj Actual NPC'!$G$5:$S$5,0))</f>
        <v>0</v>
      </c>
      <c r="O75" s="265">
        <f>+$G75*INDEX('(3.3) Adj Actual NPC'!$G:$SI,MATCH($C75,'(3.3) Adj Actual NPC'!$C:$C,0),MATCH(O$5,'(3.3) Adj Actual NPC'!$G$5:$S$5,0))</f>
        <v>0</v>
      </c>
      <c r="P75" s="265">
        <f>+$G75*INDEX('(3.3) Adj Actual NPC'!$G:$SI,MATCH($C75,'(3.3) Adj Actual NPC'!$C:$C,0),MATCH(P$5,'(3.3) Adj Actual NPC'!$G$5:$S$5,0))</f>
        <v>0</v>
      </c>
      <c r="Q75" s="265">
        <f>+$G75*INDEX('(3.3) Adj Actual NPC'!$G:$SI,MATCH($C75,'(3.3) Adj Actual NPC'!$C:$C,0),MATCH(Q$5,'(3.3) Adj Actual NPC'!$G$5:$S$5,0))</f>
        <v>0</v>
      </c>
      <c r="R75" s="265">
        <f>+$G75*INDEX('(3.3) Adj Actual NPC'!$G:$SI,MATCH($C75,'(3.3) Adj Actual NPC'!$C:$C,0),MATCH(R$5,'(3.3) Adj Actual NPC'!$G$5:$S$5,0))</f>
        <v>0</v>
      </c>
      <c r="S75" s="265">
        <f>+$G75*INDEX('(3.3) Adj Actual NPC'!$G:$SI,MATCH($C75,'(3.3) Adj Actual NPC'!$C:$C,0),MATCH(S$5,'(3.3) Adj Actual NPC'!$G$5:$S$5,0))</f>
        <v>0</v>
      </c>
      <c r="T75" s="265">
        <f>+$G75*INDEX('(3.3) Adj Actual NPC'!$G:$SI,MATCH($C75,'(3.3) Adj Actual NPC'!$C:$C,0),MATCH(T$5,'(3.3) Adj Actual NPC'!$G$5:$S$5,0))</f>
        <v>0</v>
      </c>
      <c r="U75" s="265">
        <f>+$G75*INDEX('(3.3) Adj Actual NPC'!$G:$SI,MATCH($C75,'(3.3) Adj Actual NPC'!$C:$C,0),MATCH(U$5,'(3.3) Adj Actual NPC'!$G$5:$S$5,0))</f>
        <v>0</v>
      </c>
      <c r="V75" s="265">
        <f>+$G75*INDEX('(3.3) Adj Actual NPC'!$G:$SI,MATCH($C75,'(3.3) Adj Actual NPC'!$C:$C,0),MATCH(V$5,'(3.3) Adj Actual NPC'!$G$5:$S$5,0))</f>
        <v>0</v>
      </c>
    </row>
    <row r="76" spans="3:22" ht="12.75" customHeight="1">
      <c r="C76" s="245" t="s">
        <v>48</v>
      </c>
      <c r="D76" s="245"/>
      <c r="E76" s="246" t="s">
        <v>143</v>
      </c>
      <c r="F76" s="232"/>
      <c r="G76" s="233">
        <v>1</v>
      </c>
      <c r="I76" s="237">
        <f t="shared" si="22"/>
        <v>0</v>
      </c>
      <c r="J76" s="262"/>
      <c r="K76" s="265">
        <f>+$G76*INDEX('(3.3) Adj Actual NPC'!$G:$SI,MATCH($C76,'(3.3) Adj Actual NPC'!$C:$C,0),MATCH(K$5,'(3.3) Adj Actual NPC'!$G$5:$S$5,0))</f>
        <v>0</v>
      </c>
      <c r="L76" s="265">
        <f>+$G76*INDEX('(3.3) Adj Actual NPC'!$G:$SI,MATCH($C76,'(3.3) Adj Actual NPC'!$C:$C,0),MATCH(L$5,'(3.3) Adj Actual NPC'!$G$5:$S$5,0))</f>
        <v>0</v>
      </c>
      <c r="M76" s="265">
        <f>+$G76*INDEX('(3.3) Adj Actual NPC'!$G:$SI,MATCH($C76,'(3.3) Adj Actual NPC'!$C:$C,0),MATCH(M$5,'(3.3) Adj Actual NPC'!$G$5:$S$5,0))</f>
        <v>0</v>
      </c>
      <c r="N76" s="265">
        <f>+$G76*INDEX('(3.3) Adj Actual NPC'!$G:$SI,MATCH($C76,'(3.3) Adj Actual NPC'!$C:$C,0),MATCH(N$5,'(3.3) Adj Actual NPC'!$G$5:$S$5,0))</f>
        <v>0</v>
      </c>
      <c r="O76" s="265">
        <f>+$G76*INDEX('(3.3) Adj Actual NPC'!$G:$SI,MATCH($C76,'(3.3) Adj Actual NPC'!$C:$C,0),MATCH(O$5,'(3.3) Adj Actual NPC'!$G$5:$S$5,0))</f>
        <v>0</v>
      </c>
      <c r="P76" s="265">
        <f>+$G76*INDEX('(3.3) Adj Actual NPC'!$G:$SI,MATCH($C76,'(3.3) Adj Actual NPC'!$C:$C,0),MATCH(P$5,'(3.3) Adj Actual NPC'!$G$5:$S$5,0))</f>
        <v>0</v>
      </c>
      <c r="Q76" s="265">
        <f>+$G76*INDEX('(3.3) Adj Actual NPC'!$G:$SI,MATCH($C76,'(3.3) Adj Actual NPC'!$C:$C,0),MATCH(Q$5,'(3.3) Adj Actual NPC'!$G$5:$S$5,0))</f>
        <v>0</v>
      </c>
      <c r="R76" s="265">
        <f>+$G76*INDEX('(3.3) Adj Actual NPC'!$G:$SI,MATCH($C76,'(3.3) Adj Actual NPC'!$C:$C,0),MATCH(R$5,'(3.3) Adj Actual NPC'!$G$5:$S$5,0))</f>
        <v>0</v>
      </c>
      <c r="S76" s="265">
        <f>+$G76*INDEX('(3.3) Adj Actual NPC'!$G:$SI,MATCH($C76,'(3.3) Adj Actual NPC'!$C:$C,0),MATCH(S$5,'(3.3) Adj Actual NPC'!$G$5:$S$5,0))</f>
        <v>0</v>
      </c>
      <c r="T76" s="265">
        <f>+$G76*INDEX('(3.3) Adj Actual NPC'!$G:$SI,MATCH($C76,'(3.3) Adj Actual NPC'!$C:$C,0),MATCH(T$5,'(3.3) Adj Actual NPC'!$G$5:$S$5,0))</f>
        <v>0</v>
      </c>
      <c r="U76" s="265">
        <f>+$G76*INDEX('(3.3) Adj Actual NPC'!$G:$SI,MATCH($C76,'(3.3) Adj Actual NPC'!$C:$C,0),MATCH(U$5,'(3.3) Adj Actual NPC'!$G$5:$S$5,0))</f>
        <v>0</v>
      </c>
      <c r="V76" s="265">
        <f>+$G76*INDEX('(3.3) Adj Actual NPC'!$G:$SI,MATCH($C76,'(3.3) Adj Actual NPC'!$C:$C,0),MATCH(V$5,'(3.3) Adj Actual NPC'!$G$5:$S$5,0))</f>
        <v>0</v>
      </c>
    </row>
    <row r="77" spans="3:22" ht="12.75" customHeight="1">
      <c r="C77" s="245" t="s">
        <v>49</v>
      </c>
      <c r="D77" s="245"/>
      <c r="E77" s="246" t="s">
        <v>143</v>
      </c>
      <c r="F77" s="232"/>
      <c r="G77" s="233">
        <v>1</v>
      </c>
      <c r="I77" s="237">
        <f t="shared" si="22"/>
        <v>0</v>
      </c>
      <c r="J77" s="262"/>
      <c r="K77" s="265">
        <f>+$G77*INDEX('(3.3) Adj Actual NPC'!$G:$SI,MATCH($C77,'(3.3) Adj Actual NPC'!$C:$C,0),MATCH(K$5,'(3.3) Adj Actual NPC'!$G$5:$S$5,0))</f>
        <v>0</v>
      </c>
      <c r="L77" s="265">
        <f>+$G77*INDEX('(3.3) Adj Actual NPC'!$G:$SI,MATCH($C77,'(3.3) Adj Actual NPC'!$C:$C,0),MATCH(L$5,'(3.3) Adj Actual NPC'!$G$5:$S$5,0))</f>
        <v>0</v>
      </c>
      <c r="M77" s="265">
        <f>+$G77*INDEX('(3.3) Adj Actual NPC'!$G:$SI,MATCH($C77,'(3.3) Adj Actual NPC'!$C:$C,0),MATCH(M$5,'(3.3) Adj Actual NPC'!$G$5:$S$5,0))</f>
        <v>0</v>
      </c>
      <c r="N77" s="265">
        <f>+$G77*INDEX('(3.3) Adj Actual NPC'!$G:$SI,MATCH($C77,'(3.3) Adj Actual NPC'!$C:$C,0),MATCH(N$5,'(3.3) Adj Actual NPC'!$G$5:$S$5,0))</f>
        <v>0</v>
      </c>
      <c r="O77" s="265">
        <f>+$G77*INDEX('(3.3) Adj Actual NPC'!$G:$SI,MATCH($C77,'(3.3) Adj Actual NPC'!$C:$C,0),MATCH(O$5,'(3.3) Adj Actual NPC'!$G$5:$S$5,0))</f>
        <v>0</v>
      </c>
      <c r="P77" s="265">
        <f>+$G77*INDEX('(3.3) Adj Actual NPC'!$G:$SI,MATCH($C77,'(3.3) Adj Actual NPC'!$C:$C,0),MATCH(P$5,'(3.3) Adj Actual NPC'!$G$5:$S$5,0))</f>
        <v>0</v>
      </c>
      <c r="Q77" s="265">
        <f>+$G77*INDEX('(3.3) Adj Actual NPC'!$G:$SI,MATCH($C77,'(3.3) Adj Actual NPC'!$C:$C,0),MATCH(Q$5,'(3.3) Adj Actual NPC'!$G$5:$S$5,0))</f>
        <v>0</v>
      </c>
      <c r="R77" s="265">
        <f>+$G77*INDEX('(3.3) Adj Actual NPC'!$G:$SI,MATCH($C77,'(3.3) Adj Actual NPC'!$C:$C,0),MATCH(R$5,'(3.3) Adj Actual NPC'!$G$5:$S$5,0))</f>
        <v>0</v>
      </c>
      <c r="S77" s="265">
        <f>+$G77*INDEX('(3.3) Adj Actual NPC'!$G:$SI,MATCH($C77,'(3.3) Adj Actual NPC'!$C:$C,0),MATCH(S$5,'(3.3) Adj Actual NPC'!$G$5:$S$5,0))</f>
        <v>0</v>
      </c>
      <c r="T77" s="265">
        <f>+$G77*INDEX('(3.3) Adj Actual NPC'!$G:$SI,MATCH($C77,'(3.3) Adj Actual NPC'!$C:$C,0),MATCH(T$5,'(3.3) Adj Actual NPC'!$G$5:$S$5,0))</f>
        <v>0</v>
      </c>
      <c r="U77" s="265">
        <f>+$G77*INDEX('(3.3) Adj Actual NPC'!$G:$SI,MATCH($C77,'(3.3) Adj Actual NPC'!$C:$C,0),MATCH(U$5,'(3.3) Adj Actual NPC'!$G$5:$S$5,0))</f>
        <v>0</v>
      </c>
      <c r="V77" s="265">
        <f>+$G77*INDEX('(3.3) Adj Actual NPC'!$G:$SI,MATCH($C77,'(3.3) Adj Actual NPC'!$C:$C,0),MATCH(V$5,'(3.3) Adj Actual NPC'!$G$5:$S$5,0))</f>
        <v>0</v>
      </c>
    </row>
    <row r="78" spans="3:22" ht="12.75" customHeight="1">
      <c r="C78" s="266" t="s">
        <v>181</v>
      </c>
      <c r="D78" s="245"/>
      <c r="E78" s="246" t="s">
        <v>143</v>
      </c>
      <c r="F78" s="232"/>
      <c r="G78" s="233">
        <v>1</v>
      </c>
      <c r="I78" s="237">
        <f t="shared" si="22"/>
        <v>0</v>
      </c>
      <c r="J78" s="262"/>
      <c r="K78" s="265">
        <f>+$G78*INDEX('(3.3) Adj Actual NPC'!$G:$SI,MATCH($C78,'(3.3) Adj Actual NPC'!$C:$C,0),MATCH(K$5,'(3.3) Adj Actual NPC'!$G$5:$S$5,0))</f>
        <v>0</v>
      </c>
      <c r="L78" s="265">
        <f>+$G78*INDEX('(3.3) Adj Actual NPC'!$G:$SI,MATCH($C78,'(3.3) Adj Actual NPC'!$C:$C,0),MATCH(L$5,'(3.3) Adj Actual NPC'!$G$5:$S$5,0))</f>
        <v>0</v>
      </c>
      <c r="M78" s="265">
        <f>+$G78*INDEX('(3.3) Adj Actual NPC'!$G:$SI,MATCH($C78,'(3.3) Adj Actual NPC'!$C:$C,0),MATCH(M$5,'(3.3) Adj Actual NPC'!$G$5:$S$5,0))</f>
        <v>0</v>
      </c>
      <c r="N78" s="265">
        <f>+$G78*INDEX('(3.3) Adj Actual NPC'!$G:$SI,MATCH($C78,'(3.3) Adj Actual NPC'!$C:$C,0),MATCH(N$5,'(3.3) Adj Actual NPC'!$G$5:$S$5,0))</f>
        <v>0</v>
      </c>
      <c r="O78" s="265">
        <f>+$G78*INDEX('(3.3) Adj Actual NPC'!$G:$SI,MATCH($C78,'(3.3) Adj Actual NPC'!$C:$C,0),MATCH(O$5,'(3.3) Adj Actual NPC'!$G$5:$S$5,0))</f>
        <v>0</v>
      </c>
      <c r="P78" s="265">
        <f>+$G78*INDEX('(3.3) Adj Actual NPC'!$G:$SI,MATCH($C78,'(3.3) Adj Actual NPC'!$C:$C,0),MATCH(P$5,'(3.3) Adj Actual NPC'!$G$5:$S$5,0))</f>
        <v>0</v>
      </c>
      <c r="Q78" s="265">
        <f>+$G78*INDEX('(3.3) Adj Actual NPC'!$G:$SI,MATCH($C78,'(3.3) Adj Actual NPC'!$C:$C,0),MATCH(Q$5,'(3.3) Adj Actual NPC'!$G$5:$S$5,0))</f>
        <v>0</v>
      </c>
      <c r="R78" s="265">
        <f>+$G78*INDEX('(3.3) Adj Actual NPC'!$G:$SI,MATCH($C78,'(3.3) Adj Actual NPC'!$C:$C,0),MATCH(R$5,'(3.3) Adj Actual NPC'!$G$5:$S$5,0))</f>
        <v>0</v>
      </c>
      <c r="S78" s="265">
        <f>+$G78*INDEX('(3.3) Adj Actual NPC'!$G:$SI,MATCH($C78,'(3.3) Adj Actual NPC'!$C:$C,0),MATCH(S$5,'(3.3) Adj Actual NPC'!$G$5:$S$5,0))</f>
        <v>0</v>
      </c>
      <c r="T78" s="265">
        <f>+$G78*INDEX('(3.3) Adj Actual NPC'!$G:$SI,MATCH($C78,'(3.3) Adj Actual NPC'!$C:$C,0),MATCH(T$5,'(3.3) Adj Actual NPC'!$G$5:$S$5,0))</f>
        <v>0</v>
      </c>
      <c r="U78" s="265">
        <f>+$G78*INDEX('(3.3) Adj Actual NPC'!$G:$SI,MATCH($C78,'(3.3) Adj Actual NPC'!$C:$C,0),MATCH(U$5,'(3.3) Adj Actual NPC'!$G$5:$S$5,0))</f>
        <v>0</v>
      </c>
      <c r="V78" s="265">
        <f>+$G78*INDEX('(3.3) Adj Actual NPC'!$G:$SI,MATCH($C78,'(3.3) Adj Actual NPC'!$C:$C,0),MATCH(V$5,'(3.3) Adj Actual NPC'!$G$5:$S$5,0))</f>
        <v>0</v>
      </c>
    </row>
    <row r="79" spans="3:22" ht="12.75" customHeight="1">
      <c r="C79" s="266" t="s">
        <v>272</v>
      </c>
      <c r="D79" s="245"/>
      <c r="E79" s="246" t="s">
        <v>143</v>
      </c>
      <c r="F79" s="232"/>
      <c r="G79" s="233">
        <v>1</v>
      </c>
      <c r="I79" s="237">
        <f t="shared" si="22"/>
        <v>0</v>
      </c>
      <c r="J79" s="262"/>
      <c r="K79" s="265">
        <f>+$G79*INDEX('(3.3) Adj Actual NPC'!$G:$SI,MATCH($C79,'(3.3) Adj Actual NPC'!$C:$C,0),MATCH(K$5,'(3.3) Adj Actual NPC'!$G$5:$S$5,0))</f>
        <v>0</v>
      </c>
      <c r="L79" s="265">
        <f>+$G79*INDEX('(3.3) Adj Actual NPC'!$G:$SI,MATCH($C79,'(3.3) Adj Actual NPC'!$C:$C,0),MATCH(L$5,'(3.3) Adj Actual NPC'!$G$5:$S$5,0))</f>
        <v>0</v>
      </c>
      <c r="M79" s="265">
        <f>+$G79*INDEX('(3.3) Adj Actual NPC'!$G:$SI,MATCH($C79,'(3.3) Adj Actual NPC'!$C:$C,0),MATCH(M$5,'(3.3) Adj Actual NPC'!$G$5:$S$5,0))</f>
        <v>0</v>
      </c>
      <c r="N79" s="265">
        <f>+$G79*INDEX('(3.3) Adj Actual NPC'!$G:$SI,MATCH($C79,'(3.3) Adj Actual NPC'!$C:$C,0),MATCH(N$5,'(3.3) Adj Actual NPC'!$G$5:$S$5,0))</f>
        <v>0</v>
      </c>
      <c r="O79" s="265">
        <f>+$G79*INDEX('(3.3) Adj Actual NPC'!$G:$SI,MATCH($C79,'(3.3) Adj Actual NPC'!$C:$C,0),MATCH(O$5,'(3.3) Adj Actual NPC'!$G$5:$S$5,0))</f>
        <v>0</v>
      </c>
      <c r="P79" s="265">
        <f>+$G79*INDEX('(3.3) Adj Actual NPC'!$G:$SI,MATCH($C79,'(3.3) Adj Actual NPC'!$C:$C,0),MATCH(P$5,'(3.3) Adj Actual NPC'!$G$5:$S$5,0))</f>
        <v>0</v>
      </c>
      <c r="Q79" s="265">
        <f>+$G79*INDEX('(3.3) Adj Actual NPC'!$G:$SI,MATCH($C79,'(3.3) Adj Actual NPC'!$C:$C,0),MATCH(Q$5,'(3.3) Adj Actual NPC'!$G$5:$S$5,0))</f>
        <v>0</v>
      </c>
      <c r="R79" s="265">
        <f>+$G79*INDEX('(3.3) Adj Actual NPC'!$G:$SI,MATCH($C79,'(3.3) Adj Actual NPC'!$C:$C,0),MATCH(R$5,'(3.3) Adj Actual NPC'!$G$5:$S$5,0))</f>
        <v>0</v>
      </c>
      <c r="S79" s="265">
        <f>+$G79*INDEX('(3.3) Adj Actual NPC'!$G:$SI,MATCH($C79,'(3.3) Adj Actual NPC'!$C:$C,0),MATCH(S$5,'(3.3) Adj Actual NPC'!$G$5:$S$5,0))</f>
        <v>0</v>
      </c>
      <c r="T79" s="265">
        <f>+$G79*INDEX('(3.3) Adj Actual NPC'!$G:$SI,MATCH($C79,'(3.3) Adj Actual NPC'!$C:$C,0),MATCH(T$5,'(3.3) Adj Actual NPC'!$G$5:$S$5,0))</f>
        <v>0</v>
      </c>
      <c r="U79" s="265">
        <f>+$G79*INDEX('(3.3) Adj Actual NPC'!$G:$SI,MATCH($C79,'(3.3) Adj Actual NPC'!$C:$C,0),MATCH(U$5,'(3.3) Adj Actual NPC'!$G$5:$S$5,0))</f>
        <v>0</v>
      </c>
      <c r="V79" s="265">
        <f>+$G79*INDEX('(3.3) Adj Actual NPC'!$G:$SI,MATCH($C79,'(3.3) Adj Actual NPC'!$C:$C,0),MATCH(V$5,'(3.3) Adj Actual NPC'!$G$5:$S$5,0))</f>
        <v>0</v>
      </c>
    </row>
    <row r="80" spans="3:22" ht="12.75" customHeight="1">
      <c r="C80" s="266" t="s">
        <v>273</v>
      </c>
      <c r="D80" s="245"/>
      <c r="E80" s="246" t="s">
        <v>143</v>
      </c>
      <c r="F80" s="232"/>
      <c r="G80" s="233">
        <v>1</v>
      </c>
      <c r="I80" s="237">
        <f t="shared" si="22"/>
        <v>0</v>
      </c>
      <c r="J80" s="262"/>
      <c r="K80" s="265">
        <f>+$G80*INDEX('(3.3) Adj Actual NPC'!$G:$SI,MATCH($C80,'(3.3) Adj Actual NPC'!$C:$C,0),MATCH(K$5,'(3.3) Adj Actual NPC'!$G$5:$S$5,0))</f>
        <v>0</v>
      </c>
      <c r="L80" s="265">
        <f>+$G80*INDEX('(3.3) Adj Actual NPC'!$G:$SI,MATCH($C80,'(3.3) Adj Actual NPC'!$C:$C,0),MATCH(L$5,'(3.3) Adj Actual NPC'!$G$5:$S$5,0))</f>
        <v>0</v>
      </c>
      <c r="M80" s="265">
        <f>+$G80*INDEX('(3.3) Adj Actual NPC'!$G:$SI,MATCH($C80,'(3.3) Adj Actual NPC'!$C:$C,0),MATCH(M$5,'(3.3) Adj Actual NPC'!$G$5:$S$5,0))</f>
        <v>0</v>
      </c>
      <c r="N80" s="265">
        <f>+$G80*INDEX('(3.3) Adj Actual NPC'!$G:$SI,MATCH($C80,'(3.3) Adj Actual NPC'!$C:$C,0),MATCH(N$5,'(3.3) Adj Actual NPC'!$G$5:$S$5,0))</f>
        <v>0</v>
      </c>
      <c r="O80" s="265">
        <f>+$G80*INDEX('(3.3) Adj Actual NPC'!$G:$SI,MATCH($C80,'(3.3) Adj Actual NPC'!$C:$C,0),MATCH(O$5,'(3.3) Adj Actual NPC'!$G$5:$S$5,0))</f>
        <v>0</v>
      </c>
      <c r="P80" s="265">
        <f>+$G80*INDEX('(3.3) Adj Actual NPC'!$G:$SI,MATCH($C80,'(3.3) Adj Actual NPC'!$C:$C,0),MATCH(P$5,'(3.3) Adj Actual NPC'!$G$5:$S$5,0))</f>
        <v>0</v>
      </c>
      <c r="Q80" s="265">
        <f>+$G80*INDEX('(3.3) Adj Actual NPC'!$G:$SI,MATCH($C80,'(3.3) Adj Actual NPC'!$C:$C,0),MATCH(Q$5,'(3.3) Adj Actual NPC'!$G$5:$S$5,0))</f>
        <v>0</v>
      </c>
      <c r="R80" s="265">
        <f>+$G80*INDEX('(3.3) Adj Actual NPC'!$G:$SI,MATCH($C80,'(3.3) Adj Actual NPC'!$C:$C,0),MATCH(R$5,'(3.3) Adj Actual NPC'!$G$5:$S$5,0))</f>
        <v>0</v>
      </c>
      <c r="S80" s="265">
        <f>+$G80*INDEX('(3.3) Adj Actual NPC'!$G:$SI,MATCH($C80,'(3.3) Adj Actual NPC'!$C:$C,0),MATCH(S$5,'(3.3) Adj Actual NPC'!$G$5:$S$5,0))</f>
        <v>0</v>
      </c>
      <c r="T80" s="265">
        <f>+$G80*INDEX('(3.3) Adj Actual NPC'!$G:$SI,MATCH($C80,'(3.3) Adj Actual NPC'!$C:$C,0),MATCH(T$5,'(3.3) Adj Actual NPC'!$G$5:$S$5,0))</f>
        <v>0</v>
      </c>
      <c r="U80" s="265">
        <f>+$G80*INDEX('(3.3) Adj Actual NPC'!$G:$SI,MATCH($C80,'(3.3) Adj Actual NPC'!$C:$C,0),MATCH(U$5,'(3.3) Adj Actual NPC'!$G$5:$S$5,0))</f>
        <v>0</v>
      </c>
      <c r="V80" s="265">
        <f>+$G80*INDEX('(3.3) Adj Actual NPC'!$G:$SI,MATCH($C80,'(3.3) Adj Actual NPC'!$C:$C,0),MATCH(V$5,'(3.3) Adj Actual NPC'!$G$5:$S$5,0))</f>
        <v>0</v>
      </c>
    </row>
    <row r="81" spans="3:22" ht="12.75" customHeight="1">
      <c r="C81" s="266" t="s">
        <v>274</v>
      </c>
      <c r="D81" s="245"/>
      <c r="E81" s="246" t="s">
        <v>143</v>
      </c>
      <c r="F81" s="232"/>
      <c r="G81" s="233">
        <v>1</v>
      </c>
      <c r="I81" s="237">
        <f t="shared" si="22"/>
        <v>0</v>
      </c>
      <c r="J81" s="262"/>
      <c r="K81" s="265">
        <f>+$G81*INDEX('(3.3) Adj Actual NPC'!$G:$SI,MATCH($C81,'(3.3) Adj Actual NPC'!$C:$C,0),MATCH(K$5,'(3.3) Adj Actual NPC'!$G$5:$S$5,0))</f>
        <v>0</v>
      </c>
      <c r="L81" s="265">
        <f>+$G81*INDEX('(3.3) Adj Actual NPC'!$G:$SI,MATCH($C81,'(3.3) Adj Actual NPC'!$C:$C,0),MATCH(L$5,'(3.3) Adj Actual NPC'!$G$5:$S$5,0))</f>
        <v>0</v>
      </c>
      <c r="M81" s="265">
        <f>+$G81*INDEX('(3.3) Adj Actual NPC'!$G:$SI,MATCH($C81,'(3.3) Adj Actual NPC'!$C:$C,0),MATCH(M$5,'(3.3) Adj Actual NPC'!$G$5:$S$5,0))</f>
        <v>0</v>
      </c>
      <c r="N81" s="265">
        <f>+$G81*INDEX('(3.3) Adj Actual NPC'!$G:$SI,MATCH($C81,'(3.3) Adj Actual NPC'!$C:$C,0),MATCH(N$5,'(3.3) Adj Actual NPC'!$G$5:$S$5,0))</f>
        <v>0</v>
      </c>
      <c r="O81" s="265">
        <f>+$G81*INDEX('(3.3) Adj Actual NPC'!$G:$SI,MATCH($C81,'(3.3) Adj Actual NPC'!$C:$C,0),MATCH(O$5,'(3.3) Adj Actual NPC'!$G$5:$S$5,0))</f>
        <v>0</v>
      </c>
      <c r="P81" s="265">
        <f>+$G81*INDEX('(3.3) Adj Actual NPC'!$G:$SI,MATCH($C81,'(3.3) Adj Actual NPC'!$C:$C,0),MATCH(P$5,'(3.3) Adj Actual NPC'!$G$5:$S$5,0))</f>
        <v>0</v>
      </c>
      <c r="Q81" s="265">
        <f>+$G81*INDEX('(3.3) Adj Actual NPC'!$G:$SI,MATCH($C81,'(3.3) Adj Actual NPC'!$C:$C,0),MATCH(Q$5,'(3.3) Adj Actual NPC'!$G$5:$S$5,0))</f>
        <v>0</v>
      </c>
      <c r="R81" s="265">
        <f>+$G81*INDEX('(3.3) Adj Actual NPC'!$G:$SI,MATCH($C81,'(3.3) Adj Actual NPC'!$C:$C,0),MATCH(R$5,'(3.3) Adj Actual NPC'!$G$5:$S$5,0))</f>
        <v>0</v>
      </c>
      <c r="S81" s="265">
        <f>+$G81*INDEX('(3.3) Adj Actual NPC'!$G:$SI,MATCH($C81,'(3.3) Adj Actual NPC'!$C:$C,0),MATCH(S$5,'(3.3) Adj Actual NPC'!$G$5:$S$5,0))</f>
        <v>0</v>
      </c>
      <c r="T81" s="265">
        <f>+$G81*INDEX('(3.3) Adj Actual NPC'!$G:$SI,MATCH($C81,'(3.3) Adj Actual NPC'!$C:$C,0),MATCH(T$5,'(3.3) Adj Actual NPC'!$G$5:$S$5,0))</f>
        <v>0</v>
      </c>
      <c r="U81" s="265">
        <f>+$G81*INDEX('(3.3) Adj Actual NPC'!$G:$SI,MATCH($C81,'(3.3) Adj Actual NPC'!$C:$C,0),MATCH(U$5,'(3.3) Adj Actual NPC'!$G$5:$S$5,0))</f>
        <v>0</v>
      </c>
      <c r="V81" s="265">
        <f>+$G81*INDEX('(3.3) Adj Actual NPC'!$G:$SI,MATCH($C81,'(3.3) Adj Actual NPC'!$C:$C,0),MATCH(V$5,'(3.3) Adj Actual NPC'!$G$5:$S$5,0))</f>
        <v>0</v>
      </c>
    </row>
    <row r="82" spans="3:22" ht="12.75" customHeight="1">
      <c r="C82" s="245" t="s">
        <v>275</v>
      </c>
      <c r="D82" s="245"/>
      <c r="E82" s="246" t="s">
        <v>143</v>
      </c>
      <c r="F82" s="232"/>
      <c r="G82" s="233">
        <v>1</v>
      </c>
      <c r="I82" s="237">
        <f t="shared" si="22"/>
        <v>0</v>
      </c>
      <c r="J82" s="262"/>
      <c r="K82" s="265">
        <f>+$G82*INDEX('(3.3) Adj Actual NPC'!$G:$SI,MATCH($C82,'(3.3) Adj Actual NPC'!$C:$C,0),MATCH(K$5,'(3.3) Adj Actual NPC'!$G$5:$S$5,0))</f>
        <v>0</v>
      </c>
      <c r="L82" s="265">
        <f>+$G82*INDEX('(3.3) Adj Actual NPC'!$G:$SI,MATCH($C82,'(3.3) Adj Actual NPC'!$C:$C,0),MATCH(L$5,'(3.3) Adj Actual NPC'!$G$5:$S$5,0))</f>
        <v>0</v>
      </c>
      <c r="M82" s="265">
        <f>+$G82*INDEX('(3.3) Adj Actual NPC'!$G:$SI,MATCH($C82,'(3.3) Adj Actual NPC'!$C:$C,0),MATCH(M$5,'(3.3) Adj Actual NPC'!$G$5:$S$5,0))</f>
        <v>0</v>
      </c>
      <c r="N82" s="265">
        <f>+$G82*INDEX('(3.3) Adj Actual NPC'!$G:$SI,MATCH($C82,'(3.3) Adj Actual NPC'!$C:$C,0),MATCH(N$5,'(3.3) Adj Actual NPC'!$G$5:$S$5,0))</f>
        <v>0</v>
      </c>
      <c r="O82" s="265">
        <f>+$G82*INDEX('(3.3) Adj Actual NPC'!$G:$SI,MATCH($C82,'(3.3) Adj Actual NPC'!$C:$C,0),MATCH(O$5,'(3.3) Adj Actual NPC'!$G$5:$S$5,0))</f>
        <v>0</v>
      </c>
      <c r="P82" s="265">
        <f>+$G82*INDEX('(3.3) Adj Actual NPC'!$G:$SI,MATCH($C82,'(3.3) Adj Actual NPC'!$C:$C,0),MATCH(P$5,'(3.3) Adj Actual NPC'!$G$5:$S$5,0))</f>
        <v>0</v>
      </c>
      <c r="Q82" s="265">
        <f>+$G82*INDEX('(3.3) Adj Actual NPC'!$G:$SI,MATCH($C82,'(3.3) Adj Actual NPC'!$C:$C,0),MATCH(Q$5,'(3.3) Adj Actual NPC'!$G$5:$S$5,0))</f>
        <v>0</v>
      </c>
      <c r="R82" s="265">
        <f>+$G82*INDEX('(3.3) Adj Actual NPC'!$G:$SI,MATCH($C82,'(3.3) Adj Actual NPC'!$C:$C,0),MATCH(R$5,'(3.3) Adj Actual NPC'!$G$5:$S$5,0))</f>
        <v>0</v>
      </c>
      <c r="S82" s="265">
        <f>+$G82*INDEX('(3.3) Adj Actual NPC'!$G:$SI,MATCH($C82,'(3.3) Adj Actual NPC'!$C:$C,0),MATCH(S$5,'(3.3) Adj Actual NPC'!$G$5:$S$5,0))</f>
        <v>0</v>
      </c>
      <c r="T82" s="265">
        <f>+$G82*INDEX('(3.3) Adj Actual NPC'!$G:$SI,MATCH($C82,'(3.3) Adj Actual NPC'!$C:$C,0),MATCH(T$5,'(3.3) Adj Actual NPC'!$G$5:$S$5,0))</f>
        <v>0</v>
      </c>
      <c r="U82" s="265">
        <f>+$G82*INDEX('(3.3) Adj Actual NPC'!$G:$SI,MATCH($C82,'(3.3) Adj Actual NPC'!$C:$C,0),MATCH(U$5,'(3.3) Adj Actual NPC'!$G$5:$S$5,0))</f>
        <v>0</v>
      </c>
      <c r="V82" s="265">
        <f>+$G82*INDEX('(3.3) Adj Actual NPC'!$G:$SI,MATCH($C82,'(3.3) Adj Actual NPC'!$C:$C,0),MATCH(V$5,'(3.3) Adj Actual NPC'!$G$5:$S$5,0))</f>
        <v>0</v>
      </c>
    </row>
    <row r="83" spans="3:22" ht="12.75" customHeight="1">
      <c r="C83" s="267" t="s">
        <v>182</v>
      </c>
      <c r="D83" s="267"/>
      <c r="E83" s="246" t="s">
        <v>143</v>
      </c>
      <c r="F83" s="232"/>
      <c r="G83" s="233">
        <v>1</v>
      </c>
      <c r="I83" s="237">
        <f t="shared" si="22"/>
        <v>0</v>
      </c>
      <c r="J83" s="262"/>
      <c r="K83" s="265">
        <f>+$G83*INDEX('(3.3) Adj Actual NPC'!$G:$SI,MATCH($C83,'(3.3) Adj Actual NPC'!$C:$C,0),MATCH(K$5,'(3.3) Adj Actual NPC'!$G$5:$S$5,0))</f>
        <v>0</v>
      </c>
      <c r="L83" s="265">
        <f>+$G83*INDEX('(3.3) Adj Actual NPC'!$G:$SI,MATCH($C83,'(3.3) Adj Actual NPC'!$C:$C,0),MATCH(L$5,'(3.3) Adj Actual NPC'!$G$5:$S$5,0))</f>
        <v>0</v>
      </c>
      <c r="M83" s="265">
        <f>+$G83*INDEX('(3.3) Adj Actual NPC'!$G:$SI,MATCH($C83,'(3.3) Adj Actual NPC'!$C:$C,0),MATCH(M$5,'(3.3) Adj Actual NPC'!$G$5:$S$5,0))</f>
        <v>0</v>
      </c>
      <c r="N83" s="265">
        <f>+$G83*INDEX('(3.3) Adj Actual NPC'!$G:$SI,MATCH($C83,'(3.3) Adj Actual NPC'!$C:$C,0),MATCH(N$5,'(3.3) Adj Actual NPC'!$G$5:$S$5,0))</f>
        <v>0</v>
      </c>
      <c r="O83" s="265">
        <f>+$G83*INDEX('(3.3) Adj Actual NPC'!$G:$SI,MATCH($C83,'(3.3) Adj Actual NPC'!$C:$C,0),MATCH(O$5,'(3.3) Adj Actual NPC'!$G$5:$S$5,0))</f>
        <v>0</v>
      </c>
      <c r="P83" s="265">
        <f>+$G83*INDEX('(3.3) Adj Actual NPC'!$G:$SI,MATCH($C83,'(3.3) Adj Actual NPC'!$C:$C,0),MATCH(P$5,'(3.3) Adj Actual NPC'!$G$5:$S$5,0))</f>
        <v>0</v>
      </c>
      <c r="Q83" s="265">
        <f>+$G83*INDEX('(3.3) Adj Actual NPC'!$G:$SI,MATCH($C83,'(3.3) Adj Actual NPC'!$C:$C,0),MATCH(Q$5,'(3.3) Adj Actual NPC'!$G$5:$S$5,0))</f>
        <v>0</v>
      </c>
      <c r="R83" s="265">
        <f>+$G83*INDEX('(3.3) Adj Actual NPC'!$G:$SI,MATCH($C83,'(3.3) Adj Actual NPC'!$C:$C,0),MATCH(R$5,'(3.3) Adj Actual NPC'!$G$5:$S$5,0))</f>
        <v>0</v>
      </c>
      <c r="S83" s="265">
        <f>+$G83*INDEX('(3.3) Adj Actual NPC'!$G:$SI,MATCH($C83,'(3.3) Adj Actual NPC'!$C:$C,0),MATCH(S$5,'(3.3) Adj Actual NPC'!$G$5:$S$5,0))</f>
        <v>0</v>
      </c>
      <c r="T83" s="265">
        <f>+$G83*INDEX('(3.3) Adj Actual NPC'!$G:$SI,MATCH($C83,'(3.3) Adj Actual NPC'!$C:$C,0),MATCH(T$5,'(3.3) Adj Actual NPC'!$G$5:$S$5,0))</f>
        <v>0</v>
      </c>
      <c r="U83" s="265">
        <f>+$G83*INDEX('(3.3) Adj Actual NPC'!$G:$SI,MATCH($C83,'(3.3) Adj Actual NPC'!$C:$C,0),MATCH(U$5,'(3.3) Adj Actual NPC'!$G$5:$S$5,0))</f>
        <v>0</v>
      </c>
      <c r="V83" s="265">
        <f>+$G83*INDEX('(3.3) Adj Actual NPC'!$G:$SI,MATCH($C83,'(3.3) Adj Actual NPC'!$C:$C,0),MATCH(V$5,'(3.3) Adj Actual NPC'!$G$5:$S$5,0))</f>
        <v>0</v>
      </c>
    </row>
    <row r="84" spans="3:22" ht="12.75" customHeight="1">
      <c r="C84" s="267" t="s">
        <v>183</v>
      </c>
      <c r="D84" s="267"/>
      <c r="E84" s="246" t="s">
        <v>143</v>
      </c>
      <c r="F84" s="232"/>
      <c r="G84" s="233">
        <v>1</v>
      </c>
      <c r="I84" s="237">
        <f t="shared" si="22"/>
        <v>0</v>
      </c>
      <c r="J84" s="262"/>
      <c r="K84" s="265">
        <f>+$G84*INDEX('(3.3) Adj Actual NPC'!$G:$SI,MATCH($C84,'(3.3) Adj Actual NPC'!$C:$C,0),MATCH(K$5,'(3.3) Adj Actual NPC'!$G$5:$S$5,0))</f>
        <v>0</v>
      </c>
      <c r="L84" s="265">
        <f>+$G84*INDEX('(3.3) Adj Actual NPC'!$G:$SI,MATCH($C84,'(3.3) Adj Actual NPC'!$C:$C,0),MATCH(L$5,'(3.3) Adj Actual NPC'!$G$5:$S$5,0))</f>
        <v>0</v>
      </c>
      <c r="M84" s="265">
        <f>+$G84*INDEX('(3.3) Adj Actual NPC'!$G:$SI,MATCH($C84,'(3.3) Adj Actual NPC'!$C:$C,0),MATCH(M$5,'(3.3) Adj Actual NPC'!$G$5:$S$5,0))</f>
        <v>0</v>
      </c>
      <c r="N84" s="265">
        <f>+$G84*INDEX('(3.3) Adj Actual NPC'!$G:$SI,MATCH($C84,'(3.3) Adj Actual NPC'!$C:$C,0),MATCH(N$5,'(3.3) Adj Actual NPC'!$G$5:$S$5,0))</f>
        <v>0</v>
      </c>
      <c r="O84" s="265">
        <f>+$G84*INDEX('(3.3) Adj Actual NPC'!$G:$SI,MATCH($C84,'(3.3) Adj Actual NPC'!$C:$C,0),MATCH(O$5,'(3.3) Adj Actual NPC'!$G$5:$S$5,0))</f>
        <v>0</v>
      </c>
      <c r="P84" s="265">
        <f>+$G84*INDEX('(3.3) Adj Actual NPC'!$G:$SI,MATCH($C84,'(3.3) Adj Actual NPC'!$C:$C,0),MATCH(P$5,'(3.3) Adj Actual NPC'!$G$5:$S$5,0))</f>
        <v>0</v>
      </c>
      <c r="Q84" s="265">
        <f>+$G84*INDEX('(3.3) Adj Actual NPC'!$G:$SI,MATCH($C84,'(3.3) Adj Actual NPC'!$C:$C,0),MATCH(Q$5,'(3.3) Adj Actual NPC'!$G$5:$S$5,0))</f>
        <v>0</v>
      </c>
      <c r="R84" s="265">
        <f>+$G84*INDEX('(3.3) Adj Actual NPC'!$G:$SI,MATCH($C84,'(3.3) Adj Actual NPC'!$C:$C,0),MATCH(R$5,'(3.3) Adj Actual NPC'!$G$5:$S$5,0))</f>
        <v>0</v>
      </c>
      <c r="S84" s="265">
        <f>+$G84*INDEX('(3.3) Adj Actual NPC'!$G:$SI,MATCH($C84,'(3.3) Adj Actual NPC'!$C:$C,0),MATCH(S$5,'(3.3) Adj Actual NPC'!$G$5:$S$5,0))</f>
        <v>0</v>
      </c>
      <c r="T84" s="265">
        <f>+$G84*INDEX('(3.3) Adj Actual NPC'!$G:$SI,MATCH($C84,'(3.3) Adj Actual NPC'!$C:$C,0),MATCH(T$5,'(3.3) Adj Actual NPC'!$G$5:$S$5,0))</f>
        <v>0</v>
      </c>
      <c r="U84" s="265">
        <f>+$G84*INDEX('(3.3) Adj Actual NPC'!$G:$SI,MATCH($C84,'(3.3) Adj Actual NPC'!$C:$C,0),MATCH(U$5,'(3.3) Adj Actual NPC'!$G$5:$S$5,0))</f>
        <v>0</v>
      </c>
      <c r="V84" s="265">
        <f>+$G84*INDEX('(3.3) Adj Actual NPC'!$G:$SI,MATCH($C84,'(3.3) Adj Actual NPC'!$C:$C,0),MATCH(V$5,'(3.3) Adj Actual NPC'!$G$5:$S$5,0))</f>
        <v>0</v>
      </c>
    </row>
    <row r="85" spans="3:22" ht="12.75" customHeight="1">
      <c r="C85" s="267" t="s">
        <v>50</v>
      </c>
      <c r="D85" s="267"/>
      <c r="E85" s="246" t="s">
        <v>143</v>
      </c>
      <c r="F85" s="232"/>
      <c r="G85" s="233">
        <v>1</v>
      </c>
      <c r="I85" s="237">
        <f t="shared" si="22"/>
        <v>0</v>
      </c>
      <c r="J85" s="262"/>
      <c r="K85" s="265">
        <f>+$G85*INDEX('(3.3) Adj Actual NPC'!$G:$SI,MATCH($C85,'(3.3) Adj Actual NPC'!$C:$C,0),MATCH(K$5,'(3.3) Adj Actual NPC'!$G$5:$S$5,0))</f>
        <v>0</v>
      </c>
      <c r="L85" s="265">
        <f>+$G85*INDEX('(3.3) Adj Actual NPC'!$G:$SI,MATCH($C85,'(3.3) Adj Actual NPC'!$C:$C,0),MATCH(L$5,'(3.3) Adj Actual NPC'!$G$5:$S$5,0))</f>
        <v>0</v>
      </c>
      <c r="M85" s="265">
        <f>+$G85*INDEX('(3.3) Adj Actual NPC'!$G:$SI,MATCH($C85,'(3.3) Adj Actual NPC'!$C:$C,0),MATCH(M$5,'(3.3) Adj Actual NPC'!$G$5:$S$5,0))</f>
        <v>0</v>
      </c>
      <c r="N85" s="265">
        <f>+$G85*INDEX('(3.3) Adj Actual NPC'!$G:$SI,MATCH($C85,'(3.3) Adj Actual NPC'!$C:$C,0),MATCH(N$5,'(3.3) Adj Actual NPC'!$G$5:$S$5,0))</f>
        <v>0</v>
      </c>
      <c r="O85" s="265">
        <f>+$G85*INDEX('(3.3) Adj Actual NPC'!$G:$SI,MATCH($C85,'(3.3) Adj Actual NPC'!$C:$C,0),MATCH(O$5,'(3.3) Adj Actual NPC'!$G$5:$S$5,0))</f>
        <v>0</v>
      </c>
      <c r="P85" s="265">
        <f>+$G85*INDEX('(3.3) Adj Actual NPC'!$G:$SI,MATCH($C85,'(3.3) Adj Actual NPC'!$C:$C,0),MATCH(P$5,'(3.3) Adj Actual NPC'!$G$5:$S$5,0))</f>
        <v>0</v>
      </c>
      <c r="Q85" s="265">
        <f>+$G85*INDEX('(3.3) Adj Actual NPC'!$G:$SI,MATCH($C85,'(3.3) Adj Actual NPC'!$C:$C,0),MATCH(Q$5,'(3.3) Adj Actual NPC'!$G$5:$S$5,0))</f>
        <v>0</v>
      </c>
      <c r="R85" s="265">
        <f>+$G85*INDEX('(3.3) Adj Actual NPC'!$G:$SI,MATCH($C85,'(3.3) Adj Actual NPC'!$C:$C,0),MATCH(R$5,'(3.3) Adj Actual NPC'!$G$5:$S$5,0))</f>
        <v>0</v>
      </c>
      <c r="S85" s="265">
        <f>+$G85*INDEX('(3.3) Adj Actual NPC'!$G:$SI,MATCH($C85,'(3.3) Adj Actual NPC'!$C:$C,0),MATCH(S$5,'(3.3) Adj Actual NPC'!$G$5:$S$5,0))</f>
        <v>0</v>
      </c>
      <c r="T85" s="265">
        <f>+$G85*INDEX('(3.3) Adj Actual NPC'!$G:$SI,MATCH($C85,'(3.3) Adj Actual NPC'!$C:$C,0),MATCH(T$5,'(3.3) Adj Actual NPC'!$G$5:$S$5,0))</f>
        <v>0</v>
      </c>
      <c r="U85" s="265">
        <f>+$G85*INDEX('(3.3) Adj Actual NPC'!$G:$SI,MATCH($C85,'(3.3) Adj Actual NPC'!$C:$C,0),MATCH(U$5,'(3.3) Adj Actual NPC'!$G$5:$S$5,0))</f>
        <v>0</v>
      </c>
      <c r="V85" s="265">
        <f>+$G85*INDEX('(3.3) Adj Actual NPC'!$G:$SI,MATCH($C85,'(3.3) Adj Actual NPC'!$C:$C,0),MATCH(V$5,'(3.3) Adj Actual NPC'!$G$5:$S$5,0))</f>
        <v>0</v>
      </c>
    </row>
    <row r="86" spans="3:22" ht="12.75" customHeight="1">
      <c r="C86" s="267" t="s">
        <v>51</v>
      </c>
      <c r="D86" s="267"/>
      <c r="E86" s="246" t="s">
        <v>143</v>
      </c>
      <c r="F86" s="232"/>
      <c r="G86" s="233">
        <v>1</v>
      </c>
      <c r="I86" s="237">
        <f t="shared" si="22"/>
        <v>0</v>
      </c>
      <c r="J86" s="262"/>
      <c r="K86" s="265">
        <f>+$G86*INDEX('(3.3) Adj Actual NPC'!$G:$SI,MATCH($C86,'(3.3) Adj Actual NPC'!$C:$C,0),MATCH(K$5,'(3.3) Adj Actual NPC'!$G$5:$S$5,0))</f>
        <v>0</v>
      </c>
      <c r="L86" s="265">
        <f>+$G86*INDEX('(3.3) Adj Actual NPC'!$G:$SI,MATCH($C86,'(3.3) Adj Actual NPC'!$C:$C,0),MATCH(L$5,'(3.3) Adj Actual NPC'!$G$5:$S$5,0))</f>
        <v>0</v>
      </c>
      <c r="M86" s="265">
        <f>+$G86*INDEX('(3.3) Adj Actual NPC'!$G:$SI,MATCH($C86,'(3.3) Adj Actual NPC'!$C:$C,0),MATCH(M$5,'(3.3) Adj Actual NPC'!$G$5:$S$5,0))</f>
        <v>0</v>
      </c>
      <c r="N86" s="265">
        <f>+$G86*INDEX('(3.3) Adj Actual NPC'!$G:$SI,MATCH($C86,'(3.3) Adj Actual NPC'!$C:$C,0),MATCH(N$5,'(3.3) Adj Actual NPC'!$G$5:$S$5,0))</f>
        <v>0</v>
      </c>
      <c r="O86" s="265">
        <f>+$G86*INDEX('(3.3) Adj Actual NPC'!$G:$SI,MATCH($C86,'(3.3) Adj Actual NPC'!$C:$C,0),MATCH(O$5,'(3.3) Adj Actual NPC'!$G$5:$S$5,0))</f>
        <v>0</v>
      </c>
      <c r="P86" s="265">
        <f>+$G86*INDEX('(3.3) Adj Actual NPC'!$G:$SI,MATCH($C86,'(3.3) Adj Actual NPC'!$C:$C,0),MATCH(P$5,'(3.3) Adj Actual NPC'!$G$5:$S$5,0))</f>
        <v>0</v>
      </c>
      <c r="Q86" s="265">
        <f>+$G86*INDEX('(3.3) Adj Actual NPC'!$G:$SI,MATCH($C86,'(3.3) Adj Actual NPC'!$C:$C,0),MATCH(Q$5,'(3.3) Adj Actual NPC'!$G$5:$S$5,0))</f>
        <v>0</v>
      </c>
      <c r="R86" s="265">
        <f>+$G86*INDEX('(3.3) Adj Actual NPC'!$G:$SI,MATCH($C86,'(3.3) Adj Actual NPC'!$C:$C,0),MATCH(R$5,'(3.3) Adj Actual NPC'!$G$5:$S$5,0))</f>
        <v>0</v>
      </c>
      <c r="S86" s="265">
        <f>+$G86*INDEX('(3.3) Adj Actual NPC'!$G:$SI,MATCH($C86,'(3.3) Adj Actual NPC'!$C:$C,0),MATCH(S$5,'(3.3) Adj Actual NPC'!$G$5:$S$5,0))</f>
        <v>0</v>
      </c>
      <c r="T86" s="265">
        <f>+$G86*INDEX('(3.3) Adj Actual NPC'!$G:$SI,MATCH($C86,'(3.3) Adj Actual NPC'!$C:$C,0),MATCH(T$5,'(3.3) Adj Actual NPC'!$G$5:$S$5,0))</f>
        <v>0</v>
      </c>
      <c r="U86" s="265">
        <f>+$G86*INDEX('(3.3) Adj Actual NPC'!$G:$SI,MATCH($C86,'(3.3) Adj Actual NPC'!$C:$C,0),MATCH(U$5,'(3.3) Adj Actual NPC'!$G$5:$S$5,0))</f>
        <v>0</v>
      </c>
      <c r="V86" s="265">
        <f>+$G86*INDEX('(3.3) Adj Actual NPC'!$G:$SI,MATCH($C86,'(3.3) Adj Actual NPC'!$C:$C,0),MATCH(V$5,'(3.3) Adj Actual NPC'!$G$5:$S$5,0))</f>
        <v>0</v>
      </c>
    </row>
    <row r="87" spans="3:22" ht="12.75" customHeight="1">
      <c r="C87" s="267" t="s">
        <v>276</v>
      </c>
      <c r="D87" s="267"/>
      <c r="E87" s="246" t="s">
        <v>143</v>
      </c>
      <c r="F87" s="232"/>
      <c r="G87" s="233">
        <v>1</v>
      </c>
      <c r="I87" s="237">
        <f t="shared" si="22"/>
        <v>0</v>
      </c>
      <c r="J87" s="262"/>
      <c r="K87" s="265">
        <f>+$G87*INDEX('(3.3) Adj Actual NPC'!$G:$SI,MATCH($C87,'(3.3) Adj Actual NPC'!$C:$C,0),MATCH(K$5,'(3.3) Adj Actual NPC'!$G$5:$S$5,0))</f>
        <v>0</v>
      </c>
      <c r="L87" s="265">
        <f>+$G87*INDEX('(3.3) Adj Actual NPC'!$G:$SI,MATCH($C87,'(3.3) Adj Actual NPC'!$C:$C,0),MATCH(L$5,'(3.3) Adj Actual NPC'!$G$5:$S$5,0))</f>
        <v>0</v>
      </c>
      <c r="M87" s="265">
        <f>+$G87*INDEX('(3.3) Adj Actual NPC'!$G:$SI,MATCH($C87,'(3.3) Adj Actual NPC'!$C:$C,0),MATCH(M$5,'(3.3) Adj Actual NPC'!$G$5:$S$5,0))</f>
        <v>0</v>
      </c>
      <c r="N87" s="265">
        <f>+$G87*INDEX('(3.3) Adj Actual NPC'!$G:$SI,MATCH($C87,'(3.3) Adj Actual NPC'!$C:$C,0),MATCH(N$5,'(3.3) Adj Actual NPC'!$G$5:$S$5,0))</f>
        <v>0</v>
      </c>
      <c r="O87" s="265">
        <f>+$G87*INDEX('(3.3) Adj Actual NPC'!$G:$SI,MATCH($C87,'(3.3) Adj Actual NPC'!$C:$C,0),MATCH(O$5,'(3.3) Adj Actual NPC'!$G$5:$S$5,0))</f>
        <v>0</v>
      </c>
      <c r="P87" s="265">
        <f>+$G87*INDEX('(3.3) Adj Actual NPC'!$G:$SI,MATCH($C87,'(3.3) Adj Actual NPC'!$C:$C,0),MATCH(P$5,'(3.3) Adj Actual NPC'!$G$5:$S$5,0))</f>
        <v>0</v>
      </c>
      <c r="Q87" s="265">
        <f>+$G87*INDEX('(3.3) Adj Actual NPC'!$G:$SI,MATCH($C87,'(3.3) Adj Actual NPC'!$C:$C,0),MATCH(Q$5,'(3.3) Adj Actual NPC'!$G$5:$S$5,0))</f>
        <v>0</v>
      </c>
      <c r="R87" s="265">
        <f>+$G87*INDEX('(3.3) Adj Actual NPC'!$G:$SI,MATCH($C87,'(3.3) Adj Actual NPC'!$C:$C,0),MATCH(R$5,'(3.3) Adj Actual NPC'!$G$5:$S$5,0))</f>
        <v>0</v>
      </c>
      <c r="S87" s="265">
        <f>+$G87*INDEX('(3.3) Adj Actual NPC'!$G:$SI,MATCH($C87,'(3.3) Adj Actual NPC'!$C:$C,0),MATCH(S$5,'(3.3) Adj Actual NPC'!$G$5:$S$5,0))</f>
        <v>0</v>
      </c>
      <c r="T87" s="265">
        <f>+$G87*INDEX('(3.3) Adj Actual NPC'!$G:$SI,MATCH($C87,'(3.3) Adj Actual NPC'!$C:$C,0),MATCH(T$5,'(3.3) Adj Actual NPC'!$G$5:$S$5,0))</f>
        <v>0</v>
      </c>
      <c r="U87" s="265">
        <f>+$G87*INDEX('(3.3) Adj Actual NPC'!$G:$SI,MATCH($C87,'(3.3) Adj Actual NPC'!$C:$C,0),MATCH(U$5,'(3.3) Adj Actual NPC'!$G$5:$S$5,0))</f>
        <v>0</v>
      </c>
      <c r="V87" s="265">
        <f>+$G87*INDEX('(3.3) Adj Actual NPC'!$G:$SI,MATCH($C87,'(3.3) Adj Actual NPC'!$C:$C,0),MATCH(V$5,'(3.3) Adj Actual NPC'!$G$5:$S$5,0))</f>
        <v>0</v>
      </c>
    </row>
    <row r="88" spans="3:22" ht="12.75" customHeight="1">
      <c r="C88" s="267" t="s">
        <v>277</v>
      </c>
      <c r="D88" s="267"/>
      <c r="E88" s="246" t="s">
        <v>143</v>
      </c>
      <c r="F88" s="232"/>
      <c r="G88" s="233">
        <v>1</v>
      </c>
      <c r="I88" s="237">
        <f t="shared" si="22"/>
        <v>0</v>
      </c>
      <c r="J88" s="262"/>
      <c r="K88" s="265">
        <f>+$G88*INDEX('(3.3) Adj Actual NPC'!$G:$SI,MATCH($C88,'(3.3) Adj Actual NPC'!$C:$C,0),MATCH(K$5,'(3.3) Adj Actual NPC'!$G$5:$S$5,0))</f>
        <v>0</v>
      </c>
      <c r="L88" s="265">
        <f>+$G88*INDEX('(3.3) Adj Actual NPC'!$G:$SI,MATCH($C88,'(3.3) Adj Actual NPC'!$C:$C,0),MATCH(L$5,'(3.3) Adj Actual NPC'!$G$5:$S$5,0))</f>
        <v>0</v>
      </c>
      <c r="M88" s="265">
        <f>+$G88*INDEX('(3.3) Adj Actual NPC'!$G:$SI,MATCH($C88,'(3.3) Adj Actual NPC'!$C:$C,0),MATCH(M$5,'(3.3) Adj Actual NPC'!$G$5:$S$5,0))</f>
        <v>0</v>
      </c>
      <c r="N88" s="265">
        <f>+$G88*INDEX('(3.3) Adj Actual NPC'!$G:$SI,MATCH($C88,'(3.3) Adj Actual NPC'!$C:$C,0),MATCH(N$5,'(3.3) Adj Actual NPC'!$G$5:$S$5,0))</f>
        <v>0</v>
      </c>
      <c r="O88" s="265">
        <f>+$G88*INDEX('(3.3) Adj Actual NPC'!$G:$SI,MATCH($C88,'(3.3) Adj Actual NPC'!$C:$C,0),MATCH(O$5,'(3.3) Adj Actual NPC'!$G$5:$S$5,0))</f>
        <v>0</v>
      </c>
      <c r="P88" s="265">
        <f>+$G88*INDEX('(3.3) Adj Actual NPC'!$G:$SI,MATCH($C88,'(3.3) Adj Actual NPC'!$C:$C,0),MATCH(P$5,'(3.3) Adj Actual NPC'!$G$5:$S$5,0))</f>
        <v>0</v>
      </c>
      <c r="Q88" s="265">
        <f>+$G88*INDEX('(3.3) Adj Actual NPC'!$G:$SI,MATCH($C88,'(3.3) Adj Actual NPC'!$C:$C,0),MATCH(Q$5,'(3.3) Adj Actual NPC'!$G$5:$S$5,0))</f>
        <v>0</v>
      </c>
      <c r="R88" s="265">
        <f>+$G88*INDEX('(3.3) Adj Actual NPC'!$G:$SI,MATCH($C88,'(3.3) Adj Actual NPC'!$C:$C,0),MATCH(R$5,'(3.3) Adj Actual NPC'!$G$5:$S$5,0))</f>
        <v>0</v>
      </c>
      <c r="S88" s="265">
        <f>+$G88*INDEX('(3.3) Adj Actual NPC'!$G:$SI,MATCH($C88,'(3.3) Adj Actual NPC'!$C:$C,0),MATCH(S$5,'(3.3) Adj Actual NPC'!$G$5:$S$5,0))</f>
        <v>0</v>
      </c>
      <c r="T88" s="265">
        <f>+$G88*INDEX('(3.3) Adj Actual NPC'!$G:$SI,MATCH($C88,'(3.3) Adj Actual NPC'!$C:$C,0),MATCH(T$5,'(3.3) Adj Actual NPC'!$G$5:$S$5,0))</f>
        <v>0</v>
      </c>
      <c r="U88" s="265">
        <f>+$G88*INDEX('(3.3) Adj Actual NPC'!$G:$SI,MATCH($C88,'(3.3) Adj Actual NPC'!$C:$C,0),MATCH(U$5,'(3.3) Adj Actual NPC'!$G$5:$S$5,0))</f>
        <v>0</v>
      </c>
      <c r="V88" s="265">
        <f>+$G88*INDEX('(3.3) Adj Actual NPC'!$G:$SI,MATCH($C88,'(3.3) Adj Actual NPC'!$C:$C,0),MATCH(V$5,'(3.3) Adj Actual NPC'!$G$5:$S$5,0))</f>
        <v>0</v>
      </c>
    </row>
    <row r="89" spans="3:22" ht="12.75" customHeight="1">
      <c r="C89" s="268" t="s">
        <v>184</v>
      </c>
      <c r="D89" s="267"/>
      <c r="E89" s="246" t="s">
        <v>143</v>
      </c>
      <c r="F89" s="232"/>
      <c r="G89" s="233">
        <v>1</v>
      </c>
      <c r="I89" s="237">
        <f t="shared" si="22"/>
        <v>0</v>
      </c>
      <c r="J89" s="262"/>
      <c r="K89" s="265">
        <f>+$G89*INDEX('(3.3) Adj Actual NPC'!$G:$SI,MATCH($C89,'(3.3) Adj Actual NPC'!$C:$C,0),MATCH(K$5,'(3.3) Adj Actual NPC'!$G$5:$S$5,0))</f>
        <v>0</v>
      </c>
      <c r="L89" s="265">
        <f>+$G89*INDEX('(3.3) Adj Actual NPC'!$G:$SI,MATCH($C89,'(3.3) Adj Actual NPC'!$C:$C,0),MATCH(L$5,'(3.3) Adj Actual NPC'!$G$5:$S$5,0))</f>
        <v>0</v>
      </c>
      <c r="M89" s="265">
        <f>+$G89*INDEX('(3.3) Adj Actual NPC'!$G:$SI,MATCH($C89,'(3.3) Adj Actual NPC'!$C:$C,0),MATCH(M$5,'(3.3) Adj Actual NPC'!$G$5:$S$5,0))</f>
        <v>0</v>
      </c>
      <c r="N89" s="265">
        <f>+$G89*INDEX('(3.3) Adj Actual NPC'!$G:$SI,MATCH($C89,'(3.3) Adj Actual NPC'!$C:$C,0),MATCH(N$5,'(3.3) Adj Actual NPC'!$G$5:$S$5,0))</f>
        <v>0</v>
      </c>
      <c r="O89" s="265">
        <f>+$G89*INDEX('(3.3) Adj Actual NPC'!$G:$SI,MATCH($C89,'(3.3) Adj Actual NPC'!$C:$C,0),MATCH(O$5,'(3.3) Adj Actual NPC'!$G$5:$S$5,0))</f>
        <v>0</v>
      </c>
      <c r="P89" s="265">
        <f>+$G89*INDEX('(3.3) Adj Actual NPC'!$G:$SI,MATCH($C89,'(3.3) Adj Actual NPC'!$C:$C,0),MATCH(P$5,'(3.3) Adj Actual NPC'!$G$5:$S$5,0))</f>
        <v>0</v>
      </c>
      <c r="Q89" s="265">
        <f>+$G89*INDEX('(3.3) Adj Actual NPC'!$G:$SI,MATCH($C89,'(3.3) Adj Actual NPC'!$C:$C,0),MATCH(Q$5,'(3.3) Adj Actual NPC'!$G$5:$S$5,0))</f>
        <v>0</v>
      </c>
      <c r="R89" s="265">
        <f>+$G89*INDEX('(3.3) Adj Actual NPC'!$G:$SI,MATCH($C89,'(3.3) Adj Actual NPC'!$C:$C,0),MATCH(R$5,'(3.3) Adj Actual NPC'!$G$5:$S$5,0))</f>
        <v>0</v>
      </c>
      <c r="S89" s="265">
        <f>+$G89*INDEX('(3.3) Adj Actual NPC'!$G:$SI,MATCH($C89,'(3.3) Adj Actual NPC'!$C:$C,0),MATCH(S$5,'(3.3) Adj Actual NPC'!$G$5:$S$5,0))</f>
        <v>0</v>
      </c>
      <c r="T89" s="265">
        <f>+$G89*INDEX('(3.3) Adj Actual NPC'!$G:$SI,MATCH($C89,'(3.3) Adj Actual NPC'!$C:$C,0),MATCH(T$5,'(3.3) Adj Actual NPC'!$G$5:$S$5,0))</f>
        <v>0</v>
      </c>
      <c r="U89" s="265">
        <f>+$G89*INDEX('(3.3) Adj Actual NPC'!$G:$SI,MATCH($C89,'(3.3) Adj Actual NPC'!$C:$C,0),MATCH(U$5,'(3.3) Adj Actual NPC'!$G$5:$S$5,0))</f>
        <v>0</v>
      </c>
      <c r="V89" s="265">
        <f>+$G89*INDEX('(3.3) Adj Actual NPC'!$G:$SI,MATCH($C89,'(3.3) Adj Actual NPC'!$C:$C,0),MATCH(V$5,'(3.3) Adj Actual NPC'!$G$5:$S$5,0))</f>
        <v>0</v>
      </c>
    </row>
    <row r="90" spans="3:22" ht="12.75" customHeight="1">
      <c r="C90" s="268" t="s">
        <v>185</v>
      </c>
      <c r="D90" s="267"/>
      <c r="E90" s="246" t="s">
        <v>143</v>
      </c>
      <c r="F90" s="232"/>
      <c r="G90" s="233">
        <v>1</v>
      </c>
      <c r="I90" s="237">
        <f t="shared" si="22"/>
        <v>0</v>
      </c>
      <c r="J90" s="262"/>
      <c r="K90" s="265">
        <f>+$G90*INDEX('(3.3) Adj Actual NPC'!$G:$SI,MATCH($C90,'(3.3) Adj Actual NPC'!$C:$C,0),MATCH(K$5,'(3.3) Adj Actual NPC'!$G$5:$S$5,0))</f>
        <v>0</v>
      </c>
      <c r="L90" s="265">
        <f>+$G90*INDEX('(3.3) Adj Actual NPC'!$G:$SI,MATCH($C90,'(3.3) Adj Actual NPC'!$C:$C,0),MATCH(L$5,'(3.3) Adj Actual NPC'!$G$5:$S$5,0))</f>
        <v>0</v>
      </c>
      <c r="M90" s="265">
        <f>+$G90*INDEX('(3.3) Adj Actual NPC'!$G:$SI,MATCH($C90,'(3.3) Adj Actual NPC'!$C:$C,0),MATCH(M$5,'(3.3) Adj Actual NPC'!$G$5:$S$5,0))</f>
        <v>0</v>
      </c>
      <c r="N90" s="265">
        <f>+$G90*INDEX('(3.3) Adj Actual NPC'!$G:$SI,MATCH($C90,'(3.3) Adj Actual NPC'!$C:$C,0),MATCH(N$5,'(3.3) Adj Actual NPC'!$G$5:$S$5,0))</f>
        <v>0</v>
      </c>
      <c r="O90" s="265">
        <f>+$G90*INDEX('(3.3) Adj Actual NPC'!$G:$SI,MATCH($C90,'(3.3) Adj Actual NPC'!$C:$C,0),MATCH(O$5,'(3.3) Adj Actual NPC'!$G$5:$S$5,0))</f>
        <v>0</v>
      </c>
      <c r="P90" s="265">
        <f>+$G90*INDEX('(3.3) Adj Actual NPC'!$G:$SI,MATCH($C90,'(3.3) Adj Actual NPC'!$C:$C,0),MATCH(P$5,'(3.3) Adj Actual NPC'!$G$5:$S$5,0))</f>
        <v>0</v>
      </c>
      <c r="Q90" s="265">
        <f>+$G90*INDEX('(3.3) Adj Actual NPC'!$G:$SI,MATCH($C90,'(3.3) Adj Actual NPC'!$C:$C,0),MATCH(Q$5,'(3.3) Adj Actual NPC'!$G$5:$S$5,0))</f>
        <v>0</v>
      </c>
      <c r="R90" s="265">
        <f>+$G90*INDEX('(3.3) Adj Actual NPC'!$G:$SI,MATCH($C90,'(3.3) Adj Actual NPC'!$C:$C,0),MATCH(R$5,'(3.3) Adj Actual NPC'!$G$5:$S$5,0))</f>
        <v>0</v>
      </c>
      <c r="S90" s="265">
        <f>+$G90*INDEX('(3.3) Adj Actual NPC'!$G:$SI,MATCH($C90,'(3.3) Adj Actual NPC'!$C:$C,0),MATCH(S$5,'(3.3) Adj Actual NPC'!$G$5:$S$5,0))</f>
        <v>0</v>
      </c>
      <c r="T90" s="265">
        <f>+$G90*INDEX('(3.3) Adj Actual NPC'!$G:$SI,MATCH($C90,'(3.3) Adj Actual NPC'!$C:$C,0),MATCH(T$5,'(3.3) Adj Actual NPC'!$G$5:$S$5,0))</f>
        <v>0</v>
      </c>
      <c r="U90" s="265">
        <f>+$G90*INDEX('(3.3) Adj Actual NPC'!$G:$SI,MATCH($C90,'(3.3) Adj Actual NPC'!$C:$C,0),MATCH(U$5,'(3.3) Adj Actual NPC'!$G$5:$S$5,0))</f>
        <v>0</v>
      </c>
      <c r="V90" s="265">
        <f>+$G90*INDEX('(3.3) Adj Actual NPC'!$G:$SI,MATCH($C90,'(3.3) Adj Actual NPC'!$C:$C,0),MATCH(V$5,'(3.3) Adj Actual NPC'!$G$5:$S$5,0))</f>
        <v>0</v>
      </c>
    </row>
    <row r="91" spans="3:22" ht="12.75" customHeight="1">
      <c r="C91" s="268" t="s">
        <v>52</v>
      </c>
      <c r="D91" s="267"/>
      <c r="E91" s="246" t="s">
        <v>143</v>
      </c>
      <c r="F91" s="232"/>
      <c r="G91" s="233">
        <v>1</v>
      </c>
      <c r="I91" s="237">
        <f t="shared" si="22"/>
        <v>0</v>
      </c>
      <c r="J91" s="262"/>
      <c r="K91" s="265">
        <f>+$G91*INDEX('(3.3) Adj Actual NPC'!$G:$SI,MATCH($C91,'(3.3) Adj Actual NPC'!$C:$C,0),MATCH(K$5,'(3.3) Adj Actual NPC'!$G$5:$S$5,0))</f>
        <v>0</v>
      </c>
      <c r="L91" s="265">
        <f>+$G91*INDEX('(3.3) Adj Actual NPC'!$G:$SI,MATCH($C91,'(3.3) Adj Actual NPC'!$C:$C,0),MATCH(L$5,'(3.3) Adj Actual NPC'!$G$5:$S$5,0))</f>
        <v>0</v>
      </c>
      <c r="M91" s="265">
        <f>+$G91*INDEX('(3.3) Adj Actual NPC'!$G:$SI,MATCH($C91,'(3.3) Adj Actual NPC'!$C:$C,0),MATCH(M$5,'(3.3) Adj Actual NPC'!$G$5:$S$5,0))</f>
        <v>0</v>
      </c>
      <c r="N91" s="265">
        <f>+$G91*INDEX('(3.3) Adj Actual NPC'!$G:$SI,MATCH($C91,'(3.3) Adj Actual NPC'!$C:$C,0),MATCH(N$5,'(3.3) Adj Actual NPC'!$G$5:$S$5,0))</f>
        <v>0</v>
      </c>
      <c r="O91" s="265">
        <f>+$G91*INDEX('(3.3) Adj Actual NPC'!$G:$SI,MATCH($C91,'(3.3) Adj Actual NPC'!$C:$C,0),MATCH(O$5,'(3.3) Adj Actual NPC'!$G$5:$S$5,0))</f>
        <v>0</v>
      </c>
      <c r="P91" s="265">
        <f>+$G91*INDEX('(3.3) Adj Actual NPC'!$G:$SI,MATCH($C91,'(3.3) Adj Actual NPC'!$C:$C,0),MATCH(P$5,'(3.3) Adj Actual NPC'!$G$5:$S$5,0))</f>
        <v>0</v>
      </c>
      <c r="Q91" s="265">
        <f>+$G91*INDEX('(3.3) Adj Actual NPC'!$G:$SI,MATCH($C91,'(3.3) Adj Actual NPC'!$C:$C,0),MATCH(Q$5,'(3.3) Adj Actual NPC'!$G$5:$S$5,0))</f>
        <v>0</v>
      </c>
      <c r="R91" s="265">
        <f>+$G91*INDEX('(3.3) Adj Actual NPC'!$G:$SI,MATCH($C91,'(3.3) Adj Actual NPC'!$C:$C,0),MATCH(R$5,'(3.3) Adj Actual NPC'!$G$5:$S$5,0))</f>
        <v>0</v>
      </c>
      <c r="S91" s="265">
        <f>+$G91*INDEX('(3.3) Adj Actual NPC'!$G:$SI,MATCH($C91,'(3.3) Adj Actual NPC'!$C:$C,0),MATCH(S$5,'(3.3) Adj Actual NPC'!$G$5:$S$5,0))</f>
        <v>0</v>
      </c>
      <c r="T91" s="265">
        <f>+$G91*INDEX('(3.3) Adj Actual NPC'!$G:$SI,MATCH($C91,'(3.3) Adj Actual NPC'!$C:$C,0),MATCH(T$5,'(3.3) Adj Actual NPC'!$G$5:$S$5,0))</f>
        <v>0</v>
      </c>
      <c r="U91" s="265">
        <f>+$G91*INDEX('(3.3) Adj Actual NPC'!$G:$SI,MATCH($C91,'(3.3) Adj Actual NPC'!$C:$C,0),MATCH(U$5,'(3.3) Adj Actual NPC'!$G$5:$S$5,0))</f>
        <v>0</v>
      </c>
      <c r="V91" s="265">
        <f>+$G91*INDEX('(3.3) Adj Actual NPC'!$G:$SI,MATCH($C91,'(3.3) Adj Actual NPC'!$C:$C,0),MATCH(V$5,'(3.3) Adj Actual NPC'!$G$5:$S$5,0))</f>
        <v>0</v>
      </c>
    </row>
    <row r="92" spans="3:22" ht="12.75" customHeight="1">
      <c r="C92" s="268" t="s">
        <v>321</v>
      </c>
      <c r="D92" s="267"/>
      <c r="E92" s="246" t="s">
        <v>143</v>
      </c>
      <c r="F92" s="232"/>
      <c r="G92" s="233">
        <v>1</v>
      </c>
      <c r="I92" s="237">
        <f t="shared" si="22"/>
        <v>0</v>
      </c>
      <c r="J92" s="262"/>
      <c r="K92" s="265">
        <f>+$G92*INDEX('(3.3) Adj Actual NPC'!$G:$SI,MATCH($C92,'(3.3) Adj Actual NPC'!$C:$C,0),MATCH(K$5,'(3.3) Adj Actual NPC'!$G$5:$S$5,0))</f>
        <v>0</v>
      </c>
      <c r="L92" s="265">
        <f>+$G92*INDEX('(3.3) Adj Actual NPC'!$G:$SI,MATCH($C92,'(3.3) Adj Actual NPC'!$C:$C,0),MATCH(L$5,'(3.3) Adj Actual NPC'!$G$5:$S$5,0))</f>
        <v>0</v>
      </c>
      <c r="M92" s="265">
        <f>+$G92*INDEX('(3.3) Adj Actual NPC'!$G:$SI,MATCH($C92,'(3.3) Adj Actual NPC'!$C:$C,0),MATCH(M$5,'(3.3) Adj Actual NPC'!$G$5:$S$5,0))</f>
        <v>0</v>
      </c>
      <c r="N92" s="265">
        <f>+$G92*INDEX('(3.3) Adj Actual NPC'!$G:$SI,MATCH($C92,'(3.3) Adj Actual NPC'!$C:$C,0),MATCH(N$5,'(3.3) Adj Actual NPC'!$G$5:$S$5,0))</f>
        <v>0</v>
      </c>
      <c r="O92" s="265">
        <f>+$G92*INDEX('(3.3) Adj Actual NPC'!$G:$SI,MATCH($C92,'(3.3) Adj Actual NPC'!$C:$C,0),MATCH(O$5,'(3.3) Adj Actual NPC'!$G$5:$S$5,0))</f>
        <v>0</v>
      </c>
      <c r="P92" s="265">
        <f>+$G92*INDEX('(3.3) Adj Actual NPC'!$G:$SI,MATCH($C92,'(3.3) Adj Actual NPC'!$C:$C,0),MATCH(P$5,'(3.3) Adj Actual NPC'!$G$5:$S$5,0))</f>
        <v>0</v>
      </c>
      <c r="Q92" s="265">
        <f>+$G92*INDEX('(3.3) Adj Actual NPC'!$G:$SI,MATCH($C92,'(3.3) Adj Actual NPC'!$C:$C,0),MATCH(Q$5,'(3.3) Adj Actual NPC'!$G$5:$S$5,0))</f>
        <v>0</v>
      </c>
      <c r="R92" s="265">
        <f>+$G92*INDEX('(3.3) Adj Actual NPC'!$G:$SI,MATCH($C92,'(3.3) Adj Actual NPC'!$C:$C,0),MATCH(R$5,'(3.3) Adj Actual NPC'!$G$5:$S$5,0))</f>
        <v>0</v>
      </c>
      <c r="S92" s="265">
        <f>+$G92*INDEX('(3.3) Adj Actual NPC'!$G:$SI,MATCH($C92,'(3.3) Adj Actual NPC'!$C:$C,0),MATCH(S$5,'(3.3) Adj Actual NPC'!$G$5:$S$5,0))</f>
        <v>0</v>
      </c>
      <c r="T92" s="265">
        <f>+$G92*INDEX('(3.3) Adj Actual NPC'!$G:$SI,MATCH($C92,'(3.3) Adj Actual NPC'!$C:$C,0),MATCH(T$5,'(3.3) Adj Actual NPC'!$G$5:$S$5,0))</f>
        <v>0</v>
      </c>
      <c r="U92" s="265">
        <f>+$G92*INDEX('(3.3) Adj Actual NPC'!$G:$SI,MATCH($C92,'(3.3) Adj Actual NPC'!$C:$C,0),MATCH(U$5,'(3.3) Adj Actual NPC'!$G$5:$S$5,0))</f>
        <v>0</v>
      </c>
      <c r="V92" s="265">
        <f>+$G92*INDEX('(3.3) Adj Actual NPC'!$G:$SI,MATCH($C92,'(3.3) Adj Actual NPC'!$C:$C,0),MATCH(V$5,'(3.3) Adj Actual NPC'!$G$5:$S$5,0))</f>
        <v>0</v>
      </c>
    </row>
    <row r="93" spans="3:22" ht="12.75" customHeight="1">
      <c r="C93" s="268" t="s">
        <v>322</v>
      </c>
      <c r="D93" s="267"/>
      <c r="E93" s="246" t="s">
        <v>143</v>
      </c>
      <c r="F93" s="232"/>
      <c r="G93" s="233">
        <v>1</v>
      </c>
      <c r="I93" s="237">
        <f t="shared" si="22"/>
        <v>0</v>
      </c>
      <c r="J93" s="262"/>
      <c r="K93" s="265">
        <f>+$G93*INDEX('(3.3) Adj Actual NPC'!$G:$SI,MATCH($C93,'(3.3) Adj Actual NPC'!$C:$C,0),MATCH(K$5,'(3.3) Adj Actual NPC'!$G$5:$S$5,0))</f>
        <v>0</v>
      </c>
      <c r="L93" s="265">
        <f>+$G93*INDEX('(3.3) Adj Actual NPC'!$G:$SI,MATCH($C93,'(3.3) Adj Actual NPC'!$C:$C,0),MATCH(L$5,'(3.3) Adj Actual NPC'!$G$5:$S$5,0))</f>
        <v>0</v>
      </c>
      <c r="M93" s="265">
        <f>+$G93*INDEX('(3.3) Adj Actual NPC'!$G:$SI,MATCH($C93,'(3.3) Adj Actual NPC'!$C:$C,0),MATCH(M$5,'(3.3) Adj Actual NPC'!$G$5:$S$5,0))</f>
        <v>0</v>
      </c>
      <c r="N93" s="265">
        <f>+$G93*INDEX('(3.3) Adj Actual NPC'!$G:$SI,MATCH($C93,'(3.3) Adj Actual NPC'!$C:$C,0),MATCH(N$5,'(3.3) Adj Actual NPC'!$G$5:$S$5,0))</f>
        <v>0</v>
      </c>
      <c r="O93" s="265">
        <f>+$G93*INDEX('(3.3) Adj Actual NPC'!$G:$SI,MATCH($C93,'(3.3) Adj Actual NPC'!$C:$C,0),MATCH(O$5,'(3.3) Adj Actual NPC'!$G$5:$S$5,0))</f>
        <v>0</v>
      </c>
      <c r="P93" s="265">
        <f>+$G93*INDEX('(3.3) Adj Actual NPC'!$G:$SI,MATCH($C93,'(3.3) Adj Actual NPC'!$C:$C,0),MATCH(P$5,'(3.3) Adj Actual NPC'!$G$5:$S$5,0))</f>
        <v>0</v>
      </c>
      <c r="Q93" s="265">
        <f>+$G93*INDEX('(3.3) Adj Actual NPC'!$G:$SI,MATCH($C93,'(3.3) Adj Actual NPC'!$C:$C,0),MATCH(Q$5,'(3.3) Adj Actual NPC'!$G$5:$S$5,0))</f>
        <v>0</v>
      </c>
      <c r="R93" s="265">
        <f>+$G93*INDEX('(3.3) Adj Actual NPC'!$G:$SI,MATCH($C93,'(3.3) Adj Actual NPC'!$C:$C,0),MATCH(R$5,'(3.3) Adj Actual NPC'!$G$5:$S$5,0))</f>
        <v>0</v>
      </c>
      <c r="S93" s="265">
        <f>+$G93*INDEX('(3.3) Adj Actual NPC'!$G:$SI,MATCH($C93,'(3.3) Adj Actual NPC'!$C:$C,0),MATCH(S$5,'(3.3) Adj Actual NPC'!$G$5:$S$5,0))</f>
        <v>0</v>
      </c>
      <c r="T93" s="265">
        <f>+$G93*INDEX('(3.3) Adj Actual NPC'!$G:$SI,MATCH($C93,'(3.3) Adj Actual NPC'!$C:$C,0),MATCH(T$5,'(3.3) Adj Actual NPC'!$G$5:$S$5,0))</f>
        <v>0</v>
      </c>
      <c r="U93" s="265">
        <f>+$G93*INDEX('(3.3) Adj Actual NPC'!$G:$SI,MATCH($C93,'(3.3) Adj Actual NPC'!$C:$C,0),MATCH(U$5,'(3.3) Adj Actual NPC'!$G$5:$S$5,0))</f>
        <v>0</v>
      </c>
      <c r="V93" s="265">
        <f>+$G93*INDEX('(3.3) Adj Actual NPC'!$G:$SI,MATCH($C93,'(3.3) Adj Actual NPC'!$C:$C,0),MATCH(V$5,'(3.3) Adj Actual NPC'!$G$5:$S$5,0))</f>
        <v>0</v>
      </c>
    </row>
    <row r="94" spans="3:22" ht="12.75" customHeight="1">
      <c r="C94" s="268" t="s">
        <v>323</v>
      </c>
      <c r="D94" s="267"/>
      <c r="E94" s="246" t="s">
        <v>143</v>
      </c>
      <c r="F94" s="232"/>
      <c r="G94" s="233">
        <v>1</v>
      </c>
      <c r="I94" s="237">
        <f t="shared" si="22"/>
        <v>0</v>
      </c>
      <c r="J94" s="262"/>
      <c r="K94" s="265">
        <f>+$G94*INDEX('(3.3) Adj Actual NPC'!$G:$SI,MATCH($C94,'(3.3) Adj Actual NPC'!$C:$C,0),MATCH(K$5,'(3.3) Adj Actual NPC'!$G$5:$S$5,0))</f>
        <v>0</v>
      </c>
      <c r="L94" s="265">
        <f>+$G94*INDEX('(3.3) Adj Actual NPC'!$G:$SI,MATCH($C94,'(3.3) Adj Actual NPC'!$C:$C,0),MATCH(L$5,'(3.3) Adj Actual NPC'!$G$5:$S$5,0))</f>
        <v>0</v>
      </c>
      <c r="M94" s="265">
        <f>+$G94*INDEX('(3.3) Adj Actual NPC'!$G:$SI,MATCH($C94,'(3.3) Adj Actual NPC'!$C:$C,0),MATCH(M$5,'(3.3) Adj Actual NPC'!$G$5:$S$5,0))</f>
        <v>0</v>
      </c>
      <c r="N94" s="265">
        <f>+$G94*INDEX('(3.3) Adj Actual NPC'!$G:$SI,MATCH($C94,'(3.3) Adj Actual NPC'!$C:$C,0),MATCH(N$5,'(3.3) Adj Actual NPC'!$G$5:$S$5,0))</f>
        <v>0</v>
      </c>
      <c r="O94" s="265">
        <f>+$G94*INDEX('(3.3) Adj Actual NPC'!$G:$SI,MATCH($C94,'(3.3) Adj Actual NPC'!$C:$C,0),MATCH(O$5,'(3.3) Adj Actual NPC'!$G$5:$S$5,0))</f>
        <v>0</v>
      </c>
      <c r="P94" s="265">
        <f>+$G94*INDEX('(3.3) Adj Actual NPC'!$G:$SI,MATCH($C94,'(3.3) Adj Actual NPC'!$C:$C,0),MATCH(P$5,'(3.3) Adj Actual NPC'!$G$5:$S$5,0))</f>
        <v>0</v>
      </c>
      <c r="Q94" s="265">
        <f>+$G94*INDEX('(3.3) Adj Actual NPC'!$G:$SI,MATCH($C94,'(3.3) Adj Actual NPC'!$C:$C,0),MATCH(Q$5,'(3.3) Adj Actual NPC'!$G$5:$S$5,0))</f>
        <v>0</v>
      </c>
      <c r="R94" s="265">
        <f>+$G94*INDEX('(3.3) Adj Actual NPC'!$G:$SI,MATCH($C94,'(3.3) Adj Actual NPC'!$C:$C,0),MATCH(R$5,'(3.3) Adj Actual NPC'!$G$5:$S$5,0))</f>
        <v>0</v>
      </c>
      <c r="S94" s="265">
        <f>+$G94*INDEX('(3.3) Adj Actual NPC'!$G:$SI,MATCH($C94,'(3.3) Adj Actual NPC'!$C:$C,0),MATCH(S$5,'(3.3) Adj Actual NPC'!$G$5:$S$5,0))</f>
        <v>0</v>
      </c>
      <c r="T94" s="265">
        <f>+$G94*INDEX('(3.3) Adj Actual NPC'!$G:$SI,MATCH($C94,'(3.3) Adj Actual NPC'!$C:$C,0),MATCH(T$5,'(3.3) Adj Actual NPC'!$G$5:$S$5,0))</f>
        <v>0</v>
      </c>
      <c r="U94" s="265">
        <f>+$G94*INDEX('(3.3) Adj Actual NPC'!$G:$SI,MATCH($C94,'(3.3) Adj Actual NPC'!$C:$C,0),MATCH(U$5,'(3.3) Adj Actual NPC'!$G$5:$S$5,0))</f>
        <v>0</v>
      </c>
      <c r="V94" s="265">
        <f>+$G94*INDEX('(3.3) Adj Actual NPC'!$G:$SI,MATCH($C94,'(3.3) Adj Actual NPC'!$C:$C,0),MATCH(V$5,'(3.3) Adj Actual NPC'!$G$5:$S$5,0))</f>
        <v>0</v>
      </c>
    </row>
    <row r="95" spans="3:22" ht="12.75" customHeight="1">
      <c r="C95" s="267" t="s">
        <v>53</v>
      </c>
      <c r="D95" s="267"/>
      <c r="E95" s="246" t="s">
        <v>143</v>
      </c>
      <c r="F95" s="232"/>
      <c r="G95" s="233">
        <v>1</v>
      </c>
      <c r="I95" s="237">
        <f t="shared" si="22"/>
        <v>0</v>
      </c>
      <c r="J95" s="262"/>
      <c r="K95" s="265">
        <f>+$G95*INDEX('(3.3) Adj Actual NPC'!$G:$SI,MATCH($C95,'(3.3) Adj Actual NPC'!$C:$C,0),MATCH(K$5,'(3.3) Adj Actual NPC'!$G$5:$S$5,0))</f>
        <v>0</v>
      </c>
      <c r="L95" s="265">
        <f>+$G95*INDEX('(3.3) Adj Actual NPC'!$G:$SI,MATCH($C95,'(3.3) Adj Actual NPC'!$C:$C,0),MATCH(L$5,'(3.3) Adj Actual NPC'!$G$5:$S$5,0))</f>
        <v>0</v>
      </c>
      <c r="M95" s="265">
        <f>+$G95*INDEX('(3.3) Adj Actual NPC'!$G:$SI,MATCH($C95,'(3.3) Adj Actual NPC'!$C:$C,0),MATCH(M$5,'(3.3) Adj Actual NPC'!$G$5:$S$5,0))</f>
        <v>0</v>
      </c>
      <c r="N95" s="265">
        <f>+$G95*INDEX('(3.3) Adj Actual NPC'!$G:$SI,MATCH($C95,'(3.3) Adj Actual NPC'!$C:$C,0),MATCH(N$5,'(3.3) Adj Actual NPC'!$G$5:$S$5,0))</f>
        <v>0</v>
      </c>
      <c r="O95" s="265">
        <f>+$G95*INDEX('(3.3) Adj Actual NPC'!$G:$SI,MATCH($C95,'(3.3) Adj Actual NPC'!$C:$C,0),MATCH(O$5,'(3.3) Adj Actual NPC'!$G$5:$S$5,0))</f>
        <v>0</v>
      </c>
      <c r="P95" s="265">
        <f>+$G95*INDEX('(3.3) Adj Actual NPC'!$G:$SI,MATCH($C95,'(3.3) Adj Actual NPC'!$C:$C,0),MATCH(P$5,'(3.3) Adj Actual NPC'!$G$5:$S$5,0))</f>
        <v>0</v>
      </c>
      <c r="Q95" s="265">
        <f>+$G95*INDEX('(3.3) Adj Actual NPC'!$G:$SI,MATCH($C95,'(3.3) Adj Actual NPC'!$C:$C,0),MATCH(Q$5,'(3.3) Adj Actual NPC'!$G$5:$S$5,0))</f>
        <v>0</v>
      </c>
      <c r="R95" s="265">
        <f>+$G95*INDEX('(3.3) Adj Actual NPC'!$G:$SI,MATCH($C95,'(3.3) Adj Actual NPC'!$C:$C,0),MATCH(R$5,'(3.3) Adj Actual NPC'!$G$5:$S$5,0))</f>
        <v>0</v>
      </c>
      <c r="S95" s="265">
        <f>+$G95*INDEX('(3.3) Adj Actual NPC'!$G:$SI,MATCH($C95,'(3.3) Adj Actual NPC'!$C:$C,0),MATCH(S$5,'(3.3) Adj Actual NPC'!$G$5:$S$5,0))</f>
        <v>0</v>
      </c>
      <c r="T95" s="265">
        <f>+$G95*INDEX('(3.3) Adj Actual NPC'!$G:$SI,MATCH($C95,'(3.3) Adj Actual NPC'!$C:$C,0),MATCH(T$5,'(3.3) Adj Actual NPC'!$G$5:$S$5,0))</f>
        <v>0</v>
      </c>
      <c r="U95" s="265">
        <f>+$G95*INDEX('(3.3) Adj Actual NPC'!$G:$SI,MATCH($C95,'(3.3) Adj Actual NPC'!$C:$C,0),MATCH(U$5,'(3.3) Adj Actual NPC'!$G$5:$S$5,0))</f>
        <v>0</v>
      </c>
      <c r="V95" s="265">
        <f>+$G95*INDEX('(3.3) Adj Actual NPC'!$G:$SI,MATCH($C95,'(3.3) Adj Actual NPC'!$C:$C,0),MATCH(V$5,'(3.3) Adj Actual NPC'!$G$5:$S$5,0))</f>
        <v>0</v>
      </c>
    </row>
    <row r="96" spans="3:22" ht="12.75" customHeight="1">
      <c r="C96" s="256" t="s">
        <v>186</v>
      </c>
      <c r="D96" s="257"/>
      <c r="E96" s="247" t="s">
        <v>142</v>
      </c>
      <c r="F96" s="248"/>
      <c r="G96" s="249">
        <v>0.30000000000000004</v>
      </c>
      <c r="I96" s="237">
        <f t="shared" si="22"/>
        <v>0</v>
      </c>
      <c r="J96" s="262"/>
      <c r="K96" s="265">
        <f>+$G96*INDEX('(3.3) Adj Actual NPC'!$G:$SI,MATCH($C96,'(3.3) Adj Actual NPC'!$C:$C,0),MATCH(K$5,'(3.3) Adj Actual NPC'!$G$5:$S$5,0))</f>
        <v>0</v>
      </c>
      <c r="L96" s="265">
        <f>+$G96*INDEX('(3.3) Adj Actual NPC'!$G:$SI,MATCH($C96,'(3.3) Adj Actual NPC'!$C:$C,0),MATCH(L$5,'(3.3) Adj Actual NPC'!$G$5:$S$5,0))</f>
        <v>0</v>
      </c>
      <c r="M96" s="265">
        <f>+$G96*INDEX('(3.3) Adj Actual NPC'!$G:$SI,MATCH($C96,'(3.3) Adj Actual NPC'!$C:$C,0),MATCH(M$5,'(3.3) Adj Actual NPC'!$G$5:$S$5,0))</f>
        <v>0</v>
      </c>
      <c r="N96" s="265">
        <f>+$G96*INDEX('(3.3) Adj Actual NPC'!$G:$SI,MATCH($C96,'(3.3) Adj Actual NPC'!$C:$C,0),MATCH(N$5,'(3.3) Adj Actual NPC'!$G$5:$S$5,0))</f>
        <v>0</v>
      </c>
      <c r="O96" s="265">
        <f>+$G96*INDEX('(3.3) Adj Actual NPC'!$G:$SI,MATCH($C96,'(3.3) Adj Actual NPC'!$C:$C,0),MATCH(O$5,'(3.3) Adj Actual NPC'!$G$5:$S$5,0))</f>
        <v>0</v>
      </c>
      <c r="P96" s="265">
        <f>+$G96*INDEX('(3.3) Adj Actual NPC'!$G:$SI,MATCH($C96,'(3.3) Adj Actual NPC'!$C:$C,0),MATCH(P$5,'(3.3) Adj Actual NPC'!$G$5:$S$5,0))</f>
        <v>0</v>
      </c>
      <c r="Q96" s="265">
        <f>+$G96*INDEX('(3.3) Adj Actual NPC'!$G:$SI,MATCH($C96,'(3.3) Adj Actual NPC'!$C:$C,0),MATCH(Q$5,'(3.3) Adj Actual NPC'!$G$5:$S$5,0))</f>
        <v>0</v>
      </c>
      <c r="R96" s="265">
        <f>+$G96*INDEX('(3.3) Adj Actual NPC'!$G:$SI,MATCH($C96,'(3.3) Adj Actual NPC'!$C:$C,0),MATCH(R$5,'(3.3) Adj Actual NPC'!$G$5:$S$5,0))</f>
        <v>0</v>
      </c>
      <c r="S96" s="265">
        <f>+$G96*INDEX('(3.3) Adj Actual NPC'!$G:$SI,MATCH($C96,'(3.3) Adj Actual NPC'!$C:$C,0),MATCH(S$5,'(3.3) Adj Actual NPC'!$G$5:$S$5,0))</f>
        <v>0</v>
      </c>
      <c r="T96" s="265">
        <f>+$G96*INDEX('(3.3) Adj Actual NPC'!$G:$SI,MATCH($C96,'(3.3) Adj Actual NPC'!$C:$C,0),MATCH(T$5,'(3.3) Adj Actual NPC'!$G$5:$S$5,0))</f>
        <v>0</v>
      </c>
      <c r="U96" s="265">
        <f>+$G96*INDEX('(3.3) Adj Actual NPC'!$G:$SI,MATCH($C96,'(3.3) Adj Actual NPC'!$C:$C,0),MATCH(U$5,'(3.3) Adj Actual NPC'!$G$5:$S$5,0))</f>
        <v>0</v>
      </c>
      <c r="V96" s="265">
        <f>+$G96*INDEX('(3.3) Adj Actual NPC'!$G:$SI,MATCH($C96,'(3.3) Adj Actual NPC'!$C:$C,0),MATCH(V$5,'(3.3) Adj Actual NPC'!$G$5:$S$5,0))</f>
        <v>0</v>
      </c>
    </row>
    <row r="97" spans="1:22" ht="12.75" customHeight="1">
      <c r="C97" s="258" t="s">
        <v>186</v>
      </c>
      <c r="D97" s="259"/>
      <c r="E97" s="261" t="s">
        <v>141</v>
      </c>
      <c r="F97" s="251"/>
      <c r="G97" s="252">
        <v>0.7</v>
      </c>
      <c r="I97" s="237">
        <f t="shared" si="22"/>
        <v>0</v>
      </c>
      <c r="J97" s="262"/>
      <c r="K97" s="265">
        <f>+$G97*INDEX('(3.3) Adj Actual NPC'!$G:$SI,MATCH($C97,'(3.3) Adj Actual NPC'!$C:$C,0),MATCH(K$5,'(3.3) Adj Actual NPC'!$G$5:$S$5,0))</f>
        <v>0</v>
      </c>
      <c r="L97" s="265">
        <f>+$G97*INDEX('(3.3) Adj Actual NPC'!$G:$SI,MATCH($C97,'(3.3) Adj Actual NPC'!$C:$C,0),MATCH(L$5,'(3.3) Adj Actual NPC'!$G$5:$S$5,0))</f>
        <v>0</v>
      </c>
      <c r="M97" s="265">
        <f>+$G97*INDEX('(3.3) Adj Actual NPC'!$G:$SI,MATCH($C97,'(3.3) Adj Actual NPC'!$C:$C,0),MATCH(M$5,'(3.3) Adj Actual NPC'!$G$5:$S$5,0))</f>
        <v>0</v>
      </c>
      <c r="N97" s="265">
        <f>+$G97*INDEX('(3.3) Adj Actual NPC'!$G:$SI,MATCH($C97,'(3.3) Adj Actual NPC'!$C:$C,0),MATCH(N$5,'(3.3) Adj Actual NPC'!$G$5:$S$5,0))</f>
        <v>0</v>
      </c>
      <c r="O97" s="265">
        <f>+$G97*INDEX('(3.3) Adj Actual NPC'!$G:$SI,MATCH($C97,'(3.3) Adj Actual NPC'!$C:$C,0),MATCH(O$5,'(3.3) Adj Actual NPC'!$G$5:$S$5,0))</f>
        <v>0</v>
      </c>
      <c r="P97" s="265">
        <f>+$G97*INDEX('(3.3) Adj Actual NPC'!$G:$SI,MATCH($C97,'(3.3) Adj Actual NPC'!$C:$C,0),MATCH(P$5,'(3.3) Adj Actual NPC'!$G$5:$S$5,0))</f>
        <v>0</v>
      </c>
      <c r="Q97" s="265">
        <f>+$G97*INDEX('(3.3) Adj Actual NPC'!$G:$SI,MATCH($C97,'(3.3) Adj Actual NPC'!$C:$C,0),MATCH(Q$5,'(3.3) Adj Actual NPC'!$G$5:$S$5,0))</f>
        <v>0</v>
      </c>
      <c r="R97" s="265">
        <f>+$G97*INDEX('(3.3) Adj Actual NPC'!$G:$SI,MATCH($C97,'(3.3) Adj Actual NPC'!$C:$C,0),MATCH(R$5,'(3.3) Adj Actual NPC'!$G$5:$S$5,0))</f>
        <v>0</v>
      </c>
      <c r="S97" s="265">
        <f>+$G97*INDEX('(3.3) Adj Actual NPC'!$G:$SI,MATCH($C97,'(3.3) Adj Actual NPC'!$C:$C,0),MATCH(S$5,'(3.3) Adj Actual NPC'!$G$5:$S$5,0))</f>
        <v>0</v>
      </c>
      <c r="T97" s="265">
        <f>+$G97*INDEX('(3.3) Adj Actual NPC'!$G:$SI,MATCH($C97,'(3.3) Adj Actual NPC'!$C:$C,0),MATCH(T$5,'(3.3) Adj Actual NPC'!$G$5:$S$5,0))</f>
        <v>0</v>
      </c>
      <c r="U97" s="265">
        <f>+$G97*INDEX('(3.3) Adj Actual NPC'!$G:$SI,MATCH($C97,'(3.3) Adj Actual NPC'!$C:$C,0),MATCH(U$5,'(3.3) Adj Actual NPC'!$G$5:$S$5,0))</f>
        <v>0</v>
      </c>
      <c r="V97" s="265">
        <f>+$G97*INDEX('(3.3) Adj Actual NPC'!$G:$SI,MATCH($C97,'(3.3) Adj Actual NPC'!$C:$C,0),MATCH(V$5,'(3.3) Adj Actual NPC'!$G$5:$S$5,0))</f>
        <v>0</v>
      </c>
    </row>
    <row r="98" spans="1:22" ht="12.75" customHeight="1">
      <c r="C98" s="245" t="s">
        <v>315</v>
      </c>
      <c r="D98" s="245"/>
      <c r="E98" s="246" t="s">
        <v>143</v>
      </c>
      <c r="F98" s="232"/>
      <c r="G98" s="233">
        <v>1</v>
      </c>
      <c r="I98" s="237">
        <f t="shared" si="22"/>
        <v>0</v>
      </c>
      <c r="J98" s="262"/>
      <c r="K98" s="265">
        <f>+$G98*INDEX('(3.3) Adj Actual NPC'!$G:$SI,MATCH($C98,'(3.3) Adj Actual NPC'!$C:$C,0),MATCH(K$5,'(3.3) Adj Actual NPC'!$G$5:$S$5,0))</f>
        <v>0</v>
      </c>
      <c r="L98" s="265">
        <f>+$G98*INDEX('(3.3) Adj Actual NPC'!$G:$SI,MATCH($C98,'(3.3) Adj Actual NPC'!$C:$C,0),MATCH(L$5,'(3.3) Adj Actual NPC'!$G$5:$S$5,0))</f>
        <v>0</v>
      </c>
      <c r="M98" s="265">
        <f>+$G98*INDEX('(3.3) Adj Actual NPC'!$G:$SI,MATCH($C98,'(3.3) Adj Actual NPC'!$C:$C,0),MATCH(M$5,'(3.3) Adj Actual NPC'!$G$5:$S$5,0))</f>
        <v>0</v>
      </c>
      <c r="N98" s="265">
        <f>+$G98*INDEX('(3.3) Adj Actual NPC'!$G:$SI,MATCH($C98,'(3.3) Adj Actual NPC'!$C:$C,0),MATCH(N$5,'(3.3) Adj Actual NPC'!$G$5:$S$5,0))</f>
        <v>0</v>
      </c>
      <c r="O98" s="265">
        <f>+$G98*INDEX('(3.3) Adj Actual NPC'!$G:$SI,MATCH($C98,'(3.3) Adj Actual NPC'!$C:$C,0),MATCH(O$5,'(3.3) Adj Actual NPC'!$G$5:$S$5,0))</f>
        <v>0</v>
      </c>
      <c r="P98" s="265">
        <f>+$G98*INDEX('(3.3) Adj Actual NPC'!$G:$SI,MATCH($C98,'(3.3) Adj Actual NPC'!$C:$C,0),MATCH(P$5,'(3.3) Adj Actual NPC'!$G$5:$S$5,0))</f>
        <v>0</v>
      </c>
      <c r="Q98" s="265">
        <f>+$G98*INDEX('(3.3) Adj Actual NPC'!$G:$SI,MATCH($C98,'(3.3) Adj Actual NPC'!$C:$C,0),MATCH(Q$5,'(3.3) Adj Actual NPC'!$G$5:$S$5,0))</f>
        <v>0</v>
      </c>
      <c r="R98" s="265">
        <f>+$G98*INDEX('(3.3) Adj Actual NPC'!$G:$SI,MATCH($C98,'(3.3) Adj Actual NPC'!$C:$C,0),MATCH(R$5,'(3.3) Adj Actual NPC'!$G$5:$S$5,0))</f>
        <v>0</v>
      </c>
      <c r="S98" s="265">
        <f>+$G98*INDEX('(3.3) Adj Actual NPC'!$G:$SI,MATCH($C98,'(3.3) Adj Actual NPC'!$C:$C,0),MATCH(S$5,'(3.3) Adj Actual NPC'!$G$5:$S$5,0))</f>
        <v>0</v>
      </c>
      <c r="T98" s="265">
        <f>+$G98*INDEX('(3.3) Adj Actual NPC'!$G:$SI,MATCH($C98,'(3.3) Adj Actual NPC'!$C:$C,0),MATCH(T$5,'(3.3) Adj Actual NPC'!$G$5:$S$5,0))</f>
        <v>0</v>
      </c>
      <c r="U98" s="265">
        <f>+$G98*INDEX('(3.3) Adj Actual NPC'!$G:$SI,MATCH($C98,'(3.3) Adj Actual NPC'!$C:$C,0),MATCH(U$5,'(3.3) Adj Actual NPC'!$G$5:$S$5,0))</f>
        <v>0</v>
      </c>
      <c r="V98" s="265">
        <f>+$G98*INDEX('(3.3) Adj Actual NPC'!$G:$SI,MATCH($C98,'(3.3) Adj Actual NPC'!$C:$C,0),MATCH(V$5,'(3.3) Adj Actual NPC'!$G$5:$S$5,0))</f>
        <v>0</v>
      </c>
    </row>
    <row r="99" spans="1:22" ht="12.75" customHeight="1">
      <c r="C99" s="245" t="s">
        <v>54</v>
      </c>
      <c r="D99" s="245"/>
      <c r="E99" s="246" t="s">
        <v>143</v>
      </c>
      <c r="F99" s="232"/>
      <c r="G99" s="233">
        <v>1</v>
      </c>
      <c r="I99" s="237">
        <f t="shared" si="22"/>
        <v>0</v>
      </c>
      <c r="J99" s="262"/>
      <c r="K99" s="265">
        <f>+$G99*INDEX('(3.3) Adj Actual NPC'!$G:$SI,MATCH($C99,'(3.3) Adj Actual NPC'!$C:$C,0),MATCH(K$5,'(3.3) Adj Actual NPC'!$G$5:$S$5,0))</f>
        <v>0</v>
      </c>
      <c r="L99" s="265">
        <f>+$G99*INDEX('(3.3) Adj Actual NPC'!$G:$SI,MATCH($C99,'(3.3) Adj Actual NPC'!$C:$C,0),MATCH(L$5,'(3.3) Adj Actual NPC'!$G$5:$S$5,0))</f>
        <v>0</v>
      </c>
      <c r="M99" s="265">
        <f>+$G99*INDEX('(3.3) Adj Actual NPC'!$G:$SI,MATCH($C99,'(3.3) Adj Actual NPC'!$C:$C,0),MATCH(M$5,'(3.3) Adj Actual NPC'!$G$5:$S$5,0))</f>
        <v>0</v>
      </c>
      <c r="N99" s="265">
        <f>+$G99*INDEX('(3.3) Adj Actual NPC'!$G:$SI,MATCH($C99,'(3.3) Adj Actual NPC'!$C:$C,0),MATCH(N$5,'(3.3) Adj Actual NPC'!$G$5:$S$5,0))</f>
        <v>0</v>
      </c>
      <c r="O99" s="265">
        <f>+$G99*INDEX('(3.3) Adj Actual NPC'!$G:$SI,MATCH($C99,'(3.3) Adj Actual NPC'!$C:$C,0),MATCH(O$5,'(3.3) Adj Actual NPC'!$G$5:$S$5,0))</f>
        <v>0</v>
      </c>
      <c r="P99" s="265">
        <f>+$G99*INDEX('(3.3) Adj Actual NPC'!$G:$SI,MATCH($C99,'(3.3) Adj Actual NPC'!$C:$C,0),MATCH(P$5,'(3.3) Adj Actual NPC'!$G$5:$S$5,0))</f>
        <v>0</v>
      </c>
      <c r="Q99" s="265">
        <f>+$G99*INDEX('(3.3) Adj Actual NPC'!$G:$SI,MATCH($C99,'(3.3) Adj Actual NPC'!$C:$C,0),MATCH(Q$5,'(3.3) Adj Actual NPC'!$G$5:$S$5,0))</f>
        <v>0</v>
      </c>
      <c r="R99" s="265">
        <f>+$G99*INDEX('(3.3) Adj Actual NPC'!$G:$SI,MATCH($C99,'(3.3) Adj Actual NPC'!$C:$C,0),MATCH(R$5,'(3.3) Adj Actual NPC'!$G$5:$S$5,0))</f>
        <v>0</v>
      </c>
      <c r="S99" s="265">
        <f>+$G99*INDEX('(3.3) Adj Actual NPC'!$G:$SI,MATCH($C99,'(3.3) Adj Actual NPC'!$C:$C,0),MATCH(S$5,'(3.3) Adj Actual NPC'!$G$5:$S$5,0))</f>
        <v>0</v>
      </c>
      <c r="T99" s="265">
        <f>+$G99*INDEX('(3.3) Adj Actual NPC'!$G:$SI,MATCH($C99,'(3.3) Adj Actual NPC'!$C:$C,0),MATCH(T$5,'(3.3) Adj Actual NPC'!$G$5:$S$5,0))</f>
        <v>0</v>
      </c>
      <c r="U99" s="265">
        <f>+$G99*INDEX('(3.3) Adj Actual NPC'!$G:$SI,MATCH($C99,'(3.3) Adj Actual NPC'!$C:$C,0),MATCH(U$5,'(3.3) Adj Actual NPC'!$G$5:$S$5,0))</f>
        <v>0</v>
      </c>
      <c r="V99" s="265">
        <f>+$G99*INDEX('(3.3) Adj Actual NPC'!$G:$SI,MATCH($C99,'(3.3) Adj Actual NPC'!$C:$C,0),MATCH(V$5,'(3.3) Adj Actual NPC'!$G$5:$S$5,0))</f>
        <v>0</v>
      </c>
    </row>
    <row r="100" spans="1:22" ht="12.75" customHeight="1">
      <c r="C100" s="245" t="s">
        <v>278</v>
      </c>
      <c r="D100" s="245"/>
      <c r="E100" s="246" t="s">
        <v>143</v>
      </c>
      <c r="F100" s="232"/>
      <c r="G100" s="233">
        <v>1</v>
      </c>
      <c r="I100" s="237">
        <f t="shared" si="22"/>
        <v>0</v>
      </c>
      <c r="J100" s="262"/>
      <c r="K100" s="265">
        <f>+$G100*INDEX('(3.3) Adj Actual NPC'!$G:$SI,MATCH($C100,'(3.3) Adj Actual NPC'!$C:$C,0),MATCH(K$5,'(3.3) Adj Actual NPC'!$G$5:$S$5,0))</f>
        <v>0</v>
      </c>
      <c r="L100" s="265">
        <f>+$G100*INDEX('(3.3) Adj Actual NPC'!$G:$SI,MATCH($C100,'(3.3) Adj Actual NPC'!$C:$C,0),MATCH(L$5,'(3.3) Adj Actual NPC'!$G$5:$S$5,0))</f>
        <v>0</v>
      </c>
      <c r="M100" s="265">
        <f>+$G100*INDEX('(3.3) Adj Actual NPC'!$G:$SI,MATCH($C100,'(3.3) Adj Actual NPC'!$C:$C,0),MATCH(M$5,'(3.3) Adj Actual NPC'!$G$5:$S$5,0))</f>
        <v>0</v>
      </c>
      <c r="N100" s="265">
        <f>+$G100*INDEX('(3.3) Adj Actual NPC'!$G:$SI,MATCH($C100,'(3.3) Adj Actual NPC'!$C:$C,0),MATCH(N$5,'(3.3) Adj Actual NPC'!$G$5:$S$5,0))</f>
        <v>0</v>
      </c>
      <c r="O100" s="265">
        <f>+$G100*INDEX('(3.3) Adj Actual NPC'!$G:$SI,MATCH($C100,'(3.3) Adj Actual NPC'!$C:$C,0),MATCH(O$5,'(3.3) Adj Actual NPC'!$G$5:$S$5,0))</f>
        <v>0</v>
      </c>
      <c r="P100" s="265">
        <f>+$G100*INDEX('(3.3) Adj Actual NPC'!$G:$SI,MATCH($C100,'(3.3) Adj Actual NPC'!$C:$C,0),MATCH(P$5,'(3.3) Adj Actual NPC'!$G$5:$S$5,0))</f>
        <v>0</v>
      </c>
      <c r="Q100" s="265">
        <f>+$G100*INDEX('(3.3) Adj Actual NPC'!$G:$SI,MATCH($C100,'(3.3) Adj Actual NPC'!$C:$C,0),MATCH(Q$5,'(3.3) Adj Actual NPC'!$G$5:$S$5,0))</f>
        <v>0</v>
      </c>
      <c r="R100" s="265">
        <f>+$G100*INDEX('(3.3) Adj Actual NPC'!$G:$SI,MATCH($C100,'(3.3) Adj Actual NPC'!$C:$C,0),MATCH(R$5,'(3.3) Adj Actual NPC'!$G$5:$S$5,0))</f>
        <v>0</v>
      </c>
      <c r="S100" s="265">
        <f>+$G100*INDEX('(3.3) Adj Actual NPC'!$G:$SI,MATCH($C100,'(3.3) Adj Actual NPC'!$C:$C,0),MATCH(S$5,'(3.3) Adj Actual NPC'!$G$5:$S$5,0))</f>
        <v>0</v>
      </c>
      <c r="T100" s="265">
        <f>+$G100*INDEX('(3.3) Adj Actual NPC'!$G:$SI,MATCH($C100,'(3.3) Adj Actual NPC'!$C:$C,0),MATCH(T$5,'(3.3) Adj Actual NPC'!$G$5:$S$5,0))</f>
        <v>0</v>
      </c>
      <c r="U100" s="265">
        <f>+$G100*INDEX('(3.3) Adj Actual NPC'!$G:$SI,MATCH($C100,'(3.3) Adj Actual NPC'!$C:$C,0),MATCH(U$5,'(3.3) Adj Actual NPC'!$G$5:$S$5,0))</f>
        <v>0</v>
      </c>
      <c r="V100" s="265">
        <f>+$G100*INDEX('(3.3) Adj Actual NPC'!$G:$SI,MATCH($C100,'(3.3) Adj Actual NPC'!$C:$C,0),MATCH(V$5,'(3.3) Adj Actual NPC'!$G$5:$S$5,0))</f>
        <v>0</v>
      </c>
    </row>
    <row r="101" spans="1:22" ht="12.75" customHeight="1">
      <c r="C101" s="245" t="s">
        <v>187</v>
      </c>
      <c r="D101" s="245"/>
      <c r="E101" s="246" t="s">
        <v>143</v>
      </c>
      <c r="F101" s="232"/>
      <c r="G101" s="233">
        <v>1</v>
      </c>
      <c r="I101" s="237">
        <f t="shared" si="22"/>
        <v>0</v>
      </c>
      <c r="J101" s="262"/>
      <c r="K101" s="265">
        <f>+$G101*INDEX('(3.3) Adj Actual NPC'!$G:$SI,MATCH($C101,'(3.3) Adj Actual NPC'!$C:$C,0),MATCH(K$5,'(3.3) Adj Actual NPC'!$G$5:$S$5,0))</f>
        <v>0</v>
      </c>
      <c r="L101" s="265">
        <f>+$G101*INDEX('(3.3) Adj Actual NPC'!$G:$SI,MATCH($C101,'(3.3) Adj Actual NPC'!$C:$C,0),MATCH(L$5,'(3.3) Adj Actual NPC'!$G$5:$S$5,0))</f>
        <v>0</v>
      </c>
      <c r="M101" s="265">
        <f>+$G101*INDEX('(3.3) Adj Actual NPC'!$G:$SI,MATCH($C101,'(3.3) Adj Actual NPC'!$C:$C,0),MATCH(M$5,'(3.3) Adj Actual NPC'!$G$5:$S$5,0))</f>
        <v>0</v>
      </c>
      <c r="N101" s="265">
        <f>+$G101*INDEX('(3.3) Adj Actual NPC'!$G:$SI,MATCH($C101,'(3.3) Adj Actual NPC'!$C:$C,0),MATCH(N$5,'(3.3) Adj Actual NPC'!$G$5:$S$5,0))</f>
        <v>0</v>
      </c>
      <c r="O101" s="265">
        <f>+$G101*INDEX('(3.3) Adj Actual NPC'!$G:$SI,MATCH($C101,'(3.3) Adj Actual NPC'!$C:$C,0),MATCH(O$5,'(3.3) Adj Actual NPC'!$G$5:$S$5,0))</f>
        <v>0</v>
      </c>
      <c r="P101" s="265">
        <f>+$G101*INDEX('(3.3) Adj Actual NPC'!$G:$SI,MATCH($C101,'(3.3) Adj Actual NPC'!$C:$C,0),MATCH(P$5,'(3.3) Adj Actual NPC'!$G$5:$S$5,0))</f>
        <v>0</v>
      </c>
      <c r="Q101" s="265">
        <f>+$G101*INDEX('(3.3) Adj Actual NPC'!$G:$SI,MATCH($C101,'(3.3) Adj Actual NPC'!$C:$C,0),MATCH(Q$5,'(3.3) Adj Actual NPC'!$G$5:$S$5,0))</f>
        <v>0</v>
      </c>
      <c r="R101" s="265">
        <f>+$G101*INDEX('(3.3) Adj Actual NPC'!$G:$SI,MATCH($C101,'(3.3) Adj Actual NPC'!$C:$C,0),MATCH(R$5,'(3.3) Adj Actual NPC'!$G$5:$S$5,0))</f>
        <v>0</v>
      </c>
      <c r="S101" s="265">
        <f>+$G101*INDEX('(3.3) Adj Actual NPC'!$G:$SI,MATCH($C101,'(3.3) Adj Actual NPC'!$C:$C,0),MATCH(S$5,'(3.3) Adj Actual NPC'!$G$5:$S$5,0))</f>
        <v>0</v>
      </c>
      <c r="T101" s="265">
        <f>+$G101*INDEX('(3.3) Adj Actual NPC'!$G:$SI,MATCH($C101,'(3.3) Adj Actual NPC'!$C:$C,0),MATCH(T$5,'(3.3) Adj Actual NPC'!$G$5:$S$5,0))</f>
        <v>0</v>
      </c>
      <c r="U101" s="265">
        <f>+$G101*INDEX('(3.3) Adj Actual NPC'!$G:$SI,MATCH($C101,'(3.3) Adj Actual NPC'!$C:$C,0),MATCH(U$5,'(3.3) Adj Actual NPC'!$G$5:$S$5,0))</f>
        <v>0</v>
      </c>
      <c r="V101" s="265">
        <f>+$G101*INDEX('(3.3) Adj Actual NPC'!$G:$SI,MATCH($C101,'(3.3) Adj Actual NPC'!$C:$C,0),MATCH(V$5,'(3.3) Adj Actual NPC'!$G$5:$S$5,0))</f>
        <v>0</v>
      </c>
    </row>
    <row r="102" spans="1:22" ht="12.75" customHeight="1">
      <c r="C102" s="266" t="s">
        <v>310</v>
      </c>
      <c r="D102" s="245"/>
      <c r="E102" s="246" t="s">
        <v>143</v>
      </c>
      <c r="F102" s="232"/>
      <c r="G102" s="233">
        <v>1</v>
      </c>
      <c r="I102" s="237">
        <f t="shared" si="22"/>
        <v>0</v>
      </c>
      <c r="J102" s="262"/>
      <c r="K102" s="265">
        <f>+$G102*INDEX('(3.3) Adj Actual NPC'!$G:$SI,MATCH($C102,'(3.3) Adj Actual NPC'!$C:$C,0),MATCH(K$5,'(3.3) Adj Actual NPC'!$G$5:$S$5,0))</f>
        <v>0</v>
      </c>
      <c r="L102" s="265">
        <f>+$G102*INDEX('(3.3) Adj Actual NPC'!$G:$SI,MATCH($C102,'(3.3) Adj Actual NPC'!$C:$C,0),MATCH(L$5,'(3.3) Adj Actual NPC'!$G$5:$S$5,0))</f>
        <v>0</v>
      </c>
      <c r="M102" s="265">
        <f>+$G102*INDEX('(3.3) Adj Actual NPC'!$G:$SI,MATCH($C102,'(3.3) Adj Actual NPC'!$C:$C,0),MATCH(M$5,'(3.3) Adj Actual NPC'!$G$5:$S$5,0))</f>
        <v>0</v>
      </c>
      <c r="N102" s="265">
        <f>+$G102*INDEX('(3.3) Adj Actual NPC'!$G:$SI,MATCH($C102,'(3.3) Adj Actual NPC'!$C:$C,0),MATCH(N$5,'(3.3) Adj Actual NPC'!$G$5:$S$5,0))</f>
        <v>0</v>
      </c>
      <c r="O102" s="265">
        <f>+$G102*INDEX('(3.3) Adj Actual NPC'!$G:$SI,MATCH($C102,'(3.3) Adj Actual NPC'!$C:$C,0),MATCH(O$5,'(3.3) Adj Actual NPC'!$G$5:$S$5,0))</f>
        <v>0</v>
      </c>
      <c r="P102" s="265">
        <f>+$G102*INDEX('(3.3) Adj Actual NPC'!$G:$SI,MATCH($C102,'(3.3) Adj Actual NPC'!$C:$C,0),MATCH(P$5,'(3.3) Adj Actual NPC'!$G$5:$S$5,0))</f>
        <v>0</v>
      </c>
      <c r="Q102" s="265">
        <f>+$G102*INDEX('(3.3) Adj Actual NPC'!$G:$SI,MATCH($C102,'(3.3) Adj Actual NPC'!$C:$C,0),MATCH(Q$5,'(3.3) Adj Actual NPC'!$G$5:$S$5,0))</f>
        <v>0</v>
      </c>
      <c r="R102" s="265">
        <f>+$G102*INDEX('(3.3) Adj Actual NPC'!$G:$SI,MATCH($C102,'(3.3) Adj Actual NPC'!$C:$C,0),MATCH(R$5,'(3.3) Adj Actual NPC'!$G$5:$S$5,0))</f>
        <v>0</v>
      </c>
      <c r="S102" s="265">
        <f>+$G102*INDEX('(3.3) Adj Actual NPC'!$G:$SI,MATCH($C102,'(3.3) Adj Actual NPC'!$C:$C,0),MATCH(S$5,'(3.3) Adj Actual NPC'!$G$5:$S$5,0))</f>
        <v>0</v>
      </c>
      <c r="T102" s="265">
        <f>+$G102*INDEX('(3.3) Adj Actual NPC'!$G:$SI,MATCH($C102,'(3.3) Adj Actual NPC'!$C:$C,0),MATCH(T$5,'(3.3) Adj Actual NPC'!$G$5:$S$5,0))</f>
        <v>0</v>
      </c>
      <c r="U102" s="265">
        <f>+$G102*INDEX('(3.3) Adj Actual NPC'!$G:$SI,MATCH($C102,'(3.3) Adj Actual NPC'!$C:$C,0),MATCH(U$5,'(3.3) Adj Actual NPC'!$G$5:$S$5,0))</f>
        <v>0</v>
      </c>
      <c r="V102" s="265">
        <f>+$G102*INDEX('(3.3) Adj Actual NPC'!$G:$SI,MATCH($C102,'(3.3) Adj Actual NPC'!$C:$C,0),MATCH(V$5,'(3.3) Adj Actual NPC'!$G$5:$S$5,0))</f>
        <v>0</v>
      </c>
    </row>
    <row r="103" spans="1:22" ht="12.75" customHeight="1">
      <c r="C103" s="266" t="s">
        <v>311</v>
      </c>
      <c r="D103" s="245"/>
      <c r="E103" s="246" t="s">
        <v>143</v>
      </c>
      <c r="F103" s="232"/>
      <c r="G103" s="233">
        <v>1</v>
      </c>
      <c r="I103" s="237">
        <f t="shared" si="22"/>
        <v>0</v>
      </c>
      <c r="J103" s="262"/>
      <c r="K103" s="265">
        <f>+$G103*INDEX('(3.3) Adj Actual NPC'!$G:$SI,MATCH($C103,'(3.3) Adj Actual NPC'!$C:$C,0),MATCH(K$5,'(3.3) Adj Actual NPC'!$G$5:$S$5,0))</f>
        <v>0</v>
      </c>
      <c r="L103" s="265">
        <f>+$G103*INDEX('(3.3) Adj Actual NPC'!$G:$SI,MATCH($C103,'(3.3) Adj Actual NPC'!$C:$C,0),MATCH(L$5,'(3.3) Adj Actual NPC'!$G$5:$S$5,0))</f>
        <v>0</v>
      </c>
      <c r="M103" s="265">
        <f>+$G103*INDEX('(3.3) Adj Actual NPC'!$G:$SI,MATCH($C103,'(3.3) Adj Actual NPC'!$C:$C,0),MATCH(M$5,'(3.3) Adj Actual NPC'!$G$5:$S$5,0))</f>
        <v>0</v>
      </c>
      <c r="N103" s="265">
        <f>+$G103*INDEX('(3.3) Adj Actual NPC'!$G:$SI,MATCH($C103,'(3.3) Adj Actual NPC'!$C:$C,0),MATCH(N$5,'(3.3) Adj Actual NPC'!$G$5:$S$5,0))</f>
        <v>0</v>
      </c>
      <c r="O103" s="265">
        <f>+$G103*INDEX('(3.3) Adj Actual NPC'!$G:$SI,MATCH($C103,'(3.3) Adj Actual NPC'!$C:$C,0),MATCH(O$5,'(3.3) Adj Actual NPC'!$G$5:$S$5,0))</f>
        <v>0</v>
      </c>
      <c r="P103" s="265">
        <f>+$G103*INDEX('(3.3) Adj Actual NPC'!$G:$SI,MATCH($C103,'(3.3) Adj Actual NPC'!$C:$C,0),MATCH(P$5,'(3.3) Adj Actual NPC'!$G$5:$S$5,0))</f>
        <v>0</v>
      </c>
      <c r="Q103" s="265">
        <f>+$G103*INDEX('(3.3) Adj Actual NPC'!$G:$SI,MATCH($C103,'(3.3) Adj Actual NPC'!$C:$C,0),MATCH(Q$5,'(3.3) Adj Actual NPC'!$G$5:$S$5,0))</f>
        <v>0</v>
      </c>
      <c r="R103" s="265">
        <f>+$G103*INDEX('(3.3) Adj Actual NPC'!$G:$SI,MATCH($C103,'(3.3) Adj Actual NPC'!$C:$C,0),MATCH(R$5,'(3.3) Adj Actual NPC'!$G$5:$S$5,0))</f>
        <v>0</v>
      </c>
      <c r="S103" s="265">
        <f>+$G103*INDEX('(3.3) Adj Actual NPC'!$G:$SI,MATCH($C103,'(3.3) Adj Actual NPC'!$C:$C,0),MATCH(S$5,'(3.3) Adj Actual NPC'!$G$5:$S$5,0))</f>
        <v>0</v>
      </c>
      <c r="T103" s="265">
        <f>+$G103*INDEX('(3.3) Adj Actual NPC'!$G:$SI,MATCH($C103,'(3.3) Adj Actual NPC'!$C:$C,0),MATCH(T$5,'(3.3) Adj Actual NPC'!$G$5:$S$5,0))</f>
        <v>0</v>
      </c>
      <c r="U103" s="265">
        <f>+$G103*INDEX('(3.3) Adj Actual NPC'!$G:$SI,MATCH($C103,'(3.3) Adj Actual NPC'!$C:$C,0),MATCH(U$5,'(3.3) Adj Actual NPC'!$G$5:$S$5,0))</f>
        <v>0</v>
      </c>
      <c r="V103" s="265">
        <f>+$G103*INDEX('(3.3) Adj Actual NPC'!$G:$SI,MATCH($C103,'(3.3) Adj Actual NPC'!$C:$C,0),MATCH(V$5,'(3.3) Adj Actual NPC'!$G$5:$S$5,0))</f>
        <v>0</v>
      </c>
    </row>
    <row r="104" spans="1:22" ht="12.75" customHeight="1">
      <c r="G104" s="239"/>
      <c r="I104" s="234"/>
      <c r="J104" s="234"/>
      <c r="K104" s="234"/>
      <c r="L104" s="234"/>
      <c r="M104" s="234"/>
      <c r="N104" s="234"/>
      <c r="O104" s="234"/>
      <c r="P104" s="234"/>
      <c r="Q104" s="234"/>
      <c r="R104" s="234"/>
      <c r="S104" s="234"/>
      <c r="T104" s="234"/>
      <c r="U104" s="234"/>
      <c r="V104" s="234"/>
    </row>
    <row r="105" spans="1:22" ht="12.75" customHeight="1">
      <c r="B105" s="229" t="s">
        <v>188</v>
      </c>
      <c r="G105" s="239"/>
      <c r="I105" s="237">
        <f>SUM(K105:V105)</f>
        <v>272030.8</v>
      </c>
      <c r="J105" s="237"/>
      <c r="K105" s="237">
        <f t="shared" ref="K105:V105" si="23">SUM(K63:K103)</f>
        <v>0</v>
      </c>
      <c r="L105" s="237">
        <f t="shared" si="23"/>
        <v>0</v>
      </c>
      <c r="M105" s="237">
        <f t="shared" si="23"/>
        <v>50.019999999999996</v>
      </c>
      <c r="N105" s="237">
        <f t="shared" si="23"/>
        <v>18464.09</v>
      </c>
      <c r="O105" s="237">
        <f t="shared" si="23"/>
        <v>34591.759999999995</v>
      </c>
      <c r="P105" s="237">
        <f t="shared" si="23"/>
        <v>48623.69</v>
      </c>
      <c r="Q105" s="237">
        <f t="shared" si="23"/>
        <v>62358.289999999994</v>
      </c>
      <c r="R105" s="237">
        <f t="shared" si="23"/>
        <v>61263.54</v>
      </c>
      <c r="S105" s="237">
        <f t="shared" si="23"/>
        <v>35951.820000000007</v>
      </c>
      <c r="T105" s="237">
        <f t="shared" si="23"/>
        <v>7730.4699999999993</v>
      </c>
      <c r="U105" s="237">
        <f t="shared" si="23"/>
        <v>2997.12</v>
      </c>
      <c r="V105" s="237">
        <f t="shared" si="23"/>
        <v>0</v>
      </c>
    </row>
    <row r="106" spans="1:22" ht="12.75" customHeight="1">
      <c r="G106" s="239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  <c r="S106" s="234"/>
      <c r="T106" s="234"/>
      <c r="U106" s="234"/>
      <c r="V106" s="234"/>
    </row>
    <row r="107" spans="1:22" ht="12.75" customHeight="1">
      <c r="A107" s="270"/>
      <c r="B107" s="229" t="s">
        <v>55</v>
      </c>
      <c r="G107" s="239"/>
      <c r="H107" s="271" t="s">
        <v>171</v>
      </c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234"/>
      <c r="V107" s="234"/>
    </row>
    <row r="108" spans="1:22" ht="12.75" customHeight="1">
      <c r="A108" s="270"/>
      <c r="B108" s="229"/>
      <c r="C108" s="273" t="s">
        <v>189</v>
      </c>
      <c r="D108" s="263"/>
      <c r="E108" s="246" t="s">
        <v>142</v>
      </c>
      <c r="F108" s="264"/>
      <c r="G108" s="274">
        <v>0.7</v>
      </c>
      <c r="I108" s="237">
        <f t="shared" ref="I108:I111" si="24">SUM(K108:V108)</f>
        <v>1380750.42</v>
      </c>
      <c r="J108" s="234"/>
      <c r="K108" s="238">
        <f>+$G108*INDEX('(3.3) Adj Actual NPC'!$G:$SI,MATCH($C108,'(3.3) Adj Actual NPC'!$C:$C,0),MATCH(K$5,'(3.3) Adj Actual NPC'!$G$5:$S$5,0))</f>
        <v>121739.88399999999</v>
      </c>
      <c r="L108" s="238">
        <f>+$G108*INDEX('(3.3) Adj Actual NPC'!$G:$SI,MATCH($C108,'(3.3) Adj Actual NPC'!$C:$C,0),MATCH(L$5,'(3.3) Adj Actual NPC'!$G$5:$S$5,0))</f>
        <v>121739.88399999999</v>
      </c>
      <c r="M108" s="238">
        <f>+$G108*INDEX('(3.3) Adj Actual NPC'!$G:$SI,MATCH($C108,'(3.3) Adj Actual NPC'!$C:$C,0),MATCH(M$5,'(3.3) Adj Actual NPC'!$G$5:$S$5,0))</f>
        <v>41611.695999999938</v>
      </c>
      <c r="N108" s="238">
        <f>+$G108*INDEX('(3.3) Adj Actual NPC'!$G:$SI,MATCH($C108,'(3.3) Adj Actual NPC'!$C:$C,0),MATCH(N$5,'(3.3) Adj Actual NPC'!$G$5:$S$5,0))</f>
        <v>121739.88399999999</v>
      </c>
      <c r="O108" s="238">
        <f>+$G108*INDEX('(3.3) Adj Actual NPC'!$G:$SI,MATCH($C108,'(3.3) Adj Actual NPC'!$C:$C,0),MATCH(O$5,'(3.3) Adj Actual NPC'!$G$5:$S$5,0))</f>
        <v>121739.88399999999</v>
      </c>
      <c r="P108" s="238">
        <f>+$G108*INDEX('(3.3) Adj Actual NPC'!$G:$SI,MATCH($C108,'(3.3) Adj Actual NPC'!$C:$C,0),MATCH(P$5,'(3.3) Adj Actual NPC'!$G$5:$S$5,0))</f>
        <v>121739.88399999999</v>
      </c>
      <c r="Q108" s="238">
        <f>+$G108*INDEX('(3.3) Adj Actual NPC'!$G:$SI,MATCH($C108,'(3.3) Adj Actual NPC'!$C:$C,0),MATCH(Q$5,'(3.3) Adj Actual NPC'!$G$5:$S$5,0))</f>
        <v>121739.88399999999</v>
      </c>
      <c r="R108" s="238">
        <f>+$G108*INDEX('(3.3) Adj Actual NPC'!$G:$SI,MATCH($C108,'(3.3) Adj Actual NPC'!$C:$C,0),MATCH(R$5,'(3.3) Adj Actual NPC'!$G$5:$S$5,0))</f>
        <v>121739.88399999999</v>
      </c>
      <c r="S108" s="238">
        <f>+$G108*INDEX('(3.3) Adj Actual NPC'!$G:$SI,MATCH($C108,'(3.3) Adj Actual NPC'!$C:$C,0),MATCH(S$5,'(3.3) Adj Actual NPC'!$G$5:$S$5,0))</f>
        <v>121739.88399999999</v>
      </c>
      <c r="T108" s="238">
        <f>+$G108*INDEX('(3.3) Adj Actual NPC'!$G:$SI,MATCH($C108,'(3.3) Adj Actual NPC'!$C:$C,0),MATCH(T$5,'(3.3) Adj Actual NPC'!$G$5:$S$5,0))</f>
        <v>121739.88399999999</v>
      </c>
      <c r="U108" s="238">
        <f>+$G108*INDEX('(3.3) Adj Actual NPC'!$G:$SI,MATCH($C108,'(3.3) Adj Actual NPC'!$C:$C,0),MATCH(U$5,'(3.3) Adj Actual NPC'!$G$5:$S$5,0))</f>
        <v>121739.88399999999</v>
      </c>
      <c r="V108" s="238">
        <f>+$G108*INDEX('(3.3) Adj Actual NPC'!$G:$SI,MATCH($C108,'(3.3) Adj Actual NPC'!$C:$C,0),MATCH(V$5,'(3.3) Adj Actual NPC'!$G$5:$S$5,0))</f>
        <v>121739.88399999999</v>
      </c>
    </row>
    <row r="109" spans="1:22" ht="12.75" customHeight="1">
      <c r="A109" s="270"/>
      <c r="B109" s="229"/>
      <c r="C109" s="273" t="s">
        <v>189</v>
      </c>
      <c r="D109" s="263"/>
      <c r="E109" s="275" t="s">
        <v>140</v>
      </c>
      <c r="F109" s="264"/>
      <c r="G109" s="274">
        <v>0.30000000000000004</v>
      </c>
      <c r="I109" s="237">
        <f t="shared" si="24"/>
        <v>591750.18000000017</v>
      </c>
      <c r="J109" s="234"/>
      <c r="K109" s="238">
        <f>+$G109*INDEX('(3.3) Adj Actual NPC'!$G:$SI,MATCH($C109,'(3.3) Adj Actual NPC'!$C:$C,0),MATCH(K$5,'(3.3) Adj Actual NPC'!$G$5:$S$5,0))</f>
        <v>52174.236000000004</v>
      </c>
      <c r="L109" s="238">
        <f>+$G109*INDEX('(3.3) Adj Actual NPC'!$G:$SI,MATCH($C109,'(3.3) Adj Actual NPC'!$C:$C,0),MATCH(L$5,'(3.3) Adj Actual NPC'!$G$5:$S$5,0))</f>
        <v>52174.236000000004</v>
      </c>
      <c r="M109" s="238">
        <f>+$G109*INDEX('(3.3) Adj Actual NPC'!$G:$SI,MATCH($C109,'(3.3) Adj Actual NPC'!$C:$C,0),MATCH(M$5,'(3.3) Adj Actual NPC'!$G$5:$S$5,0))</f>
        <v>17833.583999999977</v>
      </c>
      <c r="N109" s="238">
        <f>+$G109*INDEX('(3.3) Adj Actual NPC'!$G:$SI,MATCH($C109,'(3.3) Adj Actual NPC'!$C:$C,0),MATCH(N$5,'(3.3) Adj Actual NPC'!$G$5:$S$5,0))</f>
        <v>52174.236000000004</v>
      </c>
      <c r="O109" s="238">
        <f>+$G109*INDEX('(3.3) Adj Actual NPC'!$G:$SI,MATCH($C109,'(3.3) Adj Actual NPC'!$C:$C,0),MATCH(O$5,'(3.3) Adj Actual NPC'!$G$5:$S$5,0))</f>
        <v>52174.236000000004</v>
      </c>
      <c r="P109" s="238">
        <f>+$G109*INDEX('(3.3) Adj Actual NPC'!$G:$SI,MATCH($C109,'(3.3) Adj Actual NPC'!$C:$C,0),MATCH(P$5,'(3.3) Adj Actual NPC'!$G$5:$S$5,0))</f>
        <v>52174.236000000004</v>
      </c>
      <c r="Q109" s="238">
        <f>+$G109*INDEX('(3.3) Adj Actual NPC'!$G:$SI,MATCH($C109,'(3.3) Adj Actual NPC'!$C:$C,0),MATCH(Q$5,'(3.3) Adj Actual NPC'!$G$5:$S$5,0))</f>
        <v>52174.236000000004</v>
      </c>
      <c r="R109" s="238">
        <f>+$G109*INDEX('(3.3) Adj Actual NPC'!$G:$SI,MATCH($C109,'(3.3) Adj Actual NPC'!$C:$C,0),MATCH(R$5,'(3.3) Adj Actual NPC'!$G$5:$S$5,0))</f>
        <v>52174.236000000004</v>
      </c>
      <c r="S109" s="238">
        <f>+$G109*INDEX('(3.3) Adj Actual NPC'!$G:$SI,MATCH($C109,'(3.3) Adj Actual NPC'!$C:$C,0),MATCH(S$5,'(3.3) Adj Actual NPC'!$G$5:$S$5,0))</f>
        <v>52174.236000000004</v>
      </c>
      <c r="T109" s="238">
        <f>+$G109*INDEX('(3.3) Adj Actual NPC'!$G:$SI,MATCH($C109,'(3.3) Adj Actual NPC'!$C:$C,0),MATCH(T$5,'(3.3) Adj Actual NPC'!$G$5:$S$5,0))</f>
        <v>52174.236000000004</v>
      </c>
      <c r="U109" s="238">
        <f>+$G109*INDEX('(3.3) Adj Actual NPC'!$G:$SI,MATCH($C109,'(3.3) Adj Actual NPC'!$C:$C,0),MATCH(U$5,'(3.3) Adj Actual NPC'!$G$5:$S$5,0))</f>
        <v>52174.236000000004</v>
      </c>
      <c r="V109" s="238">
        <f>+$G109*INDEX('(3.3) Adj Actual NPC'!$G:$SI,MATCH($C109,'(3.3) Adj Actual NPC'!$C:$C,0),MATCH(V$5,'(3.3) Adj Actual NPC'!$G$5:$S$5,0))</f>
        <v>52174.236000000004</v>
      </c>
    </row>
    <row r="110" spans="1:22" ht="12.75" customHeight="1">
      <c r="A110" s="270"/>
      <c r="B110" s="229"/>
      <c r="C110" s="256" t="s">
        <v>56</v>
      </c>
      <c r="D110" s="257"/>
      <c r="E110" s="247" t="s">
        <v>142</v>
      </c>
      <c r="F110" s="248"/>
      <c r="G110" s="249">
        <v>0.7</v>
      </c>
      <c r="I110" s="237">
        <f t="shared" si="24"/>
        <v>-2266380.2279999997</v>
      </c>
      <c r="J110" s="234"/>
      <c r="K110" s="238">
        <f>+$G110*INDEX('(3.3) Adj Actual NPC'!$G:$SI,MATCH($C110,'(3.3) Adj Actual NPC'!$C:$C,0),MATCH(K$5,'(3.3) Adj Actual NPC'!$G$5:$S$5,0))</f>
        <v>-173515.00599999999</v>
      </c>
      <c r="L110" s="238">
        <f>+$G110*INDEX('(3.3) Adj Actual NPC'!$G:$SI,MATCH($C110,'(3.3) Adj Actual NPC'!$C:$C,0),MATCH(L$5,'(3.3) Adj Actual NPC'!$G$5:$S$5,0))</f>
        <v>-173515.00599999999</v>
      </c>
      <c r="M110" s="238">
        <f>+$G110*INDEX('(3.3) Adj Actual NPC'!$G:$SI,MATCH($C110,'(3.3) Adj Actual NPC'!$C:$C,0),MATCH(M$5,'(3.3) Adj Actual NPC'!$G$5:$S$5,0))</f>
        <v>-357714.78400000016</v>
      </c>
      <c r="N110" s="238">
        <f>+$G110*INDEX('(3.3) Adj Actual NPC'!$G:$SI,MATCH($C110,'(3.3) Adj Actual NPC'!$C:$C,0),MATCH(N$5,'(3.3) Adj Actual NPC'!$G$5:$S$5,0))</f>
        <v>-173515.04800000001</v>
      </c>
      <c r="O110" s="238">
        <f>+$G110*INDEX('(3.3) Adj Actual NPC'!$G:$SI,MATCH($C110,'(3.3) Adj Actual NPC'!$C:$C,0),MATCH(O$5,'(3.3) Adj Actual NPC'!$G$5:$S$5,0))</f>
        <v>-173515.04800000001</v>
      </c>
      <c r="P110" s="238">
        <f>+$G110*INDEX('(3.3) Adj Actual NPC'!$G:$SI,MATCH($C110,'(3.3) Adj Actual NPC'!$C:$C,0),MATCH(P$5,'(3.3) Adj Actual NPC'!$G$5:$S$5,0))</f>
        <v>-173515.04800000001</v>
      </c>
      <c r="Q110" s="238">
        <f>+$G110*INDEX('(3.3) Adj Actual NPC'!$G:$SI,MATCH($C110,'(3.3) Adj Actual NPC'!$C:$C,0),MATCH(Q$5,'(3.3) Adj Actual NPC'!$G$5:$S$5,0))</f>
        <v>-173515.04800000001</v>
      </c>
      <c r="R110" s="238">
        <f>+$G110*INDEX('(3.3) Adj Actual NPC'!$G:$SI,MATCH($C110,'(3.3) Adj Actual NPC'!$C:$C,0),MATCH(R$5,'(3.3) Adj Actual NPC'!$G$5:$S$5,0))</f>
        <v>-173515.04800000001</v>
      </c>
      <c r="S110" s="238">
        <f>+$G110*INDEX('(3.3) Adj Actual NPC'!$G:$SI,MATCH($C110,'(3.3) Adj Actual NPC'!$C:$C,0),MATCH(S$5,'(3.3) Adj Actual NPC'!$G$5:$S$5,0))</f>
        <v>-173515.04800000001</v>
      </c>
      <c r="T110" s="238">
        <f>+$G110*INDEX('(3.3) Adj Actual NPC'!$G:$SI,MATCH($C110,'(3.3) Adj Actual NPC'!$C:$C,0),MATCH(T$5,'(3.3) Adj Actual NPC'!$G$5:$S$5,0))</f>
        <v>-173515.04800000001</v>
      </c>
      <c r="U110" s="238">
        <f>+$G110*INDEX('(3.3) Adj Actual NPC'!$G:$SI,MATCH($C110,'(3.3) Adj Actual NPC'!$C:$C,0),MATCH(U$5,'(3.3) Adj Actual NPC'!$G$5:$S$5,0))</f>
        <v>-173515.04800000001</v>
      </c>
      <c r="V110" s="238">
        <f>+$G110*INDEX('(3.3) Adj Actual NPC'!$G:$SI,MATCH($C110,'(3.3) Adj Actual NPC'!$C:$C,0),MATCH(V$5,'(3.3) Adj Actual NPC'!$G$5:$S$5,0))</f>
        <v>-173515.04800000001</v>
      </c>
    </row>
    <row r="111" spans="1:22" ht="12.75" customHeight="1">
      <c r="A111" s="270"/>
      <c r="B111" s="229"/>
      <c r="C111" s="258" t="s">
        <v>56</v>
      </c>
      <c r="D111" s="259"/>
      <c r="E111" s="250" t="s">
        <v>140</v>
      </c>
      <c r="F111" s="251"/>
      <c r="G111" s="252">
        <v>0.30000000000000004</v>
      </c>
      <c r="I111" s="237">
        <f t="shared" si="24"/>
        <v>-971305.8120000005</v>
      </c>
      <c r="J111" s="234"/>
      <c r="K111" s="238">
        <f>+$G111*INDEX('(3.3) Adj Actual NPC'!$G:$SI,MATCH($C111,'(3.3) Adj Actual NPC'!$C:$C,0),MATCH(K$5,'(3.3) Adj Actual NPC'!$G$5:$S$5,0))</f>
        <v>-74363.574000000008</v>
      </c>
      <c r="L111" s="238">
        <f>+$G111*INDEX('(3.3) Adj Actual NPC'!$G:$SI,MATCH($C111,'(3.3) Adj Actual NPC'!$C:$C,0),MATCH(L$5,'(3.3) Adj Actual NPC'!$G$5:$S$5,0))</f>
        <v>-74363.574000000008</v>
      </c>
      <c r="M111" s="238">
        <f>+$G111*INDEX('(3.3) Adj Actual NPC'!$G:$SI,MATCH($C111,'(3.3) Adj Actual NPC'!$C:$C,0),MATCH(M$5,'(3.3) Adj Actual NPC'!$G$5:$S$5,0))</f>
        <v>-153306.3360000001</v>
      </c>
      <c r="N111" s="238">
        <f>+$G111*INDEX('(3.3) Adj Actual NPC'!$G:$SI,MATCH($C111,'(3.3) Adj Actual NPC'!$C:$C,0),MATCH(N$5,'(3.3) Adj Actual NPC'!$G$5:$S$5,0))</f>
        <v>-74363.592000000019</v>
      </c>
      <c r="O111" s="238">
        <f>+$G111*INDEX('(3.3) Adj Actual NPC'!$G:$SI,MATCH($C111,'(3.3) Adj Actual NPC'!$C:$C,0),MATCH(O$5,'(3.3) Adj Actual NPC'!$G$5:$S$5,0))</f>
        <v>-74363.592000000019</v>
      </c>
      <c r="P111" s="238">
        <f>+$G111*INDEX('(3.3) Adj Actual NPC'!$G:$SI,MATCH($C111,'(3.3) Adj Actual NPC'!$C:$C,0),MATCH(P$5,'(3.3) Adj Actual NPC'!$G$5:$S$5,0))</f>
        <v>-74363.592000000019</v>
      </c>
      <c r="Q111" s="238">
        <f>+$G111*INDEX('(3.3) Adj Actual NPC'!$G:$SI,MATCH($C111,'(3.3) Adj Actual NPC'!$C:$C,0),MATCH(Q$5,'(3.3) Adj Actual NPC'!$G$5:$S$5,0))</f>
        <v>-74363.592000000019</v>
      </c>
      <c r="R111" s="238">
        <f>+$G111*INDEX('(3.3) Adj Actual NPC'!$G:$SI,MATCH($C111,'(3.3) Adj Actual NPC'!$C:$C,0),MATCH(R$5,'(3.3) Adj Actual NPC'!$G$5:$S$5,0))</f>
        <v>-74363.592000000019</v>
      </c>
      <c r="S111" s="238">
        <f>+$G111*INDEX('(3.3) Adj Actual NPC'!$G:$SI,MATCH($C111,'(3.3) Adj Actual NPC'!$C:$C,0),MATCH(S$5,'(3.3) Adj Actual NPC'!$G$5:$S$5,0))</f>
        <v>-74363.592000000019</v>
      </c>
      <c r="T111" s="238">
        <f>+$G111*INDEX('(3.3) Adj Actual NPC'!$G:$SI,MATCH($C111,'(3.3) Adj Actual NPC'!$C:$C,0),MATCH(T$5,'(3.3) Adj Actual NPC'!$G$5:$S$5,0))</f>
        <v>-74363.592000000019</v>
      </c>
      <c r="U111" s="238">
        <f>+$G111*INDEX('(3.3) Adj Actual NPC'!$G:$SI,MATCH($C111,'(3.3) Adj Actual NPC'!$C:$C,0),MATCH(U$5,'(3.3) Adj Actual NPC'!$G$5:$S$5,0))</f>
        <v>-74363.592000000019</v>
      </c>
      <c r="V111" s="238">
        <f>+$G111*INDEX('(3.3) Adj Actual NPC'!$G:$SI,MATCH($C111,'(3.3) Adj Actual NPC'!$C:$C,0),MATCH(V$5,'(3.3) Adj Actual NPC'!$G$5:$S$5,0))</f>
        <v>-74363.592000000019</v>
      </c>
    </row>
    <row r="112" spans="1:22" ht="12.75" customHeight="1">
      <c r="A112" s="270"/>
      <c r="B112" s="229"/>
      <c r="F112" s="245"/>
      <c r="G112" s="239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  <c r="T112" s="234"/>
      <c r="U112" s="234"/>
      <c r="V112" s="234"/>
    </row>
    <row r="113" spans="1:22" ht="12.75" customHeight="1">
      <c r="A113" s="270"/>
      <c r="B113" s="229" t="s">
        <v>190</v>
      </c>
      <c r="C113" s="245"/>
      <c r="D113" s="245"/>
      <c r="F113" s="245"/>
      <c r="G113" s="239"/>
      <c r="I113" s="237">
        <f>SUM(K113:V113)</f>
        <v>-1265185.4400000006</v>
      </c>
      <c r="J113" s="237"/>
      <c r="K113" s="237">
        <f t="shared" ref="K113:V113" si="25">SUM(K108:K111)</f>
        <v>-73964.460000000006</v>
      </c>
      <c r="L113" s="237">
        <f t="shared" si="25"/>
        <v>-73964.460000000006</v>
      </c>
      <c r="M113" s="237">
        <f t="shared" si="25"/>
        <v>-451575.84000000032</v>
      </c>
      <c r="N113" s="237">
        <f t="shared" si="25"/>
        <v>-73964.520000000033</v>
      </c>
      <c r="O113" s="237">
        <f t="shared" si="25"/>
        <v>-73964.520000000033</v>
      </c>
      <c r="P113" s="237">
        <f t="shared" si="25"/>
        <v>-73964.520000000033</v>
      </c>
      <c r="Q113" s="237">
        <f t="shared" si="25"/>
        <v>-73964.520000000033</v>
      </c>
      <c r="R113" s="237">
        <f t="shared" si="25"/>
        <v>-73964.520000000033</v>
      </c>
      <c r="S113" s="237">
        <f t="shared" si="25"/>
        <v>-73964.520000000033</v>
      </c>
      <c r="T113" s="237">
        <f t="shared" si="25"/>
        <v>-73964.520000000033</v>
      </c>
      <c r="U113" s="237">
        <f t="shared" si="25"/>
        <v>-73964.520000000033</v>
      </c>
      <c r="V113" s="237">
        <f t="shared" si="25"/>
        <v>-73964.520000000033</v>
      </c>
    </row>
    <row r="114" spans="1:22" ht="12.75" customHeight="1">
      <c r="A114" s="270"/>
      <c r="B114" s="229"/>
      <c r="C114" s="245"/>
      <c r="D114" s="245"/>
      <c r="F114" s="245"/>
      <c r="G114" s="239"/>
      <c r="I114" s="237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237"/>
      <c r="U114" s="237"/>
      <c r="V114" s="237"/>
    </row>
    <row r="115" spans="1:22" ht="12.75" customHeight="1">
      <c r="A115" s="270"/>
      <c r="B115" s="229" t="s">
        <v>57</v>
      </c>
      <c r="C115" s="245"/>
      <c r="D115" s="245"/>
      <c r="F115" s="245"/>
      <c r="G115" s="239"/>
      <c r="I115" s="237">
        <f>SUM(K115:V115)</f>
        <v>5144890.42</v>
      </c>
      <c r="J115" s="237"/>
      <c r="K115" s="237">
        <f t="shared" ref="K115:V115" si="26">K113+K105+K60</f>
        <v>712016.41999999993</v>
      </c>
      <c r="L115" s="237">
        <f t="shared" si="26"/>
        <v>568036.86</v>
      </c>
      <c r="M115" s="237">
        <f t="shared" si="26"/>
        <v>57623.379999999714</v>
      </c>
      <c r="N115" s="237">
        <f t="shared" si="26"/>
        <v>519947.77999999991</v>
      </c>
      <c r="O115" s="237">
        <f t="shared" si="26"/>
        <v>414121.57999999996</v>
      </c>
      <c r="P115" s="237">
        <f t="shared" si="26"/>
        <v>544593.95999999985</v>
      </c>
      <c r="Q115" s="237">
        <f t="shared" si="26"/>
        <v>483034.20999999996</v>
      </c>
      <c r="R115" s="237">
        <f t="shared" si="26"/>
        <v>394276.57999999996</v>
      </c>
      <c r="S115" s="237">
        <f t="shared" si="26"/>
        <v>263820.94</v>
      </c>
      <c r="T115" s="237">
        <f t="shared" si="26"/>
        <v>439540.68999999994</v>
      </c>
      <c r="U115" s="237">
        <f t="shared" si="26"/>
        <v>431580.44</v>
      </c>
      <c r="V115" s="237">
        <f t="shared" si="26"/>
        <v>316297.58</v>
      </c>
    </row>
    <row r="116" spans="1:22" ht="12.75" customHeight="1">
      <c r="A116" s="270"/>
      <c r="B116" s="229"/>
      <c r="G116" s="239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34"/>
      <c r="U116" s="234"/>
      <c r="V116" s="234"/>
    </row>
    <row r="117" spans="1:22" ht="12.75" customHeight="1">
      <c r="A117" s="270"/>
      <c r="B117" s="229" t="s">
        <v>58</v>
      </c>
      <c r="G117" s="239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  <c r="S117" s="234"/>
      <c r="T117" s="234"/>
      <c r="U117" s="234"/>
      <c r="V117" s="234"/>
    </row>
    <row r="118" spans="1:22" ht="12.75" customHeight="1">
      <c r="A118" s="270"/>
      <c r="B118" s="229"/>
      <c r="C118" s="245" t="s">
        <v>59</v>
      </c>
      <c r="D118" s="245"/>
      <c r="E118" s="246" t="s">
        <v>143</v>
      </c>
      <c r="F118" s="264"/>
      <c r="G118" s="269">
        <v>1</v>
      </c>
      <c r="H118" s="254"/>
      <c r="I118" s="272">
        <f t="shared" ref="I118:I123" si="27">SUM(K118:V118)</f>
        <v>0</v>
      </c>
      <c r="J118" s="272"/>
      <c r="K118" s="235">
        <f>+$G118*INDEX('(3.3) Adj Actual NPC'!$G:$SI,MATCH($C118,'(3.3) Adj Actual NPC'!$C:$C,0),MATCH(K$5,'(3.3) Adj Actual NPC'!$G$5:$S$5,0))</f>
        <v>0</v>
      </c>
      <c r="L118" s="235">
        <f>+$G118*INDEX('(3.3) Adj Actual NPC'!$G:$SI,MATCH($C118,'(3.3) Adj Actual NPC'!$C:$C,0),MATCH(L$5,'(3.3) Adj Actual NPC'!$G$5:$S$5,0))</f>
        <v>0</v>
      </c>
      <c r="M118" s="235">
        <f>+$G118*INDEX('(3.3) Adj Actual NPC'!$G:$SI,MATCH($C118,'(3.3) Adj Actual NPC'!$C:$C,0),MATCH(M$5,'(3.3) Adj Actual NPC'!$G$5:$S$5,0))</f>
        <v>0</v>
      </c>
      <c r="N118" s="235">
        <f>+$G118*INDEX('(3.3) Adj Actual NPC'!$G:$SI,MATCH($C118,'(3.3) Adj Actual NPC'!$C:$C,0),MATCH(N$5,'(3.3) Adj Actual NPC'!$G$5:$S$5,0))</f>
        <v>0</v>
      </c>
      <c r="O118" s="235">
        <f>+$G118*INDEX('(3.3) Adj Actual NPC'!$G:$SI,MATCH($C118,'(3.3) Adj Actual NPC'!$C:$C,0),MATCH(O$5,'(3.3) Adj Actual NPC'!$G$5:$S$5,0))</f>
        <v>0</v>
      </c>
      <c r="P118" s="235">
        <f>+$G118*INDEX('(3.3) Adj Actual NPC'!$G:$SI,MATCH($C118,'(3.3) Adj Actual NPC'!$C:$C,0),MATCH(P$5,'(3.3) Adj Actual NPC'!$G$5:$S$5,0))</f>
        <v>0</v>
      </c>
      <c r="Q118" s="235">
        <f>+$G118*INDEX('(3.3) Adj Actual NPC'!$G:$SI,MATCH($C118,'(3.3) Adj Actual NPC'!$C:$C,0),MATCH(Q$5,'(3.3) Adj Actual NPC'!$G$5:$S$5,0))</f>
        <v>0</v>
      </c>
      <c r="R118" s="235">
        <f>+$G118*INDEX('(3.3) Adj Actual NPC'!$G:$SI,MATCH($C118,'(3.3) Adj Actual NPC'!$C:$C,0),MATCH(R$5,'(3.3) Adj Actual NPC'!$G$5:$S$5,0))</f>
        <v>0</v>
      </c>
      <c r="S118" s="235">
        <f>+$G118*INDEX('(3.3) Adj Actual NPC'!$G:$SI,MATCH($C118,'(3.3) Adj Actual NPC'!$C:$C,0),MATCH(S$5,'(3.3) Adj Actual NPC'!$G$5:$S$5,0))</f>
        <v>0</v>
      </c>
      <c r="T118" s="235">
        <f>+$G118*INDEX('(3.3) Adj Actual NPC'!$G:$SI,MATCH($C118,'(3.3) Adj Actual NPC'!$C:$C,0),MATCH(T$5,'(3.3) Adj Actual NPC'!$G$5:$S$5,0))</f>
        <v>0</v>
      </c>
      <c r="U118" s="235">
        <f>+$G118*INDEX('(3.3) Adj Actual NPC'!$G:$SI,MATCH($C118,'(3.3) Adj Actual NPC'!$C:$C,0),MATCH(U$5,'(3.3) Adj Actual NPC'!$G$5:$S$5,0))</f>
        <v>0</v>
      </c>
      <c r="V118" s="235">
        <f>+$G118*INDEX('(3.3) Adj Actual NPC'!$G:$SI,MATCH($C118,'(3.3) Adj Actual NPC'!$C:$C,0),MATCH(V$5,'(3.3) Adj Actual NPC'!$G$5:$S$5,0))</f>
        <v>0</v>
      </c>
    </row>
    <row r="119" spans="1:22" ht="12.75" customHeight="1">
      <c r="A119" s="270"/>
      <c r="B119" s="229"/>
      <c r="C119" s="245" t="s">
        <v>191</v>
      </c>
      <c r="D119" s="245"/>
      <c r="E119" s="246" t="s">
        <v>143</v>
      </c>
      <c r="F119" s="264"/>
      <c r="G119" s="269">
        <v>1</v>
      </c>
      <c r="H119" s="254"/>
      <c r="I119" s="237">
        <f t="shared" si="27"/>
        <v>0</v>
      </c>
      <c r="J119" s="276"/>
      <c r="K119" s="238">
        <f>+$G119*INDEX('(3.3) Adj Actual NPC'!$G:$SI,MATCH($C119,'(3.3) Adj Actual NPC'!$C:$C,0),MATCH(K$5,'(3.3) Adj Actual NPC'!$G$5:$S$5,0))</f>
        <v>0</v>
      </c>
      <c r="L119" s="238">
        <f>+$G119*INDEX('(3.3) Adj Actual NPC'!$G:$SI,MATCH($C119,'(3.3) Adj Actual NPC'!$C:$C,0),MATCH(L$5,'(3.3) Adj Actual NPC'!$G$5:$S$5,0))</f>
        <v>0</v>
      </c>
      <c r="M119" s="238">
        <f>+$G119*INDEX('(3.3) Adj Actual NPC'!$G:$SI,MATCH($C119,'(3.3) Adj Actual NPC'!$C:$C,0),MATCH(M$5,'(3.3) Adj Actual NPC'!$G$5:$S$5,0))</f>
        <v>0</v>
      </c>
      <c r="N119" s="238">
        <f>+$G119*INDEX('(3.3) Adj Actual NPC'!$G:$SI,MATCH($C119,'(3.3) Adj Actual NPC'!$C:$C,0),MATCH(N$5,'(3.3) Adj Actual NPC'!$G$5:$S$5,0))</f>
        <v>0</v>
      </c>
      <c r="O119" s="238">
        <f>+$G119*INDEX('(3.3) Adj Actual NPC'!$G:$SI,MATCH($C119,'(3.3) Adj Actual NPC'!$C:$C,0),MATCH(O$5,'(3.3) Adj Actual NPC'!$G$5:$S$5,0))</f>
        <v>0</v>
      </c>
      <c r="P119" s="238">
        <f>+$G119*INDEX('(3.3) Adj Actual NPC'!$G:$SI,MATCH($C119,'(3.3) Adj Actual NPC'!$C:$C,0),MATCH(P$5,'(3.3) Adj Actual NPC'!$G$5:$S$5,0))</f>
        <v>0</v>
      </c>
      <c r="Q119" s="238">
        <f>+$G119*INDEX('(3.3) Adj Actual NPC'!$G:$SI,MATCH($C119,'(3.3) Adj Actual NPC'!$C:$C,0),MATCH(Q$5,'(3.3) Adj Actual NPC'!$G$5:$S$5,0))</f>
        <v>0</v>
      </c>
      <c r="R119" s="238">
        <f>+$G119*INDEX('(3.3) Adj Actual NPC'!$G:$SI,MATCH($C119,'(3.3) Adj Actual NPC'!$C:$C,0),MATCH(R$5,'(3.3) Adj Actual NPC'!$G$5:$S$5,0))</f>
        <v>0</v>
      </c>
      <c r="S119" s="238">
        <f>+$G119*INDEX('(3.3) Adj Actual NPC'!$G:$SI,MATCH($C119,'(3.3) Adj Actual NPC'!$C:$C,0),MATCH(S$5,'(3.3) Adj Actual NPC'!$G$5:$S$5,0))</f>
        <v>0</v>
      </c>
      <c r="T119" s="238">
        <f>+$G119*INDEX('(3.3) Adj Actual NPC'!$G:$SI,MATCH($C119,'(3.3) Adj Actual NPC'!$C:$C,0),MATCH(T$5,'(3.3) Adj Actual NPC'!$G$5:$S$5,0))</f>
        <v>0</v>
      </c>
      <c r="U119" s="238">
        <f>+$G119*INDEX('(3.3) Adj Actual NPC'!$G:$SI,MATCH($C119,'(3.3) Adj Actual NPC'!$C:$C,0),MATCH(U$5,'(3.3) Adj Actual NPC'!$G$5:$S$5,0))</f>
        <v>0</v>
      </c>
      <c r="V119" s="238">
        <f>+$G119*INDEX('(3.3) Adj Actual NPC'!$G:$SI,MATCH($C119,'(3.3) Adj Actual NPC'!$C:$C,0),MATCH(V$5,'(3.3) Adj Actual NPC'!$G$5:$S$5,0))</f>
        <v>0</v>
      </c>
    </row>
    <row r="120" spans="1:22" ht="12.75" customHeight="1">
      <c r="A120" s="270"/>
      <c r="B120" s="229"/>
      <c r="C120" s="245" t="s">
        <v>192</v>
      </c>
      <c r="D120" s="245"/>
      <c r="E120" s="246" t="s">
        <v>143</v>
      </c>
      <c r="F120" s="264"/>
      <c r="G120" s="269">
        <v>1</v>
      </c>
      <c r="H120" s="254"/>
      <c r="I120" s="237">
        <f t="shared" si="27"/>
        <v>0</v>
      </c>
      <c r="J120" s="276"/>
      <c r="K120" s="238">
        <f>+$G120*INDEX('(3.3) Adj Actual NPC'!$G:$SI,MATCH($C120,'(3.3) Adj Actual NPC'!$C:$C,0),MATCH(K$5,'(3.3) Adj Actual NPC'!$G$5:$S$5,0))</f>
        <v>0</v>
      </c>
      <c r="L120" s="238">
        <f>+$G120*INDEX('(3.3) Adj Actual NPC'!$G:$SI,MATCH($C120,'(3.3) Adj Actual NPC'!$C:$C,0),MATCH(L$5,'(3.3) Adj Actual NPC'!$G$5:$S$5,0))</f>
        <v>0</v>
      </c>
      <c r="M120" s="238">
        <f>+$G120*INDEX('(3.3) Adj Actual NPC'!$G:$SI,MATCH($C120,'(3.3) Adj Actual NPC'!$C:$C,0),MATCH(M$5,'(3.3) Adj Actual NPC'!$G$5:$S$5,0))</f>
        <v>0</v>
      </c>
      <c r="N120" s="238">
        <f>+$G120*INDEX('(3.3) Adj Actual NPC'!$G:$SI,MATCH($C120,'(3.3) Adj Actual NPC'!$C:$C,0),MATCH(N$5,'(3.3) Adj Actual NPC'!$G$5:$S$5,0))</f>
        <v>0</v>
      </c>
      <c r="O120" s="238">
        <f>+$G120*INDEX('(3.3) Adj Actual NPC'!$G:$SI,MATCH($C120,'(3.3) Adj Actual NPC'!$C:$C,0),MATCH(O$5,'(3.3) Adj Actual NPC'!$G$5:$S$5,0))</f>
        <v>0</v>
      </c>
      <c r="P120" s="238">
        <f>+$G120*INDEX('(3.3) Adj Actual NPC'!$G:$SI,MATCH($C120,'(3.3) Adj Actual NPC'!$C:$C,0),MATCH(P$5,'(3.3) Adj Actual NPC'!$G$5:$S$5,0))</f>
        <v>0</v>
      </c>
      <c r="Q120" s="238">
        <f>+$G120*INDEX('(3.3) Adj Actual NPC'!$G:$SI,MATCH($C120,'(3.3) Adj Actual NPC'!$C:$C,0),MATCH(Q$5,'(3.3) Adj Actual NPC'!$G$5:$S$5,0))</f>
        <v>0</v>
      </c>
      <c r="R120" s="238">
        <f>+$G120*INDEX('(3.3) Adj Actual NPC'!$G:$SI,MATCH($C120,'(3.3) Adj Actual NPC'!$C:$C,0),MATCH(R$5,'(3.3) Adj Actual NPC'!$G$5:$S$5,0))</f>
        <v>0</v>
      </c>
      <c r="S120" s="238">
        <f>+$G120*INDEX('(3.3) Adj Actual NPC'!$G:$SI,MATCH($C120,'(3.3) Adj Actual NPC'!$C:$C,0),MATCH(S$5,'(3.3) Adj Actual NPC'!$G$5:$S$5,0))</f>
        <v>0</v>
      </c>
      <c r="T120" s="238">
        <f>+$G120*INDEX('(3.3) Adj Actual NPC'!$G:$SI,MATCH($C120,'(3.3) Adj Actual NPC'!$C:$C,0),MATCH(T$5,'(3.3) Adj Actual NPC'!$G$5:$S$5,0))</f>
        <v>0</v>
      </c>
      <c r="U120" s="238">
        <f>+$G120*INDEX('(3.3) Adj Actual NPC'!$G:$SI,MATCH($C120,'(3.3) Adj Actual NPC'!$C:$C,0),MATCH(U$5,'(3.3) Adj Actual NPC'!$G$5:$S$5,0))</f>
        <v>0</v>
      </c>
      <c r="V120" s="238">
        <f>+$G120*INDEX('(3.3) Adj Actual NPC'!$G:$SI,MATCH($C120,'(3.3) Adj Actual NPC'!$C:$C,0),MATCH(V$5,'(3.3) Adj Actual NPC'!$G$5:$S$5,0))</f>
        <v>0</v>
      </c>
    </row>
    <row r="121" spans="1:22" ht="12.75" customHeight="1">
      <c r="A121" s="270"/>
      <c r="B121" s="229"/>
      <c r="C121" s="245" t="s">
        <v>193</v>
      </c>
      <c r="D121" s="245"/>
      <c r="E121" s="246" t="s">
        <v>143</v>
      </c>
      <c r="F121" s="264"/>
      <c r="G121" s="269">
        <v>1</v>
      </c>
      <c r="H121" s="254"/>
      <c r="I121" s="237">
        <f t="shared" si="27"/>
        <v>0</v>
      </c>
      <c r="J121" s="276"/>
      <c r="K121" s="238">
        <f>+$G121*INDEX('(3.3) Adj Actual NPC'!$G:$SI,MATCH($C121,'(3.3) Adj Actual NPC'!$C:$C,0),MATCH(K$5,'(3.3) Adj Actual NPC'!$G$5:$S$5,0))</f>
        <v>0</v>
      </c>
      <c r="L121" s="238">
        <f>+$G121*INDEX('(3.3) Adj Actual NPC'!$G:$SI,MATCH($C121,'(3.3) Adj Actual NPC'!$C:$C,0),MATCH(L$5,'(3.3) Adj Actual NPC'!$G$5:$S$5,0))</f>
        <v>0</v>
      </c>
      <c r="M121" s="238">
        <f>+$G121*INDEX('(3.3) Adj Actual NPC'!$G:$SI,MATCH($C121,'(3.3) Adj Actual NPC'!$C:$C,0),MATCH(M$5,'(3.3) Adj Actual NPC'!$G$5:$S$5,0))</f>
        <v>0</v>
      </c>
      <c r="N121" s="238">
        <f>+$G121*INDEX('(3.3) Adj Actual NPC'!$G:$SI,MATCH($C121,'(3.3) Adj Actual NPC'!$C:$C,0),MATCH(N$5,'(3.3) Adj Actual NPC'!$G$5:$S$5,0))</f>
        <v>0</v>
      </c>
      <c r="O121" s="238">
        <f>+$G121*INDEX('(3.3) Adj Actual NPC'!$G:$SI,MATCH($C121,'(3.3) Adj Actual NPC'!$C:$C,0),MATCH(O$5,'(3.3) Adj Actual NPC'!$G$5:$S$5,0))</f>
        <v>0</v>
      </c>
      <c r="P121" s="238">
        <f>+$G121*INDEX('(3.3) Adj Actual NPC'!$G:$SI,MATCH($C121,'(3.3) Adj Actual NPC'!$C:$C,0),MATCH(P$5,'(3.3) Adj Actual NPC'!$G$5:$S$5,0))</f>
        <v>0</v>
      </c>
      <c r="Q121" s="238">
        <f>+$G121*INDEX('(3.3) Adj Actual NPC'!$G:$SI,MATCH($C121,'(3.3) Adj Actual NPC'!$C:$C,0),MATCH(Q$5,'(3.3) Adj Actual NPC'!$G$5:$S$5,0))</f>
        <v>0</v>
      </c>
      <c r="R121" s="238">
        <f>+$G121*INDEX('(3.3) Adj Actual NPC'!$G:$SI,MATCH($C121,'(3.3) Adj Actual NPC'!$C:$C,0),MATCH(R$5,'(3.3) Adj Actual NPC'!$G$5:$S$5,0))</f>
        <v>0</v>
      </c>
      <c r="S121" s="238">
        <f>+$G121*INDEX('(3.3) Adj Actual NPC'!$G:$SI,MATCH($C121,'(3.3) Adj Actual NPC'!$C:$C,0),MATCH(S$5,'(3.3) Adj Actual NPC'!$G$5:$S$5,0))</f>
        <v>0</v>
      </c>
      <c r="T121" s="238">
        <f>+$G121*INDEX('(3.3) Adj Actual NPC'!$G:$SI,MATCH($C121,'(3.3) Adj Actual NPC'!$C:$C,0),MATCH(T$5,'(3.3) Adj Actual NPC'!$G$5:$S$5,0))</f>
        <v>0</v>
      </c>
      <c r="U121" s="238">
        <f>+$G121*INDEX('(3.3) Adj Actual NPC'!$G:$SI,MATCH($C121,'(3.3) Adj Actual NPC'!$C:$C,0),MATCH(U$5,'(3.3) Adj Actual NPC'!$G$5:$S$5,0))</f>
        <v>0</v>
      </c>
      <c r="V121" s="238">
        <f>+$G121*INDEX('(3.3) Adj Actual NPC'!$G:$SI,MATCH($C121,'(3.3) Adj Actual NPC'!$C:$C,0),MATCH(V$5,'(3.3) Adj Actual NPC'!$G$5:$S$5,0))</f>
        <v>0</v>
      </c>
    </row>
    <row r="122" spans="1:22" ht="12.75" customHeight="1">
      <c r="A122" s="270"/>
      <c r="B122" s="229"/>
      <c r="C122" s="245" t="s">
        <v>60</v>
      </c>
      <c r="D122" s="245"/>
      <c r="E122" s="246" t="s">
        <v>143</v>
      </c>
      <c r="F122" s="264"/>
      <c r="G122" s="269">
        <v>1</v>
      </c>
      <c r="H122" s="254" t="s">
        <v>171</v>
      </c>
      <c r="I122" s="237">
        <f t="shared" si="27"/>
        <v>0</v>
      </c>
      <c r="J122" s="276"/>
      <c r="K122" s="238">
        <f>+$G122*INDEX('(3.3) Adj Actual NPC'!$G:$SI,MATCH($C122,'(3.3) Adj Actual NPC'!$C:$C,0),MATCH(K$5,'(3.3) Adj Actual NPC'!$G$5:$S$5,0))</f>
        <v>0</v>
      </c>
      <c r="L122" s="238">
        <f>+$G122*INDEX('(3.3) Adj Actual NPC'!$G:$SI,MATCH($C122,'(3.3) Adj Actual NPC'!$C:$C,0),MATCH(L$5,'(3.3) Adj Actual NPC'!$G$5:$S$5,0))</f>
        <v>0</v>
      </c>
      <c r="M122" s="238">
        <f>+$G122*INDEX('(3.3) Adj Actual NPC'!$G:$SI,MATCH($C122,'(3.3) Adj Actual NPC'!$C:$C,0),MATCH(M$5,'(3.3) Adj Actual NPC'!$G$5:$S$5,0))</f>
        <v>0</v>
      </c>
      <c r="N122" s="238">
        <f>+$G122*INDEX('(3.3) Adj Actual NPC'!$G:$SI,MATCH($C122,'(3.3) Adj Actual NPC'!$C:$C,0),MATCH(N$5,'(3.3) Adj Actual NPC'!$G$5:$S$5,0))</f>
        <v>0</v>
      </c>
      <c r="O122" s="238">
        <f>+$G122*INDEX('(3.3) Adj Actual NPC'!$G:$SI,MATCH($C122,'(3.3) Adj Actual NPC'!$C:$C,0),MATCH(O$5,'(3.3) Adj Actual NPC'!$G$5:$S$5,0))</f>
        <v>0</v>
      </c>
      <c r="P122" s="238">
        <f>+$G122*INDEX('(3.3) Adj Actual NPC'!$G:$SI,MATCH($C122,'(3.3) Adj Actual NPC'!$C:$C,0),MATCH(P$5,'(3.3) Adj Actual NPC'!$G$5:$S$5,0))</f>
        <v>0</v>
      </c>
      <c r="Q122" s="238">
        <f>+$G122*INDEX('(3.3) Adj Actual NPC'!$G:$SI,MATCH($C122,'(3.3) Adj Actual NPC'!$C:$C,0),MATCH(Q$5,'(3.3) Adj Actual NPC'!$G$5:$S$5,0))</f>
        <v>0</v>
      </c>
      <c r="R122" s="238">
        <f>+$G122*INDEX('(3.3) Adj Actual NPC'!$G:$SI,MATCH($C122,'(3.3) Adj Actual NPC'!$C:$C,0),MATCH(R$5,'(3.3) Adj Actual NPC'!$G$5:$S$5,0))</f>
        <v>0</v>
      </c>
      <c r="S122" s="238">
        <f>+$G122*INDEX('(3.3) Adj Actual NPC'!$G:$SI,MATCH($C122,'(3.3) Adj Actual NPC'!$C:$C,0),MATCH(S$5,'(3.3) Adj Actual NPC'!$G$5:$S$5,0))</f>
        <v>0</v>
      </c>
      <c r="T122" s="238">
        <f>+$G122*INDEX('(3.3) Adj Actual NPC'!$G:$SI,MATCH($C122,'(3.3) Adj Actual NPC'!$C:$C,0),MATCH(T$5,'(3.3) Adj Actual NPC'!$G$5:$S$5,0))</f>
        <v>0</v>
      </c>
      <c r="U122" s="238">
        <f>+$G122*INDEX('(3.3) Adj Actual NPC'!$G:$SI,MATCH($C122,'(3.3) Adj Actual NPC'!$C:$C,0),MATCH(U$5,'(3.3) Adj Actual NPC'!$G$5:$S$5,0))</f>
        <v>0</v>
      </c>
      <c r="V122" s="238">
        <f>+$G122*INDEX('(3.3) Adj Actual NPC'!$G:$SI,MATCH($C122,'(3.3) Adj Actual NPC'!$C:$C,0),MATCH(V$5,'(3.3) Adj Actual NPC'!$G$5:$S$5,0))</f>
        <v>0</v>
      </c>
    </row>
    <row r="123" spans="1:22" ht="12.75" customHeight="1">
      <c r="A123" s="270"/>
      <c r="B123" s="229"/>
      <c r="C123" s="219" t="s">
        <v>98</v>
      </c>
      <c r="E123" s="246" t="s">
        <v>143</v>
      </c>
      <c r="F123" s="264"/>
      <c r="G123" s="269">
        <v>1</v>
      </c>
      <c r="I123" s="237">
        <f t="shared" si="27"/>
        <v>0</v>
      </c>
      <c r="J123" s="276"/>
      <c r="K123" s="238">
        <f>+$G123*INDEX('(3.3) Adj Actual NPC'!$G:$SI,MATCH($C123,'(3.3) Adj Actual NPC'!$C:$C,0),MATCH(K$5,'(3.3) Adj Actual NPC'!$G$5:$S$5,0))</f>
        <v>0</v>
      </c>
      <c r="L123" s="238">
        <f>+$G123*INDEX('(3.3) Adj Actual NPC'!$G:$SI,MATCH($C123,'(3.3) Adj Actual NPC'!$C:$C,0),MATCH(L$5,'(3.3) Adj Actual NPC'!$G$5:$S$5,0))</f>
        <v>0</v>
      </c>
      <c r="M123" s="238">
        <f>+$G123*INDEX('(3.3) Adj Actual NPC'!$G:$SI,MATCH($C123,'(3.3) Adj Actual NPC'!$C:$C,0),MATCH(M$5,'(3.3) Adj Actual NPC'!$G$5:$S$5,0))</f>
        <v>0</v>
      </c>
      <c r="N123" s="238">
        <f>+$G123*INDEX('(3.3) Adj Actual NPC'!$G:$SI,MATCH($C123,'(3.3) Adj Actual NPC'!$C:$C,0),MATCH(N$5,'(3.3) Adj Actual NPC'!$G$5:$S$5,0))</f>
        <v>0</v>
      </c>
      <c r="O123" s="238">
        <f>+$G123*INDEX('(3.3) Adj Actual NPC'!$G:$SI,MATCH($C123,'(3.3) Adj Actual NPC'!$C:$C,0),MATCH(O$5,'(3.3) Adj Actual NPC'!$G$5:$S$5,0))</f>
        <v>0</v>
      </c>
      <c r="P123" s="238">
        <f>+$G123*INDEX('(3.3) Adj Actual NPC'!$G:$SI,MATCH($C123,'(3.3) Adj Actual NPC'!$C:$C,0),MATCH(P$5,'(3.3) Adj Actual NPC'!$G$5:$S$5,0))</f>
        <v>0</v>
      </c>
      <c r="Q123" s="238">
        <f>+$G123*INDEX('(3.3) Adj Actual NPC'!$G:$SI,MATCH($C123,'(3.3) Adj Actual NPC'!$C:$C,0),MATCH(Q$5,'(3.3) Adj Actual NPC'!$G$5:$S$5,0))</f>
        <v>0</v>
      </c>
      <c r="R123" s="238">
        <f>+$G123*INDEX('(3.3) Adj Actual NPC'!$G:$SI,MATCH($C123,'(3.3) Adj Actual NPC'!$C:$C,0),MATCH(R$5,'(3.3) Adj Actual NPC'!$G$5:$S$5,0))</f>
        <v>0</v>
      </c>
      <c r="S123" s="238">
        <f>+$G123*INDEX('(3.3) Adj Actual NPC'!$G:$SI,MATCH($C123,'(3.3) Adj Actual NPC'!$C:$C,0),MATCH(S$5,'(3.3) Adj Actual NPC'!$G$5:$S$5,0))</f>
        <v>0</v>
      </c>
      <c r="T123" s="238">
        <f>+$G123*INDEX('(3.3) Adj Actual NPC'!$G:$SI,MATCH($C123,'(3.3) Adj Actual NPC'!$C:$C,0),MATCH(T$5,'(3.3) Adj Actual NPC'!$G$5:$S$5,0))</f>
        <v>0</v>
      </c>
      <c r="U123" s="238">
        <f>+$G123*INDEX('(3.3) Adj Actual NPC'!$G:$SI,MATCH($C123,'(3.3) Adj Actual NPC'!$C:$C,0),MATCH(U$5,'(3.3) Adj Actual NPC'!$G$5:$S$5,0))</f>
        <v>0</v>
      </c>
      <c r="V123" s="238">
        <f>+$G123*INDEX('(3.3) Adj Actual NPC'!$G:$SI,MATCH($C123,'(3.3) Adj Actual NPC'!$C:$C,0),MATCH(V$5,'(3.3) Adj Actual NPC'!$G$5:$S$5,0))</f>
        <v>0</v>
      </c>
    </row>
    <row r="124" spans="1:22" ht="12.75" customHeight="1">
      <c r="A124" s="270"/>
      <c r="B124" s="229"/>
      <c r="G124" s="239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  <c r="S124" s="234"/>
      <c r="T124" s="234"/>
      <c r="U124" s="234"/>
      <c r="V124" s="234"/>
    </row>
    <row r="125" spans="1:22" ht="12.75" customHeight="1">
      <c r="A125" s="270"/>
      <c r="B125" s="229" t="s">
        <v>194</v>
      </c>
      <c r="G125" s="239"/>
      <c r="I125" s="237">
        <f>SUM(K125:V125)</f>
        <v>0</v>
      </c>
      <c r="J125" s="243"/>
      <c r="K125" s="243">
        <f t="shared" ref="K125:V125" si="28">SUM(K118:K123)</f>
        <v>0</v>
      </c>
      <c r="L125" s="243">
        <f t="shared" si="28"/>
        <v>0</v>
      </c>
      <c r="M125" s="243">
        <f t="shared" si="28"/>
        <v>0</v>
      </c>
      <c r="N125" s="243">
        <f t="shared" si="28"/>
        <v>0</v>
      </c>
      <c r="O125" s="243">
        <f t="shared" si="28"/>
        <v>0</v>
      </c>
      <c r="P125" s="243">
        <f t="shared" si="28"/>
        <v>0</v>
      </c>
      <c r="Q125" s="243">
        <f t="shared" si="28"/>
        <v>0</v>
      </c>
      <c r="R125" s="243">
        <f t="shared" si="28"/>
        <v>0</v>
      </c>
      <c r="S125" s="243">
        <f t="shared" si="28"/>
        <v>0</v>
      </c>
      <c r="T125" s="243">
        <f t="shared" si="28"/>
        <v>0</v>
      </c>
      <c r="U125" s="243">
        <f t="shared" si="28"/>
        <v>0</v>
      </c>
      <c r="V125" s="243">
        <f t="shared" si="28"/>
        <v>0</v>
      </c>
    </row>
    <row r="126" spans="1:22" ht="12.75" customHeight="1">
      <c r="A126" s="270"/>
      <c r="B126" s="229"/>
      <c r="G126" s="239"/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  <c r="S126" s="234"/>
      <c r="T126" s="234"/>
      <c r="U126" s="234"/>
      <c r="V126" s="234"/>
    </row>
    <row r="127" spans="1:22" ht="12.75" customHeight="1">
      <c r="A127" s="270"/>
      <c r="B127" s="229" t="s">
        <v>61</v>
      </c>
      <c r="G127" s="239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4"/>
    </row>
    <row r="128" spans="1:22" ht="12.75" customHeight="1">
      <c r="A128" s="270"/>
      <c r="B128" s="229"/>
      <c r="C128" s="219" t="s">
        <v>21</v>
      </c>
      <c r="E128" s="246" t="s">
        <v>143</v>
      </c>
      <c r="F128" s="264"/>
      <c r="G128" s="269">
        <v>1</v>
      </c>
      <c r="I128" s="237">
        <f t="shared" ref="I128" si="29">SUM(K128:V128)</f>
        <v>2870747.1209568717</v>
      </c>
      <c r="J128" s="276"/>
      <c r="K128" s="395">
        <f>+$G128*INDEX('(3.3) Adj Actual NPC'!$G126:$S137,MATCH($C128,'(3.3) Adj Actual NPC'!$C126:$C137,0),MATCH(K$5,'(3.3) Adj Actual NPC'!$G$5:$S$5,0))</f>
        <v>901181.59</v>
      </c>
      <c r="L128" s="395">
        <f>+$G128*INDEX('(3.3) Adj Actual NPC'!$G126:$S137,MATCH($C128,'(3.3) Adj Actual NPC'!$C126:$C137,0),MATCH(L$5,'(3.3) Adj Actual NPC'!$G$5:$S$5,0))</f>
        <v>308515.48445703456</v>
      </c>
      <c r="M128" s="395">
        <f>+$G128*INDEX('(3.3) Adj Actual NPC'!$G126:$S137,MATCH($C128,'(3.3) Adj Actual NPC'!$C126:$C137,0),MATCH(M$5,'(3.3) Adj Actual NPC'!$G$5:$S$5,0))</f>
        <v>-2.4652923457324505E-5</v>
      </c>
      <c r="N128" s="395">
        <f>+$G128*INDEX('(3.3) Adj Actual NPC'!$G126:$S137,MATCH($C128,'(3.3) Adj Actual NPC'!$C126:$C137,0),MATCH(N$5,'(3.3) Adj Actual NPC'!$G$5:$S$5,0))</f>
        <v>28500</v>
      </c>
      <c r="O128" s="395">
        <f>+$G128*INDEX('(3.3) Adj Actual NPC'!$G126:$S137,MATCH($C128,'(3.3) Adj Actual NPC'!$C126:$C137,0),MATCH(O$5,'(3.3) Adj Actual NPC'!$G$5:$S$5,0))</f>
        <v>0</v>
      </c>
      <c r="P128" s="395">
        <f>+$G128*INDEX('(3.3) Adj Actual NPC'!$G126:$S137,MATCH($C128,'(3.3) Adj Actual NPC'!$C126:$C137,0),MATCH(P$5,'(3.3) Adj Actual NPC'!$G$5:$S$5,0))</f>
        <v>-1.5279947547242045E-6</v>
      </c>
      <c r="Q128" s="395">
        <f>+$G128*INDEX('(3.3) Adj Actual NPC'!$G126:$S137,MATCH($C128,'(3.3) Adj Actual NPC'!$C126:$C137,0),MATCH(Q$5,'(3.3) Adj Actual NPC'!$G$5:$S$5,0))</f>
        <v>-8.7660737335681915E-5</v>
      </c>
      <c r="R128" s="395">
        <f>+$G128*INDEX('(3.3) Adj Actual NPC'!$G126:$S137,MATCH($C128,'(3.3) Adj Actual NPC'!$C126:$C137,0),MATCH(R$5,'(3.3) Adj Actual NPC'!$G$5:$S$5,0))</f>
        <v>-1.0054092854261398E-4</v>
      </c>
      <c r="S128" s="395">
        <f>+$G128*INDEX('(3.3) Adj Actual NPC'!$G126:$S137,MATCH($C128,'(3.3) Adj Actual NPC'!$C126:$C137,0),MATCH(S$5,'(3.3) Adj Actual NPC'!$G$5:$S$5,0))</f>
        <v>1193502.4667354319</v>
      </c>
      <c r="T128" s="395">
        <f>+$G128*INDEX('(3.3) Adj Actual NPC'!$G126:$S137,MATCH($C128,'(3.3) Adj Actual NPC'!$C126:$C137,0),MATCH(T$5,'(3.3) Adj Actual NPC'!$G$5:$S$5,0))</f>
        <v>-2.1212035790085793E-5</v>
      </c>
      <c r="U128" s="395">
        <f>+$G128*INDEX('(3.3) Adj Actual NPC'!$G126:$S137,MATCH($C128,'(3.3) Adj Actual NPC'!$C126:$C137,0),MATCH(U$5,'(3.3) Adj Actual NPC'!$G$5:$S$5,0))</f>
        <v>216130.58000000002</v>
      </c>
      <c r="V128" s="395">
        <f>+$G128*INDEX('(3.3) Adj Actual NPC'!$G126:$S137,MATCH($C128,'(3.3) Adj Actual NPC'!$C126:$C137,0),MATCH(V$5,'(3.3) Adj Actual NPC'!$G$5:$S$5,0))</f>
        <v>222917</v>
      </c>
    </row>
    <row r="129" spans="1:22" ht="12.75" customHeight="1">
      <c r="A129" s="270"/>
      <c r="B129" s="229"/>
      <c r="C129" s="219" t="s">
        <v>305</v>
      </c>
      <c r="E129" s="246" t="s">
        <v>143</v>
      </c>
      <c r="F129" s="264"/>
      <c r="G129" s="269">
        <v>1</v>
      </c>
      <c r="I129" s="237">
        <f t="shared" ref="I129:I135" si="30">SUM(K129:V129)</f>
        <v>262709.49999708799</v>
      </c>
      <c r="J129" s="276"/>
      <c r="K129" s="395">
        <f>+$G129*INDEX('(3.3) Adj Actual NPC'!$G127:$S138,MATCH($C129,'(3.3) Adj Actual NPC'!$C127:$C138,0),MATCH(K$5,'(3.3) Adj Actual NPC'!$G$5:$S$5,0))</f>
        <v>0</v>
      </c>
      <c r="L129" s="395">
        <f>+$G129*INDEX('(3.3) Adj Actual NPC'!$G127:$S138,MATCH($C129,'(3.3) Adj Actual NPC'!$C127:$C138,0),MATCH(L$5,'(3.3) Adj Actual NPC'!$G$5:$S$5,0))</f>
        <v>-2.0000015865662135E-7</v>
      </c>
      <c r="M129" s="395">
        <f>+$G129*INDEX('(3.3) Adj Actual NPC'!$G127:$S138,MATCH($C129,'(3.3) Adj Actual NPC'!$C127:$C138,0),MATCH(M$5,'(3.3) Adj Actual NPC'!$G$5:$S$5,0))</f>
        <v>-1.0000003385357559E-6</v>
      </c>
      <c r="N129" s="395">
        <f>+$G129*INDEX('(3.3) Adj Actual NPC'!$G127:$S138,MATCH($C129,'(3.3) Adj Actual NPC'!$C127:$C138,0),MATCH(N$5,'(3.3) Adj Actual NPC'!$G$5:$S$5,0))</f>
        <v>0</v>
      </c>
      <c r="O129" s="395">
        <f>+$G129*INDEX('(3.3) Adj Actual NPC'!$G127:$S138,MATCH($C129,'(3.3) Adj Actual NPC'!$C127:$C138,0),MATCH(O$5,'(3.3) Adj Actual NPC'!$G$5:$S$5,0))</f>
        <v>63655</v>
      </c>
      <c r="P129" s="395">
        <f>+$G129*INDEX('(3.3) Adj Actual NPC'!$G127:$S138,MATCH($C129,'(3.3) Adj Actual NPC'!$C127:$C138,0),MATCH(P$5,'(3.3) Adj Actual NPC'!$G$5:$S$5,0))</f>
        <v>115600</v>
      </c>
      <c r="Q129" s="395">
        <f>+$G129*INDEX('(3.3) Adj Actual NPC'!$G127:$S138,MATCH($C129,'(3.3) Adj Actual NPC'!$C127:$C138,0),MATCH(Q$5,'(3.3) Adj Actual NPC'!$G$5:$S$5,0))</f>
        <v>57979.5</v>
      </c>
      <c r="R129" s="395">
        <f>+$G129*INDEX('(3.3) Adj Actual NPC'!$G127:$S138,MATCH($C129,'(3.3) Adj Actual NPC'!$C127:$C138,0),MATCH(R$5,'(3.3) Adj Actual NPC'!$G$5:$S$5,0))</f>
        <v>3875</v>
      </c>
      <c r="S129" s="395">
        <f>+$G129*INDEX('(3.3) Adj Actual NPC'!$G127:$S138,MATCH($C129,'(3.3) Adj Actual NPC'!$C127:$C138,0),MATCH(S$5,'(3.3) Adj Actual NPC'!$G$5:$S$5,0))</f>
        <v>21600</v>
      </c>
      <c r="T129" s="395">
        <f>+$G129*INDEX('(3.3) Adj Actual NPC'!$G127:$S138,MATCH($C129,'(3.3) Adj Actual NPC'!$C127:$C138,0),MATCH(T$5,'(3.3) Adj Actual NPC'!$G$5:$S$5,0))</f>
        <v>-1.1119991540908813E-6</v>
      </c>
      <c r="U129" s="395">
        <f>+$G129*INDEX('(3.3) Adj Actual NPC'!$G127:$S138,MATCH($C129,'(3.3) Adj Actual NPC'!$C127:$C138,0),MATCH(U$5,'(3.3) Adj Actual NPC'!$G$5:$S$5,0))</f>
        <v>-6.0000093071721494E-7</v>
      </c>
      <c r="V129" s="395">
        <f>+$G129*INDEX('(3.3) Adj Actual NPC'!$G127:$S138,MATCH($C129,'(3.3) Adj Actual NPC'!$C127:$C138,0),MATCH(V$5,'(3.3) Adj Actual NPC'!$G$5:$S$5,0))</f>
        <v>0</v>
      </c>
    </row>
    <row r="130" spans="1:22" ht="12.75" customHeight="1">
      <c r="A130" s="270"/>
      <c r="B130" s="229"/>
      <c r="C130" s="219" t="s">
        <v>27</v>
      </c>
      <c r="E130" s="246" t="s">
        <v>143</v>
      </c>
      <c r="F130" s="264"/>
      <c r="G130" s="269">
        <v>1</v>
      </c>
      <c r="I130" s="237">
        <f t="shared" si="30"/>
        <v>0</v>
      </c>
      <c r="J130" s="276"/>
      <c r="K130" s="395">
        <f>+$G130*INDEX('(3.3) Adj Actual NPC'!$G128:$S139,MATCH($C130,'(3.3) Adj Actual NPC'!$C128:$C139,0),MATCH(K$5,'(3.3) Adj Actual NPC'!$G$5:$S$5,0))</f>
        <v>0</v>
      </c>
      <c r="L130" s="395">
        <f>+$G130*INDEX('(3.3) Adj Actual NPC'!$G128:$S139,MATCH($C130,'(3.3) Adj Actual NPC'!$C128:$C139,0),MATCH(L$5,'(3.3) Adj Actual NPC'!$G$5:$S$5,0))</f>
        <v>0</v>
      </c>
      <c r="M130" s="395">
        <f>+$G130*INDEX('(3.3) Adj Actual NPC'!$G128:$S139,MATCH($C130,'(3.3) Adj Actual NPC'!$C128:$C139,0),MATCH(M$5,'(3.3) Adj Actual NPC'!$G$5:$S$5,0))</f>
        <v>0</v>
      </c>
      <c r="N130" s="395">
        <f>+$G130*INDEX('(3.3) Adj Actual NPC'!$G128:$S139,MATCH($C130,'(3.3) Adj Actual NPC'!$C128:$C139,0),MATCH(N$5,'(3.3) Adj Actual NPC'!$G$5:$S$5,0))</f>
        <v>0</v>
      </c>
      <c r="O130" s="395">
        <f>+$G130*INDEX('(3.3) Adj Actual NPC'!$G128:$S139,MATCH($C130,'(3.3) Adj Actual NPC'!$C128:$C139,0),MATCH(O$5,'(3.3) Adj Actual NPC'!$G$5:$S$5,0))</f>
        <v>0</v>
      </c>
      <c r="P130" s="395">
        <f>+$G130*INDEX('(3.3) Adj Actual NPC'!$G128:$S139,MATCH($C130,'(3.3) Adj Actual NPC'!$C128:$C139,0),MATCH(P$5,'(3.3) Adj Actual NPC'!$G$5:$S$5,0))</f>
        <v>0</v>
      </c>
      <c r="Q130" s="395">
        <f>+$G130*INDEX('(3.3) Adj Actual NPC'!$G128:$S139,MATCH($C130,'(3.3) Adj Actual NPC'!$C128:$C139,0),MATCH(Q$5,'(3.3) Adj Actual NPC'!$G$5:$S$5,0))</f>
        <v>0</v>
      </c>
      <c r="R130" s="395">
        <f>+$G130*INDEX('(3.3) Adj Actual NPC'!$G128:$S139,MATCH($C130,'(3.3) Adj Actual NPC'!$C128:$C139,0),MATCH(R$5,'(3.3) Adj Actual NPC'!$G$5:$S$5,0))</f>
        <v>0</v>
      </c>
      <c r="S130" s="395">
        <f>+$G130*INDEX('(3.3) Adj Actual NPC'!$G128:$S139,MATCH($C130,'(3.3) Adj Actual NPC'!$C128:$C139,0),MATCH(S$5,'(3.3) Adj Actual NPC'!$G$5:$S$5,0))</f>
        <v>0</v>
      </c>
      <c r="T130" s="395">
        <f>+$G130*INDEX('(3.3) Adj Actual NPC'!$G128:$S139,MATCH($C130,'(3.3) Adj Actual NPC'!$C128:$C139,0),MATCH(T$5,'(3.3) Adj Actual NPC'!$G$5:$S$5,0))</f>
        <v>0</v>
      </c>
      <c r="U130" s="395">
        <f>+$G130*INDEX('(3.3) Adj Actual NPC'!$G128:$S139,MATCH($C130,'(3.3) Adj Actual NPC'!$C128:$C139,0),MATCH(U$5,'(3.3) Adj Actual NPC'!$G$5:$S$5,0))</f>
        <v>0</v>
      </c>
      <c r="V130" s="395">
        <f>+$G130*INDEX('(3.3) Adj Actual NPC'!$G128:$S139,MATCH($C130,'(3.3) Adj Actual NPC'!$C128:$C139,0),MATCH(V$5,'(3.3) Adj Actual NPC'!$G$5:$S$5,0))</f>
        <v>0</v>
      </c>
    </row>
    <row r="131" spans="1:22" ht="12.75" customHeight="1">
      <c r="A131" s="270"/>
      <c r="B131" s="229"/>
      <c r="C131" s="219" t="s">
        <v>22</v>
      </c>
      <c r="E131" s="246" t="s">
        <v>143</v>
      </c>
      <c r="F131" s="264"/>
      <c r="G131" s="269">
        <v>1</v>
      </c>
      <c r="I131" s="237">
        <f t="shared" si="30"/>
        <v>116251452.78607905</v>
      </c>
      <c r="J131" s="276"/>
      <c r="K131" s="395">
        <f>+$G131*INDEX('(3.3) Adj Actual NPC'!$G129:$S140,MATCH($C131,'(3.3) Adj Actual NPC'!$C129:$C140,0),MATCH(K$5,'(3.3) Adj Actual NPC'!$G$5:$S$5,0))</f>
        <v>11628626.870000001</v>
      </c>
      <c r="L131" s="395">
        <f>+$G131*INDEX('(3.3) Adj Actual NPC'!$G129:$S140,MATCH($C131,'(3.3) Adj Actual NPC'!$C129:$C140,0),MATCH(L$5,'(3.3) Adj Actual NPC'!$G$5:$S$5,0))</f>
        <v>10363204.850000001</v>
      </c>
      <c r="M131" s="395">
        <f>+$G131*INDEX('(3.3) Adj Actual NPC'!$G129:$S140,MATCH($C131,'(3.3) Adj Actual NPC'!$C129:$C140,0),MATCH(M$5,'(3.3) Adj Actual NPC'!$G$5:$S$5,0))</f>
        <v>3117793.0652787369</v>
      </c>
      <c r="N131" s="395">
        <f>+$G131*INDEX('(3.3) Adj Actual NPC'!$G129:$S140,MATCH($C131,'(3.3) Adj Actual NPC'!$C129:$C140,0),MATCH(N$5,'(3.3) Adj Actual NPC'!$G$5:$S$5,0))</f>
        <v>4925526.5178656885</v>
      </c>
      <c r="O131" s="395">
        <f>+$G131*INDEX('(3.3) Adj Actual NPC'!$G129:$S140,MATCH($C131,'(3.3) Adj Actual NPC'!$C129:$C140,0),MATCH(O$5,'(3.3) Adj Actual NPC'!$G$5:$S$5,0))</f>
        <v>4625946.7683388852</v>
      </c>
      <c r="P131" s="395">
        <f>+$G131*INDEX('(3.3) Adj Actual NPC'!$G129:$S140,MATCH($C131,'(3.3) Adj Actual NPC'!$C129:$C140,0),MATCH(P$5,'(3.3) Adj Actual NPC'!$G$5:$S$5,0))</f>
        <v>6043318.61948663</v>
      </c>
      <c r="Q131" s="395">
        <f>+$G131*INDEX('(3.3) Adj Actual NPC'!$G129:$S140,MATCH($C131,'(3.3) Adj Actual NPC'!$C129:$C140,0),MATCH(Q$5,'(3.3) Adj Actual NPC'!$G$5:$S$5,0))</f>
        <v>11546518.738783838</v>
      </c>
      <c r="R131" s="395">
        <f>+$G131*INDEX('(3.3) Adj Actual NPC'!$G129:$S140,MATCH($C131,'(3.3) Adj Actual NPC'!$C129:$C140,0),MATCH(R$5,'(3.3) Adj Actual NPC'!$G$5:$S$5,0))</f>
        <v>17887622.998047493</v>
      </c>
      <c r="S131" s="395">
        <f>+$G131*INDEX('(3.3) Adj Actual NPC'!$G129:$S140,MATCH($C131,'(3.3) Adj Actual NPC'!$C129:$C140,0),MATCH(S$5,'(3.3) Adj Actual NPC'!$G$5:$S$5,0))</f>
        <v>16935914.199999996</v>
      </c>
      <c r="T131" s="395">
        <f>+$G131*INDEX('(3.3) Adj Actual NPC'!$G129:$S140,MATCH($C131,'(3.3) Adj Actual NPC'!$C129:$C140,0),MATCH(T$5,'(3.3) Adj Actual NPC'!$G$5:$S$5,0))</f>
        <v>4888542.691440586</v>
      </c>
      <c r="U131" s="395">
        <f>+$G131*INDEX('(3.3) Adj Actual NPC'!$G129:$S140,MATCH($C131,'(3.3) Adj Actual NPC'!$C129:$C140,0),MATCH(U$5,'(3.3) Adj Actual NPC'!$G$5:$S$5,0))</f>
        <v>10729842.939999999</v>
      </c>
      <c r="V131" s="395">
        <f>+$G131*INDEX('(3.3) Adj Actual NPC'!$G129:$S140,MATCH($C131,'(3.3) Adj Actual NPC'!$C129:$C140,0),MATCH(V$5,'(3.3) Adj Actual NPC'!$G$5:$S$5,0))</f>
        <v>13558594.526837196</v>
      </c>
    </row>
    <row r="132" spans="1:22" ht="12.75" customHeight="1">
      <c r="A132" s="270"/>
      <c r="B132" s="229"/>
      <c r="C132" s="219" t="s">
        <v>23</v>
      </c>
      <c r="E132" s="246" t="s">
        <v>143</v>
      </c>
      <c r="F132" s="264"/>
      <c r="G132" s="269">
        <v>1</v>
      </c>
      <c r="I132" s="237">
        <f t="shared" si="30"/>
        <v>0</v>
      </c>
      <c r="J132" s="276"/>
      <c r="K132" s="395">
        <f>+$G132*INDEX('(3.3) Adj Actual NPC'!$G130:$S141,MATCH($C132,'(3.3) Adj Actual NPC'!$C130:$C141,0),MATCH(K$5,'(3.3) Adj Actual NPC'!$G$5:$S$5,0))</f>
        <v>0</v>
      </c>
      <c r="L132" s="395">
        <f>+$G132*INDEX('(3.3) Adj Actual NPC'!$G130:$S141,MATCH($C132,'(3.3) Adj Actual NPC'!$C130:$C141,0),MATCH(L$5,'(3.3) Adj Actual NPC'!$G$5:$S$5,0))</f>
        <v>0</v>
      </c>
      <c r="M132" s="395">
        <f>+$G132*INDEX('(3.3) Adj Actual NPC'!$G130:$S141,MATCH($C132,'(3.3) Adj Actual NPC'!$C130:$C141,0),MATCH(M$5,'(3.3) Adj Actual NPC'!$G$5:$S$5,0))</f>
        <v>0</v>
      </c>
      <c r="N132" s="395">
        <f>+$G132*INDEX('(3.3) Adj Actual NPC'!$G130:$S141,MATCH($C132,'(3.3) Adj Actual NPC'!$C130:$C141,0),MATCH(N$5,'(3.3) Adj Actual NPC'!$G$5:$S$5,0))</f>
        <v>0</v>
      </c>
      <c r="O132" s="395">
        <f>+$G132*INDEX('(3.3) Adj Actual NPC'!$G130:$S141,MATCH($C132,'(3.3) Adj Actual NPC'!$C130:$C141,0),MATCH(O$5,'(3.3) Adj Actual NPC'!$G$5:$S$5,0))</f>
        <v>0</v>
      </c>
      <c r="P132" s="395">
        <f>+$G132*INDEX('(3.3) Adj Actual NPC'!$G130:$S141,MATCH($C132,'(3.3) Adj Actual NPC'!$C130:$C141,0),MATCH(P$5,'(3.3) Adj Actual NPC'!$G$5:$S$5,0))</f>
        <v>0</v>
      </c>
      <c r="Q132" s="395">
        <f>+$G132*INDEX('(3.3) Adj Actual NPC'!$G130:$S141,MATCH($C132,'(3.3) Adj Actual NPC'!$C130:$C141,0),MATCH(Q$5,'(3.3) Adj Actual NPC'!$G$5:$S$5,0))</f>
        <v>0</v>
      </c>
      <c r="R132" s="395">
        <f>+$G132*INDEX('(3.3) Adj Actual NPC'!$G130:$S141,MATCH($C132,'(3.3) Adj Actual NPC'!$C130:$C141,0),MATCH(R$5,'(3.3) Adj Actual NPC'!$G$5:$S$5,0))</f>
        <v>0</v>
      </c>
      <c r="S132" s="395">
        <f>+$G132*INDEX('(3.3) Adj Actual NPC'!$G130:$S141,MATCH($C132,'(3.3) Adj Actual NPC'!$C130:$C141,0),MATCH(S$5,'(3.3) Adj Actual NPC'!$G$5:$S$5,0))</f>
        <v>0</v>
      </c>
      <c r="T132" s="395">
        <f>+$G132*INDEX('(3.3) Adj Actual NPC'!$G130:$S141,MATCH($C132,'(3.3) Adj Actual NPC'!$C130:$C141,0),MATCH(T$5,'(3.3) Adj Actual NPC'!$G$5:$S$5,0))</f>
        <v>0</v>
      </c>
      <c r="U132" s="395">
        <f>+$G132*INDEX('(3.3) Adj Actual NPC'!$G130:$S141,MATCH($C132,'(3.3) Adj Actual NPC'!$C130:$C141,0),MATCH(U$5,'(3.3) Adj Actual NPC'!$G$5:$S$5,0))</f>
        <v>0</v>
      </c>
      <c r="V132" s="395">
        <f>+$G132*INDEX('(3.3) Adj Actual NPC'!$G130:$S141,MATCH($C132,'(3.3) Adj Actual NPC'!$C130:$C141,0),MATCH(V$5,'(3.3) Adj Actual NPC'!$G$5:$S$5,0))</f>
        <v>0</v>
      </c>
    </row>
    <row r="133" spans="1:22" ht="12.75" customHeight="1">
      <c r="A133" s="270"/>
      <c r="B133" s="229"/>
      <c r="C133" s="219" t="s">
        <v>26</v>
      </c>
      <c r="E133" s="246" t="s">
        <v>143</v>
      </c>
      <c r="F133" s="264"/>
      <c r="G133" s="269">
        <v>1</v>
      </c>
      <c r="I133" s="237">
        <f t="shared" si="30"/>
        <v>3056098.7577571087</v>
      </c>
      <c r="J133" s="276"/>
      <c r="K133" s="395">
        <f>+$G133*INDEX('(3.3) Adj Actual NPC'!$G131:$S142,MATCH($C133,'(3.3) Adj Actual NPC'!$C131:$C142,0),MATCH(K$5,'(3.3) Adj Actual NPC'!$G$5:$S$5,0))</f>
        <v>143738.28000000003</v>
      </c>
      <c r="L133" s="395">
        <f>+$G133*INDEX('(3.3) Adj Actual NPC'!$G131:$S142,MATCH($C133,'(3.3) Adj Actual NPC'!$C131:$C142,0),MATCH(L$5,'(3.3) Adj Actual NPC'!$G$5:$S$5,0))</f>
        <v>293715.83999999997</v>
      </c>
      <c r="M133" s="395">
        <f>+$G133*INDEX('(3.3) Adj Actual NPC'!$G131:$S142,MATCH($C133,'(3.3) Adj Actual NPC'!$C131:$C142,0),MATCH(M$5,'(3.3) Adj Actual NPC'!$G$5:$S$5,0))</f>
        <v>-4.4087995775043964E-5</v>
      </c>
      <c r="N133" s="395">
        <f>+$G133*INDEX('(3.3) Adj Actual NPC'!$G131:$S142,MATCH($C133,'(3.3) Adj Actual NPC'!$C131:$C142,0),MATCH(N$5,'(3.3) Adj Actual NPC'!$G$5:$S$5,0))</f>
        <v>75243.3</v>
      </c>
      <c r="O133" s="395">
        <f>+$G133*INDEX('(3.3) Adj Actual NPC'!$G131:$S142,MATCH($C133,'(3.3) Adj Actual NPC'!$C131:$C142,0),MATCH(O$5,'(3.3) Adj Actual NPC'!$G$5:$S$5,0))</f>
        <v>462023.58999999997</v>
      </c>
      <c r="P133" s="395">
        <f>+$G133*INDEX('(3.3) Adj Actual NPC'!$G131:$S142,MATCH($C133,'(3.3) Adj Actual NPC'!$C131:$C142,0),MATCH(P$5,'(3.3) Adj Actual NPC'!$G$5:$S$5,0))</f>
        <v>217281.71</v>
      </c>
      <c r="Q133" s="395">
        <f>+$G133*INDEX('(3.3) Adj Actual NPC'!$G131:$S142,MATCH($C133,'(3.3) Adj Actual NPC'!$C131:$C142,0),MATCH(Q$5,'(3.3) Adj Actual NPC'!$G$5:$S$5,0))</f>
        <v>-1.5639595221728086E-4</v>
      </c>
      <c r="R133" s="395">
        <f>+$G133*INDEX('(3.3) Adj Actual NPC'!$G131:$S142,MATCH($C133,'(3.3) Adj Actual NPC'!$C131:$C142,0),MATCH(R$5,'(3.3) Adj Actual NPC'!$G$5:$S$5,0))</f>
        <v>-2.2816192358732224E-4</v>
      </c>
      <c r="S133" s="395">
        <f>+$G133*INDEX('(3.3) Adj Actual NPC'!$G131:$S142,MATCH($C133,'(3.3) Adj Actual NPC'!$C131:$C142,0),MATCH(S$5,'(3.3) Adj Actual NPC'!$G$5:$S$5,0))</f>
        <v>-1.2837606482207775E-4</v>
      </c>
      <c r="T133" s="395">
        <f>+$G133*INDEX('(3.3) Adj Actual NPC'!$G131:$S142,MATCH($C133,'(3.3) Adj Actual NPC'!$C131:$C142,0),MATCH(T$5,'(3.3) Adj Actual NPC'!$G$5:$S$5,0))</f>
        <v>-2.1649780683219433E-4</v>
      </c>
      <c r="U133" s="395">
        <f>+$G133*INDEX('(3.3) Adj Actual NPC'!$G131:$S142,MATCH($C133,'(3.3) Adj Actual NPC'!$C131:$C142,0),MATCH(U$5,'(3.3) Adj Actual NPC'!$G$5:$S$5,0))</f>
        <v>482554.03853062843</v>
      </c>
      <c r="V133" s="395">
        <f>+$G133*INDEX('(3.3) Adj Actual NPC'!$G131:$S142,MATCH($C133,'(3.3) Adj Actual NPC'!$C131:$C142,0),MATCH(V$5,'(3.3) Adj Actual NPC'!$G$5:$S$5,0))</f>
        <v>1381542</v>
      </c>
    </row>
    <row r="134" spans="1:22" ht="12.75" customHeight="1">
      <c r="A134" s="270"/>
      <c r="B134" s="229"/>
      <c r="C134" s="219" t="s">
        <v>307</v>
      </c>
      <c r="E134" s="246" t="s">
        <v>143</v>
      </c>
      <c r="F134" s="264"/>
      <c r="G134" s="269">
        <v>1</v>
      </c>
      <c r="I134" s="237">
        <f t="shared" si="30"/>
        <v>-2968643.6199999945</v>
      </c>
      <c r="J134" s="276"/>
      <c r="K134" s="395">
        <f>+$G134*INDEX('(3.3) Adj Actual NPC'!$G132:$S143,MATCH($C134,'(3.3) Adj Actual NPC'!$C132:$C143,0),MATCH(K$5,'(3.3) Adj Actual NPC'!$G$5:$S$5,0))</f>
        <v>-2175992.1599999988</v>
      </c>
      <c r="L134" s="395">
        <f>+$G134*INDEX('(3.3) Adj Actual NPC'!$G132:$S143,MATCH($C134,'(3.3) Adj Actual NPC'!$C132:$C143,0),MATCH(L$5,'(3.3) Adj Actual NPC'!$G$5:$S$5,0))</f>
        <v>316007.62000000163</v>
      </c>
      <c r="M134" s="395">
        <f>+$G134*INDEX('(3.3) Adj Actual NPC'!$G132:$S143,MATCH($C134,'(3.3) Adj Actual NPC'!$C132:$C143,0),MATCH(M$5,'(3.3) Adj Actual NPC'!$G$5:$S$5,0))</f>
        <v>-531591.70999999926</v>
      </c>
      <c r="N134" s="395">
        <f>+$G134*INDEX('(3.3) Adj Actual NPC'!$G132:$S143,MATCH($C134,'(3.3) Adj Actual NPC'!$C132:$C143,0),MATCH(N$5,'(3.3) Adj Actual NPC'!$G$5:$S$5,0))</f>
        <v>3335751.53</v>
      </c>
      <c r="O134" s="395">
        <f>+$G134*INDEX('(3.3) Adj Actual NPC'!$G132:$S143,MATCH($C134,'(3.3) Adj Actual NPC'!$C132:$C143,0),MATCH(O$5,'(3.3) Adj Actual NPC'!$G$5:$S$5,0))</f>
        <v>1658936.7599999998</v>
      </c>
      <c r="P134" s="395">
        <f>+$G134*INDEX('(3.3) Adj Actual NPC'!$G132:$S143,MATCH($C134,'(3.3) Adj Actual NPC'!$C132:$C143,0),MATCH(P$5,'(3.3) Adj Actual NPC'!$G$5:$S$5,0))</f>
        <v>500404.76999999885</v>
      </c>
      <c r="Q134" s="395">
        <f>+$G134*INDEX('(3.3) Adj Actual NPC'!$G132:$S143,MATCH($C134,'(3.3) Adj Actual NPC'!$C132:$C143,0),MATCH(Q$5,'(3.3) Adj Actual NPC'!$G$5:$S$5,0))</f>
        <v>1171610.3399999989</v>
      </c>
      <c r="R134" s="395">
        <f>+$G134*INDEX('(3.3) Adj Actual NPC'!$G132:$S143,MATCH($C134,'(3.3) Adj Actual NPC'!$C132:$C143,0),MATCH(R$5,'(3.3) Adj Actual NPC'!$G$5:$S$5,0))</f>
        <v>-2030093.4599999976</v>
      </c>
      <c r="S134" s="395">
        <f>+$G134*INDEX('(3.3) Adj Actual NPC'!$G132:$S143,MATCH($C134,'(3.3) Adj Actual NPC'!$C132:$C143,0),MATCH(S$5,'(3.3) Adj Actual NPC'!$G$5:$S$5,0))</f>
        <v>-2075328.0499999977</v>
      </c>
      <c r="T134" s="395">
        <f>+$G134*INDEX('(3.3) Adj Actual NPC'!$G132:$S143,MATCH($C134,'(3.3) Adj Actual NPC'!$C132:$C143,0),MATCH(T$5,'(3.3) Adj Actual NPC'!$G$5:$S$5,0))</f>
        <v>-2079954.41</v>
      </c>
      <c r="U134" s="395">
        <f>+$G134*INDEX('(3.3) Adj Actual NPC'!$G132:$S143,MATCH($C134,'(3.3) Adj Actual NPC'!$C132:$C143,0),MATCH(U$5,'(3.3) Adj Actual NPC'!$G$5:$S$5,0))</f>
        <v>-714599.98000000045</v>
      </c>
      <c r="V134" s="395">
        <f>+$G134*INDEX('(3.3) Adj Actual NPC'!$G132:$S143,MATCH($C134,'(3.3) Adj Actual NPC'!$C132:$C143,0),MATCH(V$5,'(3.3) Adj Actual NPC'!$G$5:$S$5,0))</f>
        <v>-343794.87000000017</v>
      </c>
    </row>
    <row r="135" spans="1:22" ht="12.75" customHeight="1">
      <c r="A135" s="270"/>
      <c r="B135" s="229"/>
      <c r="C135" s="219" t="s">
        <v>308</v>
      </c>
      <c r="E135" s="246" t="s">
        <v>143</v>
      </c>
      <c r="F135" s="264"/>
      <c r="G135" s="269">
        <v>1</v>
      </c>
      <c r="I135" s="237">
        <f t="shared" si="30"/>
        <v>5215267.3999999994</v>
      </c>
      <c r="J135" s="276"/>
      <c r="K135" s="395">
        <f>+$G135*INDEX('(3.3) Adj Actual NPC'!$G133:$S144,MATCH($C135,'(3.3) Adj Actual NPC'!$C133:$C144,0),MATCH(K$5,'(3.3) Adj Actual NPC'!$G$5:$S$5,0))</f>
        <v>1340652.31</v>
      </c>
      <c r="L135" s="395">
        <f>+$G135*INDEX('(3.3) Adj Actual NPC'!$G133:$S144,MATCH($C135,'(3.3) Adj Actual NPC'!$C133:$C144,0),MATCH(L$5,'(3.3) Adj Actual NPC'!$G$5:$S$5,0))</f>
        <v>508095.37999999983</v>
      </c>
      <c r="M135" s="395">
        <f>+$G135*INDEX('(3.3) Adj Actual NPC'!$G133:$S144,MATCH($C135,'(3.3) Adj Actual NPC'!$C133:$C144,0),MATCH(M$5,'(3.3) Adj Actual NPC'!$G$5:$S$5,0))</f>
        <v>441915.12</v>
      </c>
      <c r="N135" s="395">
        <f>+$G135*INDEX('(3.3) Adj Actual NPC'!$G133:$S144,MATCH($C135,'(3.3) Adj Actual NPC'!$C133:$C144,0),MATCH(N$5,'(3.3) Adj Actual NPC'!$G$5:$S$5,0))</f>
        <v>69198.090000000026</v>
      </c>
      <c r="O135" s="395">
        <f>+$G135*INDEX('(3.3) Adj Actual NPC'!$G133:$S144,MATCH($C135,'(3.3) Adj Actual NPC'!$C133:$C144,0),MATCH(O$5,'(3.3) Adj Actual NPC'!$G$5:$S$5,0))</f>
        <v>73570.720000000088</v>
      </c>
      <c r="P135" s="395">
        <f>+$G135*INDEX('(3.3) Adj Actual NPC'!$G133:$S144,MATCH($C135,'(3.3) Adj Actual NPC'!$C133:$C144,0),MATCH(P$5,'(3.3) Adj Actual NPC'!$G$5:$S$5,0))</f>
        <v>35983.020000000019</v>
      </c>
      <c r="Q135" s="395">
        <f>+$G135*INDEX('(3.3) Adj Actual NPC'!$G133:$S144,MATCH($C135,'(3.3) Adj Actual NPC'!$C133:$C144,0),MATCH(Q$5,'(3.3) Adj Actual NPC'!$G$5:$S$5,0))</f>
        <v>59818.499999999884</v>
      </c>
      <c r="R135" s="395">
        <f>+$G135*INDEX('(3.3) Adj Actual NPC'!$G133:$S144,MATCH($C135,'(3.3) Adj Actual NPC'!$C133:$C144,0),MATCH(R$5,'(3.3) Adj Actual NPC'!$G$5:$S$5,0))</f>
        <v>384158.90999999992</v>
      </c>
      <c r="S135" s="395">
        <f>+$G135*INDEX('(3.3) Adj Actual NPC'!$G133:$S144,MATCH($C135,'(3.3) Adj Actual NPC'!$C133:$C144,0),MATCH(S$5,'(3.3) Adj Actual NPC'!$G$5:$S$5,0))</f>
        <v>422388.51000000013</v>
      </c>
      <c r="T135" s="395">
        <f>+$G135*INDEX('(3.3) Adj Actual NPC'!$G133:$S144,MATCH($C135,'(3.3) Adj Actual NPC'!$C133:$C144,0),MATCH(T$5,'(3.3) Adj Actual NPC'!$G$5:$S$5,0))</f>
        <v>767378.76999999932</v>
      </c>
      <c r="U135" s="395">
        <f>+$G135*INDEX('(3.3) Adj Actual NPC'!$G133:$S144,MATCH($C135,'(3.3) Adj Actual NPC'!$C133:$C144,0),MATCH(U$5,'(3.3) Adj Actual NPC'!$G$5:$S$5,0))</f>
        <v>646690.74000000011</v>
      </c>
      <c r="V135" s="395">
        <f>+$G135*INDEX('(3.3) Adj Actual NPC'!$G133:$S144,MATCH($C135,'(3.3) Adj Actual NPC'!$C133:$C144,0),MATCH(V$5,'(3.3) Adj Actual NPC'!$G$5:$S$5,0))</f>
        <v>465417.32999999984</v>
      </c>
    </row>
    <row r="136" spans="1:22" ht="12.75" customHeight="1">
      <c r="A136" s="270"/>
      <c r="B136" s="229"/>
      <c r="E136" s="246"/>
      <c r="F136" s="264"/>
      <c r="G136" s="269"/>
      <c r="I136" s="237"/>
      <c r="J136" s="276"/>
      <c r="K136" s="353"/>
      <c r="L136" s="353"/>
      <c r="M136" s="353"/>
      <c r="N136" s="353"/>
      <c r="O136" s="353"/>
      <c r="P136" s="353"/>
      <c r="Q136" s="353"/>
      <c r="R136" s="353"/>
      <c r="S136" s="353"/>
      <c r="T136" s="353"/>
      <c r="U136" s="353"/>
      <c r="V136" s="353"/>
    </row>
    <row r="137" spans="1:22" ht="12.75" customHeight="1">
      <c r="A137" s="270"/>
      <c r="B137" s="229" t="s">
        <v>195</v>
      </c>
      <c r="E137" s="246"/>
      <c r="F137" s="264"/>
      <c r="G137" s="269"/>
      <c r="H137" s="254"/>
      <c r="I137" s="397">
        <f>SUM(K137:V137)</f>
        <v>124687631.9447901</v>
      </c>
      <c r="J137" s="397"/>
      <c r="K137" s="353">
        <f>SUM(K128:K135)</f>
        <v>11838206.890000002</v>
      </c>
      <c r="L137" s="353">
        <f t="shared" ref="L137:V137" si="31">SUM(L128:L135)</f>
        <v>11789539.174456837</v>
      </c>
      <c r="M137" s="353">
        <f t="shared" si="31"/>
        <v>3028116.4752089968</v>
      </c>
      <c r="N137" s="353">
        <f t="shared" si="31"/>
        <v>8434219.4378656875</v>
      </c>
      <c r="O137" s="353">
        <f t="shared" si="31"/>
        <v>6884132.8383388845</v>
      </c>
      <c r="P137" s="353">
        <f t="shared" si="31"/>
        <v>6912588.1194851007</v>
      </c>
      <c r="Q137" s="353">
        <f t="shared" si="31"/>
        <v>12835927.078539781</v>
      </c>
      <c r="R137" s="353">
        <f t="shared" si="31"/>
        <v>16245563.447718792</v>
      </c>
      <c r="S137" s="353">
        <f t="shared" si="31"/>
        <v>16498077.126607051</v>
      </c>
      <c r="T137" s="353">
        <f t="shared" si="31"/>
        <v>3575967.0512017636</v>
      </c>
      <c r="U137" s="353">
        <f t="shared" si="31"/>
        <v>11360618.318530029</v>
      </c>
      <c r="V137" s="353">
        <f t="shared" si="31"/>
        <v>15284675.986837195</v>
      </c>
    </row>
    <row r="138" spans="1:22" ht="12.75" customHeight="1">
      <c r="A138" s="270"/>
      <c r="B138" s="229"/>
      <c r="E138" s="246"/>
      <c r="F138" s="264"/>
      <c r="G138" s="269"/>
      <c r="H138" s="254"/>
      <c r="I138" s="397"/>
      <c r="J138" s="397"/>
      <c r="K138" s="353"/>
      <c r="L138" s="353"/>
      <c r="M138" s="353"/>
      <c r="N138" s="353"/>
      <c r="O138" s="353"/>
      <c r="P138" s="353"/>
      <c r="Q138" s="353"/>
      <c r="R138" s="353"/>
      <c r="S138" s="353"/>
      <c r="T138" s="353"/>
      <c r="U138" s="353"/>
      <c r="V138" s="353"/>
    </row>
    <row r="139" spans="1:22" ht="12.75" customHeight="1">
      <c r="A139" s="270"/>
      <c r="B139" s="229" t="s">
        <v>196</v>
      </c>
      <c r="E139" s="277" t="s">
        <v>144</v>
      </c>
      <c r="F139" s="264"/>
      <c r="G139" s="269">
        <v>1</v>
      </c>
      <c r="H139" s="254"/>
      <c r="I139" s="397">
        <f>SUM(K139:V139)</f>
        <v>0</v>
      </c>
      <c r="J139" s="397"/>
      <c r="K139" s="395">
        <f>+$G139*INDEX('(3.3) Adj Actual NPC'!$G:$S,MATCH($B139,'(3.3) Adj Actual NPC'!$B:$B,0),MATCH(K$5,'(3.3) Adj Actual NPC'!$G$5:$S$5,0))</f>
        <v>0</v>
      </c>
      <c r="L139" s="395">
        <f>+$G139*INDEX('(3.3) Adj Actual NPC'!$G:$S,MATCH($B139,'(3.3) Adj Actual NPC'!$B:$B,0),MATCH(L$5,'(3.3) Adj Actual NPC'!$G$5:$S$5,0))</f>
        <v>0</v>
      </c>
      <c r="M139" s="395">
        <f>+$G139*INDEX('(3.3) Adj Actual NPC'!$G:$S,MATCH($B139,'(3.3) Adj Actual NPC'!$B:$B,0),MATCH(M$5,'(3.3) Adj Actual NPC'!$G$5:$S$5,0))</f>
        <v>0</v>
      </c>
      <c r="N139" s="395">
        <f>+$G139*INDEX('(3.3) Adj Actual NPC'!$G:$S,MATCH($B139,'(3.3) Adj Actual NPC'!$B:$B,0),MATCH(N$5,'(3.3) Adj Actual NPC'!$G$5:$S$5,0))</f>
        <v>0</v>
      </c>
      <c r="O139" s="395">
        <f>+$G139*INDEX('(3.3) Adj Actual NPC'!$G:$S,MATCH($B139,'(3.3) Adj Actual NPC'!$B:$B,0),MATCH(O$5,'(3.3) Adj Actual NPC'!$G$5:$S$5,0))</f>
        <v>0</v>
      </c>
      <c r="P139" s="395">
        <f>+$G139*INDEX('(3.3) Adj Actual NPC'!$G:$S,MATCH($B139,'(3.3) Adj Actual NPC'!$B:$B,0),MATCH(P$5,'(3.3) Adj Actual NPC'!$G$5:$S$5,0))</f>
        <v>0</v>
      </c>
      <c r="Q139" s="395">
        <f>+$G139*INDEX('(3.3) Adj Actual NPC'!$G:$S,MATCH($B139,'(3.3) Adj Actual NPC'!$B:$B,0),MATCH(Q$5,'(3.3) Adj Actual NPC'!$G$5:$S$5,0))</f>
        <v>0</v>
      </c>
      <c r="R139" s="395">
        <f>+$G139*INDEX('(3.3) Adj Actual NPC'!$G:$S,MATCH($B139,'(3.3) Adj Actual NPC'!$B:$B,0),MATCH(R$5,'(3.3) Adj Actual NPC'!$G$5:$S$5,0))</f>
        <v>0</v>
      </c>
      <c r="S139" s="395">
        <f>+$G139*INDEX('(3.3) Adj Actual NPC'!$G:$S,MATCH($B139,'(3.3) Adj Actual NPC'!$B:$B,0),MATCH(S$5,'(3.3) Adj Actual NPC'!$G$5:$S$5,0))</f>
        <v>0</v>
      </c>
      <c r="T139" s="395">
        <f>+$G139*INDEX('(3.3) Adj Actual NPC'!$G:$S,MATCH($B139,'(3.3) Adj Actual NPC'!$B:$B,0),MATCH(T$5,'(3.3) Adj Actual NPC'!$G$5:$S$5,0))</f>
        <v>0</v>
      </c>
      <c r="U139" s="395">
        <f>+$G139*INDEX('(3.3) Adj Actual NPC'!$G:$S,MATCH($B139,'(3.3) Adj Actual NPC'!$B:$B,0),MATCH(U$5,'(3.3) Adj Actual NPC'!$G$5:$S$5,0))</f>
        <v>0</v>
      </c>
      <c r="V139" s="395">
        <f>+$G139*INDEX('(3.3) Adj Actual NPC'!$G:$S,MATCH($B139,'(3.3) Adj Actual NPC'!$B:$B,0),MATCH(V$5,'(3.3) Adj Actual NPC'!$G$5:$S$5,0))</f>
        <v>0</v>
      </c>
    </row>
    <row r="140" spans="1:22" ht="12.75" customHeight="1">
      <c r="A140" s="270"/>
      <c r="B140" s="229"/>
      <c r="G140" s="239"/>
      <c r="I140" s="234"/>
      <c r="J140" s="234"/>
      <c r="K140" s="234"/>
      <c r="L140" s="234"/>
      <c r="M140" s="234"/>
      <c r="N140" s="234"/>
      <c r="O140" s="234"/>
      <c r="P140" s="234"/>
      <c r="Q140" s="234"/>
      <c r="R140" s="234"/>
      <c r="S140" s="234"/>
      <c r="T140" s="234"/>
      <c r="U140" s="234"/>
      <c r="V140" s="234"/>
    </row>
    <row r="141" spans="1:22" s="228" customFormat="1" ht="12.75" customHeight="1">
      <c r="A141" s="240" t="s">
        <v>197</v>
      </c>
      <c r="B141" s="270"/>
      <c r="E141" s="241"/>
      <c r="G141" s="242"/>
      <c r="H141" s="278" t="s">
        <v>171</v>
      </c>
      <c r="I141" s="243">
        <f>SUM(K141:V141)</f>
        <v>129832522.36479011</v>
      </c>
      <c r="J141" s="243"/>
      <c r="K141" s="243">
        <f t="shared" ref="K141:V141" si="32">SUM(K115,K125,K137:K139)</f>
        <v>12550223.310000002</v>
      </c>
      <c r="L141" s="243">
        <f t="shared" si="32"/>
        <v>12357576.034456836</v>
      </c>
      <c r="M141" s="243">
        <f t="shared" si="32"/>
        <v>3085739.8552089967</v>
      </c>
      <c r="N141" s="243">
        <f t="shared" si="32"/>
        <v>8954167.2178656869</v>
      </c>
      <c r="O141" s="243">
        <f t="shared" si="32"/>
        <v>7298254.4183388846</v>
      </c>
      <c r="P141" s="243">
        <f t="shared" si="32"/>
        <v>7457182.0794851007</v>
      </c>
      <c r="Q141" s="243">
        <f t="shared" si="32"/>
        <v>13318961.288539782</v>
      </c>
      <c r="R141" s="243">
        <f t="shared" si="32"/>
        <v>16639840.027718792</v>
      </c>
      <c r="S141" s="243">
        <f t="shared" si="32"/>
        <v>16761898.066607051</v>
      </c>
      <c r="T141" s="243">
        <f t="shared" si="32"/>
        <v>4015507.7412017635</v>
      </c>
      <c r="U141" s="243">
        <f t="shared" si="32"/>
        <v>11792198.758530028</v>
      </c>
      <c r="V141" s="243">
        <f t="shared" si="32"/>
        <v>15600973.566837195</v>
      </c>
    </row>
    <row r="142" spans="1:22" ht="12.75" customHeight="1">
      <c r="A142" s="270"/>
      <c r="B142" s="229"/>
      <c r="G142" s="239"/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4"/>
      <c r="U142" s="234"/>
      <c r="V142" s="234"/>
    </row>
    <row r="143" spans="1:22" ht="12.75" customHeight="1">
      <c r="A143" s="270" t="s">
        <v>62</v>
      </c>
      <c r="B143" s="229"/>
      <c r="G143" s="239"/>
      <c r="H143" s="271" t="s">
        <v>171</v>
      </c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234"/>
      <c r="T143" s="234"/>
      <c r="U143" s="234"/>
      <c r="V143" s="234"/>
    </row>
    <row r="144" spans="1:22" ht="12.75" customHeight="1">
      <c r="A144" s="270"/>
      <c r="C144" s="279" t="s">
        <v>63</v>
      </c>
      <c r="D144" s="229"/>
      <c r="E144" s="280" t="s">
        <v>147</v>
      </c>
      <c r="F144" s="264"/>
      <c r="G144" s="269">
        <v>1</v>
      </c>
      <c r="H144" s="254"/>
      <c r="I144" s="272">
        <f>SUM(K144:V144)</f>
        <v>117257990.00499998</v>
      </c>
      <c r="J144" s="272"/>
      <c r="K144" s="401">
        <f>+$G144*INDEX('(3.3) Adj Actual NPC'!$G:$SI,MATCH($C144,'(3.3) Adj Actual NPC'!$C:$C,0),MATCH(K$5,'(3.3) Adj Actual NPC'!$G$5:$S$5,0))</f>
        <v>10069299.674999999</v>
      </c>
      <c r="L144" s="401">
        <f>+$G144*INDEX('(3.3) Adj Actual NPC'!$G:$SI,MATCH($C144,'(3.3) Adj Actual NPC'!$C:$C,0),MATCH(L$5,'(3.3) Adj Actual NPC'!$G$5:$S$5,0))</f>
        <v>9582763.0449999999</v>
      </c>
      <c r="M144" s="401">
        <f>+$G144*INDEX('(3.3) Adj Actual NPC'!$G:$SI,MATCH($C144,'(3.3) Adj Actual NPC'!$C:$C,0),MATCH(M$5,'(3.3) Adj Actual NPC'!$G$5:$S$5,0))</f>
        <v>10002046.115</v>
      </c>
      <c r="N144" s="401">
        <f>+$G144*INDEX('(3.3) Adj Actual NPC'!$G:$SI,MATCH($C144,'(3.3) Adj Actual NPC'!$C:$C,0),MATCH(N$5,'(3.3) Adj Actual NPC'!$G$5:$S$5,0))</f>
        <v>9885943.4849999994</v>
      </c>
      <c r="O144" s="401">
        <f>+$G144*INDEX('(3.3) Adj Actual NPC'!$G:$SI,MATCH($C144,'(3.3) Adj Actual NPC'!$C:$C,0),MATCH(O$5,'(3.3) Adj Actual NPC'!$G$5:$S$5,0))</f>
        <v>9138463.8149999995</v>
      </c>
      <c r="P144" s="401">
        <f>+$G144*INDEX('(3.3) Adj Actual NPC'!$G:$SI,MATCH($C144,'(3.3) Adj Actual NPC'!$C:$C,0),MATCH(P$5,'(3.3) Adj Actual NPC'!$G$5:$S$5,0))</f>
        <v>9601146.4849999994</v>
      </c>
      <c r="Q144" s="401">
        <f>+$G144*INDEX('(3.3) Adj Actual NPC'!$G:$SI,MATCH($C144,'(3.3) Adj Actual NPC'!$C:$C,0),MATCH(Q$5,'(3.3) Adj Actual NPC'!$G$5:$S$5,0))</f>
        <v>9812835.7799999975</v>
      </c>
      <c r="R144" s="401">
        <f>+$G144*INDEX('(3.3) Adj Actual NPC'!$G:$SI,MATCH($C144,'(3.3) Adj Actual NPC'!$C:$C,0),MATCH(R$5,'(3.3) Adj Actual NPC'!$G$5:$S$5,0))</f>
        <v>9919655.5699999984</v>
      </c>
      <c r="S144" s="401">
        <f>+$G144*INDEX('(3.3) Adj Actual NPC'!$G:$SI,MATCH($C144,'(3.3) Adj Actual NPC'!$C:$C,0),MATCH(S$5,'(3.3) Adj Actual NPC'!$G$5:$S$5,0))</f>
        <v>9473501.0899999999</v>
      </c>
      <c r="T144" s="401">
        <f>+$G144*INDEX('(3.3) Adj Actual NPC'!$G:$SI,MATCH($C144,'(3.3) Adj Actual NPC'!$C:$C,0),MATCH(T$5,'(3.3) Adj Actual NPC'!$G$5:$S$5,0))</f>
        <v>9896477.8849999979</v>
      </c>
      <c r="U144" s="401">
        <f>+$G144*INDEX('(3.3) Adj Actual NPC'!$G:$SI,MATCH($C144,'(3.3) Adj Actual NPC'!$C:$C,0),MATCH(U$5,'(3.3) Adj Actual NPC'!$G$5:$S$5,0))</f>
        <v>9668666.2249999996</v>
      </c>
      <c r="V144" s="401">
        <f>+$G144*INDEX('(3.3) Adj Actual NPC'!$G:$SI,MATCH($C144,'(3.3) Adj Actual NPC'!$C:$C,0),MATCH(V$5,'(3.3) Adj Actual NPC'!$G$5:$S$5,0))</f>
        <v>10207190.834999999</v>
      </c>
    </row>
    <row r="145" spans="1:22" ht="12.75" customHeight="1">
      <c r="A145" s="270"/>
      <c r="C145" s="279" t="s">
        <v>207</v>
      </c>
      <c r="D145" s="229"/>
      <c r="E145" s="277" t="s">
        <v>148</v>
      </c>
      <c r="F145" s="264"/>
      <c r="G145" s="269">
        <v>1</v>
      </c>
      <c r="H145" s="254"/>
      <c r="I145" s="276">
        <f>SUM(K145:V145)</f>
        <v>0</v>
      </c>
      <c r="J145" s="276"/>
      <c r="K145" s="238">
        <f>+$G145*INDEX('(3.3) Adj Actual NPC'!$G:$SI,MATCH($C145,'(3.3) Adj Actual NPC'!$C:$C,0),MATCH(K$5,'(3.3) Adj Actual NPC'!$G$5:$S$5,0))</f>
        <v>0</v>
      </c>
      <c r="L145" s="238">
        <f>+$G145*INDEX('(3.3) Adj Actual NPC'!$G:$SI,MATCH($C145,'(3.3) Adj Actual NPC'!$C:$C,0),MATCH(L$5,'(3.3) Adj Actual NPC'!$G$5:$S$5,0))</f>
        <v>0</v>
      </c>
      <c r="M145" s="238">
        <f>+$G145*INDEX('(3.3) Adj Actual NPC'!$G:$SI,MATCH($C145,'(3.3) Adj Actual NPC'!$C:$C,0),MATCH(M$5,'(3.3) Adj Actual NPC'!$G$5:$S$5,0))</f>
        <v>0</v>
      </c>
      <c r="N145" s="238">
        <f>+$G145*INDEX('(3.3) Adj Actual NPC'!$G:$SI,MATCH($C145,'(3.3) Adj Actual NPC'!$C:$C,0),MATCH(N$5,'(3.3) Adj Actual NPC'!$G$5:$S$5,0))</f>
        <v>0</v>
      </c>
      <c r="O145" s="238">
        <f>+$G145*INDEX('(3.3) Adj Actual NPC'!$G:$SI,MATCH($C145,'(3.3) Adj Actual NPC'!$C:$C,0),MATCH(O$5,'(3.3) Adj Actual NPC'!$G$5:$S$5,0))</f>
        <v>0</v>
      </c>
      <c r="P145" s="238">
        <f>+$G145*INDEX('(3.3) Adj Actual NPC'!$G:$SI,MATCH($C145,'(3.3) Adj Actual NPC'!$C:$C,0),MATCH(P$5,'(3.3) Adj Actual NPC'!$G$5:$S$5,0))</f>
        <v>0</v>
      </c>
      <c r="Q145" s="238">
        <f>+$G145*INDEX('(3.3) Adj Actual NPC'!$G:$SI,MATCH($C145,'(3.3) Adj Actual NPC'!$C:$C,0),MATCH(Q$5,'(3.3) Adj Actual NPC'!$G$5:$S$5,0))</f>
        <v>0</v>
      </c>
      <c r="R145" s="238">
        <f>+$G145*INDEX('(3.3) Adj Actual NPC'!$G:$SI,MATCH($C145,'(3.3) Adj Actual NPC'!$C:$C,0),MATCH(R$5,'(3.3) Adj Actual NPC'!$G$5:$S$5,0))</f>
        <v>0</v>
      </c>
      <c r="S145" s="238">
        <f>+$G145*INDEX('(3.3) Adj Actual NPC'!$G:$SI,MATCH($C145,'(3.3) Adj Actual NPC'!$C:$C,0),MATCH(S$5,'(3.3) Adj Actual NPC'!$G$5:$S$5,0))</f>
        <v>0</v>
      </c>
      <c r="T145" s="238">
        <f>+$G145*INDEX('(3.3) Adj Actual NPC'!$G:$SI,MATCH($C145,'(3.3) Adj Actual NPC'!$C:$C,0),MATCH(T$5,'(3.3) Adj Actual NPC'!$G$5:$S$5,0))</f>
        <v>0</v>
      </c>
      <c r="U145" s="238">
        <f>+$G145*INDEX('(3.3) Adj Actual NPC'!$G:$SI,MATCH($C145,'(3.3) Adj Actual NPC'!$C:$C,0),MATCH(U$5,'(3.3) Adj Actual NPC'!$G$5:$S$5,0))</f>
        <v>0</v>
      </c>
      <c r="V145" s="238">
        <f>+$G145*INDEX('(3.3) Adj Actual NPC'!$G:$SI,MATCH($C145,'(3.3) Adj Actual NPC'!$C:$C,0),MATCH(V$5,'(3.3) Adj Actual NPC'!$G$5:$S$5,0))</f>
        <v>0</v>
      </c>
    </row>
    <row r="146" spans="1:22" ht="12.75" customHeight="1">
      <c r="A146" s="270"/>
      <c r="B146" s="229"/>
      <c r="G146" s="239"/>
      <c r="H146" s="271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234"/>
      <c r="U146" s="234"/>
      <c r="V146" s="234"/>
    </row>
    <row r="147" spans="1:22" s="228" customFormat="1" ht="12.75" customHeight="1">
      <c r="A147" s="270" t="s">
        <v>198</v>
      </c>
      <c r="B147" s="270"/>
      <c r="E147" s="241"/>
      <c r="G147" s="242"/>
      <c r="H147" s="278"/>
      <c r="I147" s="399">
        <f>SUM(K147:V147)</f>
        <v>117257990.00499998</v>
      </c>
      <c r="J147" s="399"/>
      <c r="K147" s="399">
        <f t="shared" ref="K147:V147" si="33">SUM(K144:K146)</f>
        <v>10069299.674999999</v>
      </c>
      <c r="L147" s="399">
        <f t="shared" si="33"/>
        <v>9582763.0449999999</v>
      </c>
      <c r="M147" s="399">
        <f t="shared" si="33"/>
        <v>10002046.115</v>
      </c>
      <c r="N147" s="399">
        <f t="shared" si="33"/>
        <v>9885943.4849999994</v>
      </c>
      <c r="O147" s="399">
        <f t="shared" si="33"/>
        <v>9138463.8149999995</v>
      </c>
      <c r="P147" s="399">
        <f t="shared" si="33"/>
        <v>9601146.4849999994</v>
      </c>
      <c r="Q147" s="399">
        <f t="shared" si="33"/>
        <v>9812835.7799999975</v>
      </c>
      <c r="R147" s="399">
        <f t="shared" si="33"/>
        <v>9919655.5699999984</v>
      </c>
      <c r="S147" s="399">
        <f t="shared" si="33"/>
        <v>9473501.0899999999</v>
      </c>
      <c r="T147" s="399">
        <f t="shared" si="33"/>
        <v>9896477.8849999979</v>
      </c>
      <c r="U147" s="399">
        <f t="shared" si="33"/>
        <v>9668666.2249999996</v>
      </c>
      <c r="V147" s="399">
        <f t="shared" si="33"/>
        <v>10207190.834999999</v>
      </c>
    </row>
    <row r="148" spans="1:22" ht="12.75" customHeight="1">
      <c r="A148" s="270"/>
      <c r="B148" s="229"/>
      <c r="G148" s="239"/>
      <c r="H148" s="271"/>
      <c r="I148" s="234"/>
      <c r="J148" s="234"/>
      <c r="K148" s="234"/>
      <c r="L148" s="234"/>
      <c r="M148" s="234"/>
      <c r="N148" s="234"/>
      <c r="O148" s="234"/>
      <c r="P148" s="234"/>
      <c r="Q148" s="234"/>
      <c r="R148" s="234"/>
      <c r="S148" s="234"/>
      <c r="T148" s="234"/>
      <c r="U148" s="234"/>
      <c r="V148" s="234"/>
    </row>
    <row r="149" spans="1:22" ht="12.75" customHeight="1">
      <c r="A149" s="270" t="s">
        <v>64</v>
      </c>
      <c r="B149" s="229"/>
      <c r="G149" s="239"/>
      <c r="H149" s="271"/>
      <c r="I149" s="234"/>
      <c r="J149" s="234"/>
      <c r="K149" s="234"/>
      <c r="L149" s="234"/>
      <c r="M149" s="234"/>
      <c r="N149" s="234"/>
      <c r="O149" s="234"/>
      <c r="P149" s="234"/>
      <c r="Q149" s="234"/>
      <c r="R149" s="234"/>
      <c r="S149" s="234"/>
      <c r="T149" s="234"/>
      <c r="U149" s="234"/>
      <c r="V149" s="234"/>
    </row>
    <row r="150" spans="1:22" ht="12.75" customHeight="1">
      <c r="A150" s="270"/>
      <c r="C150" s="229" t="s">
        <v>24</v>
      </c>
      <c r="D150" s="229"/>
      <c r="E150" s="277" t="s">
        <v>151</v>
      </c>
      <c r="F150" s="264"/>
      <c r="G150" s="269">
        <v>1</v>
      </c>
      <c r="H150" s="254"/>
      <c r="I150" s="400">
        <f t="shared" ref="I150:I159" si="34">SUM(K150:V150)</f>
        <v>0</v>
      </c>
      <c r="J150" s="400"/>
      <c r="K150" s="401">
        <f>+$G150*INDEX('(3.3) Adj Actual NPC'!$G:$SI,MATCH($C150,'(3.3) Adj Actual NPC'!$C:$C,0),MATCH(K$5,'(3.3) Adj Actual NPC'!$G$5:$S$5,0))</f>
        <v>0</v>
      </c>
      <c r="L150" s="401">
        <f>+$G150*INDEX('(3.3) Adj Actual NPC'!$G:$SI,MATCH($C150,'(3.3) Adj Actual NPC'!$C:$C,0),MATCH(L$5,'(3.3) Adj Actual NPC'!$G$5:$S$5,0))</f>
        <v>0</v>
      </c>
      <c r="M150" s="401">
        <f>+$G150*INDEX('(3.3) Adj Actual NPC'!$G:$SI,MATCH($C150,'(3.3) Adj Actual NPC'!$C:$C,0),MATCH(M$5,'(3.3) Adj Actual NPC'!$G$5:$S$5,0))</f>
        <v>0</v>
      </c>
      <c r="N150" s="401">
        <f>+$G150*INDEX('(3.3) Adj Actual NPC'!$G:$SI,MATCH($C150,'(3.3) Adj Actual NPC'!$C:$C,0),MATCH(N$5,'(3.3) Adj Actual NPC'!$G$5:$S$5,0))</f>
        <v>0</v>
      </c>
      <c r="O150" s="401">
        <f>+$G150*INDEX('(3.3) Adj Actual NPC'!$G:$SI,MATCH($C150,'(3.3) Adj Actual NPC'!$C:$C,0),MATCH(O$5,'(3.3) Adj Actual NPC'!$G$5:$S$5,0))</f>
        <v>0</v>
      </c>
      <c r="P150" s="401">
        <f>+$G150*INDEX('(3.3) Adj Actual NPC'!$G:$SI,MATCH($C150,'(3.3) Adj Actual NPC'!$C:$C,0),MATCH(P$5,'(3.3) Adj Actual NPC'!$G$5:$S$5,0))</f>
        <v>0</v>
      </c>
      <c r="Q150" s="401">
        <f>+$G150*INDEX('(3.3) Adj Actual NPC'!$G:$SI,MATCH($C150,'(3.3) Adj Actual NPC'!$C:$C,0),MATCH(Q$5,'(3.3) Adj Actual NPC'!$G$5:$S$5,0))</f>
        <v>0</v>
      </c>
      <c r="R150" s="401">
        <f>+$G150*INDEX('(3.3) Adj Actual NPC'!$G:$SI,MATCH($C150,'(3.3) Adj Actual NPC'!$C:$C,0),MATCH(R$5,'(3.3) Adj Actual NPC'!$G$5:$S$5,0))</f>
        <v>0</v>
      </c>
      <c r="S150" s="401">
        <f>+$G150*INDEX('(3.3) Adj Actual NPC'!$G:$SI,MATCH($C150,'(3.3) Adj Actual NPC'!$C:$C,0),MATCH(S$5,'(3.3) Adj Actual NPC'!$G$5:$S$5,0))</f>
        <v>0</v>
      </c>
      <c r="T150" s="401">
        <f>+$G150*INDEX('(3.3) Adj Actual NPC'!$G:$SI,MATCH($C150,'(3.3) Adj Actual NPC'!$C:$C,0),MATCH(T$5,'(3.3) Adj Actual NPC'!$G$5:$S$5,0))</f>
        <v>0</v>
      </c>
      <c r="U150" s="401">
        <f>+$G150*INDEX('(3.3) Adj Actual NPC'!$G:$SI,MATCH($C150,'(3.3) Adj Actual NPC'!$C:$C,0),MATCH(U$5,'(3.3) Adj Actual NPC'!$G$5:$S$5,0))</f>
        <v>0</v>
      </c>
      <c r="V150" s="401">
        <f>+$G150*INDEX('(3.3) Adj Actual NPC'!$G:$SI,MATCH($C150,'(3.3) Adj Actual NPC'!$C:$C,0),MATCH(V$5,'(3.3) Adj Actual NPC'!$G$5:$S$5,0))</f>
        <v>0</v>
      </c>
    </row>
    <row r="151" spans="1:22" ht="12.75" customHeight="1">
      <c r="A151" s="270"/>
      <c r="C151" s="229" t="s">
        <v>65</v>
      </c>
      <c r="D151" s="229"/>
      <c r="E151" s="277" t="s">
        <v>151</v>
      </c>
      <c r="F151" s="264"/>
      <c r="G151" s="269">
        <v>1</v>
      </c>
      <c r="H151" s="254"/>
      <c r="I151" s="276">
        <f t="shared" si="34"/>
        <v>6232434.9650685173</v>
      </c>
      <c r="J151" s="272"/>
      <c r="K151" s="238">
        <f>+$G151*INDEX('(3.3) Adj Actual NPC'!$G:$SI,MATCH($C151,'(3.3) Adj Actual NPC'!$C:$C,0),MATCH(K$5,'(3.3) Adj Actual NPC'!$G$5:$S$5,0))</f>
        <v>762440.49473746726</v>
      </c>
      <c r="L151" s="238">
        <f>+$G151*INDEX('(3.3) Adj Actual NPC'!$G:$SI,MATCH($C151,'(3.3) Adj Actual NPC'!$C:$C,0),MATCH(L$5,'(3.3) Adj Actual NPC'!$G$5:$S$5,0))</f>
        <v>792862.01117431372</v>
      </c>
      <c r="M151" s="238">
        <f>+$G151*INDEX('(3.3) Adj Actual NPC'!$G:$SI,MATCH($C151,'(3.3) Adj Actual NPC'!$C:$C,0),MATCH(M$5,'(3.3) Adj Actual NPC'!$G$5:$S$5,0))</f>
        <v>776730.09456908447</v>
      </c>
      <c r="N151" s="238">
        <f>+$G151*INDEX('(3.3) Adj Actual NPC'!$G:$SI,MATCH($C151,'(3.3) Adj Actual NPC'!$C:$C,0),MATCH(N$5,'(3.3) Adj Actual NPC'!$G$5:$S$5,0))</f>
        <v>770812.33288289048</v>
      </c>
      <c r="O151" s="238">
        <f>+$G151*INDEX('(3.3) Adj Actual NPC'!$G:$SI,MATCH($C151,'(3.3) Adj Actual NPC'!$C:$C,0),MATCH(O$5,'(3.3) Adj Actual NPC'!$G$5:$S$5,0))</f>
        <v>369058.74850275158</v>
      </c>
      <c r="P151" s="238">
        <f>+$G151*INDEX('(3.3) Adj Actual NPC'!$G:$SI,MATCH($C151,'(3.3) Adj Actual NPC'!$C:$C,0),MATCH(P$5,'(3.3) Adj Actual NPC'!$G$5:$S$5,0))</f>
        <v>301566.02852539346</v>
      </c>
      <c r="Q151" s="238">
        <f>+$G151*INDEX('(3.3) Adj Actual NPC'!$G:$SI,MATCH($C151,'(3.3) Adj Actual NPC'!$C:$C,0),MATCH(Q$5,'(3.3) Adj Actual NPC'!$G$5:$S$5,0))</f>
        <v>558384.39989420318</v>
      </c>
      <c r="R151" s="238">
        <f>+$G151*INDEX('(3.3) Adj Actual NPC'!$G:$SI,MATCH($C151,'(3.3) Adj Actual NPC'!$C:$C,0),MATCH(R$5,'(3.3) Adj Actual NPC'!$G$5:$S$5,0))</f>
        <v>840834.6544476808</v>
      </c>
      <c r="S151" s="238">
        <f>+$G151*INDEX('(3.3) Adj Actual NPC'!$G:$SI,MATCH($C151,'(3.3) Adj Actual NPC'!$C:$C,0),MATCH(S$5,'(3.3) Adj Actual NPC'!$G$5:$S$5,0))</f>
        <v>501741.71134421136</v>
      </c>
      <c r="T151" s="238">
        <f>+$G151*INDEX('(3.3) Adj Actual NPC'!$G:$SI,MATCH($C151,'(3.3) Adj Actual NPC'!$C:$C,0),MATCH(T$5,'(3.3) Adj Actual NPC'!$G$5:$S$5,0))</f>
        <v>-67127.260037629967</v>
      </c>
      <c r="U151" s="238">
        <f>+$G151*INDEX('(3.3) Adj Actual NPC'!$G:$SI,MATCH($C151,'(3.3) Adj Actual NPC'!$C:$C,0),MATCH(U$5,'(3.3) Adj Actual NPC'!$G$5:$S$5,0))</f>
        <v>183078.30992708282</v>
      </c>
      <c r="V151" s="238">
        <f>+$G151*INDEX('(3.3) Adj Actual NPC'!$G:$SI,MATCH($C151,'(3.3) Adj Actual NPC'!$C:$C,0),MATCH(V$5,'(3.3) Adj Actual NPC'!$G$5:$S$5,0))</f>
        <v>442053.43910106708</v>
      </c>
    </row>
    <row r="152" spans="1:22" ht="12.75" customHeight="1">
      <c r="A152" s="270"/>
      <c r="C152" s="229" t="s">
        <v>66</v>
      </c>
      <c r="D152" s="229"/>
      <c r="E152" s="277" t="s">
        <v>151</v>
      </c>
      <c r="F152" s="264"/>
      <c r="G152" s="269">
        <v>1</v>
      </c>
      <c r="H152" s="254"/>
      <c r="I152" s="276">
        <f t="shared" si="34"/>
        <v>0</v>
      </c>
      <c r="J152" s="272"/>
      <c r="K152" s="238">
        <f>+$G152*INDEX('(3.3) Adj Actual NPC'!$G:$SI,MATCH($C152,'(3.3) Adj Actual NPC'!$C:$C,0),MATCH(K$5,'(3.3) Adj Actual NPC'!$G$5:$S$5,0))</f>
        <v>0</v>
      </c>
      <c r="L152" s="238">
        <f>+$G152*INDEX('(3.3) Adj Actual NPC'!$G:$SI,MATCH($C152,'(3.3) Adj Actual NPC'!$C:$C,0),MATCH(L$5,'(3.3) Adj Actual NPC'!$G$5:$S$5,0))</f>
        <v>0</v>
      </c>
      <c r="M152" s="238">
        <f>+$G152*INDEX('(3.3) Adj Actual NPC'!$G:$SI,MATCH($C152,'(3.3) Adj Actual NPC'!$C:$C,0),MATCH(M$5,'(3.3) Adj Actual NPC'!$G$5:$S$5,0))</f>
        <v>0</v>
      </c>
      <c r="N152" s="238">
        <f>+$G152*INDEX('(3.3) Adj Actual NPC'!$G:$SI,MATCH($C152,'(3.3) Adj Actual NPC'!$C:$C,0),MATCH(N$5,'(3.3) Adj Actual NPC'!$G$5:$S$5,0))</f>
        <v>0</v>
      </c>
      <c r="O152" s="238">
        <f>+$G152*INDEX('(3.3) Adj Actual NPC'!$G:$SI,MATCH($C152,'(3.3) Adj Actual NPC'!$C:$C,0),MATCH(O$5,'(3.3) Adj Actual NPC'!$G$5:$S$5,0))</f>
        <v>0</v>
      </c>
      <c r="P152" s="238">
        <f>+$G152*INDEX('(3.3) Adj Actual NPC'!$G:$SI,MATCH($C152,'(3.3) Adj Actual NPC'!$C:$C,0),MATCH(P$5,'(3.3) Adj Actual NPC'!$G$5:$S$5,0))</f>
        <v>0</v>
      </c>
      <c r="Q152" s="238">
        <f>+$G152*INDEX('(3.3) Adj Actual NPC'!$G:$SI,MATCH($C152,'(3.3) Adj Actual NPC'!$C:$C,0),MATCH(Q$5,'(3.3) Adj Actual NPC'!$G$5:$S$5,0))</f>
        <v>0</v>
      </c>
      <c r="R152" s="238">
        <f>+$G152*INDEX('(3.3) Adj Actual NPC'!$G:$SI,MATCH($C152,'(3.3) Adj Actual NPC'!$C:$C,0),MATCH(R$5,'(3.3) Adj Actual NPC'!$G$5:$S$5,0))</f>
        <v>0</v>
      </c>
      <c r="S152" s="238">
        <f>+$G152*INDEX('(3.3) Adj Actual NPC'!$G:$SI,MATCH($C152,'(3.3) Adj Actual NPC'!$C:$C,0),MATCH(S$5,'(3.3) Adj Actual NPC'!$G$5:$S$5,0))</f>
        <v>0</v>
      </c>
      <c r="T152" s="238">
        <f>+$G152*INDEX('(3.3) Adj Actual NPC'!$G:$SI,MATCH($C152,'(3.3) Adj Actual NPC'!$C:$C,0),MATCH(T$5,'(3.3) Adj Actual NPC'!$G$5:$S$5,0))</f>
        <v>0</v>
      </c>
      <c r="U152" s="238">
        <f>+$G152*INDEX('(3.3) Adj Actual NPC'!$G:$SI,MATCH($C152,'(3.3) Adj Actual NPC'!$C:$C,0),MATCH(U$5,'(3.3) Adj Actual NPC'!$G$5:$S$5,0))</f>
        <v>0</v>
      </c>
      <c r="V152" s="238">
        <f>+$G152*INDEX('(3.3) Adj Actual NPC'!$G:$SI,MATCH($C152,'(3.3) Adj Actual NPC'!$C:$C,0),MATCH(V$5,'(3.3) Adj Actual NPC'!$G$5:$S$5,0))</f>
        <v>0</v>
      </c>
    </row>
    <row r="153" spans="1:22" ht="12.75" customHeight="1">
      <c r="A153" s="270"/>
      <c r="C153" s="229" t="s">
        <v>67</v>
      </c>
      <c r="D153" s="229"/>
      <c r="E153" s="277" t="s">
        <v>151</v>
      </c>
      <c r="F153" s="264"/>
      <c r="G153" s="269">
        <v>1</v>
      </c>
      <c r="H153" s="254"/>
      <c r="I153" s="276">
        <f t="shared" si="34"/>
        <v>0</v>
      </c>
      <c r="J153" s="272"/>
      <c r="K153" s="238">
        <f>+$G153*INDEX('(3.3) Adj Actual NPC'!$G:$SI,MATCH($C153,'(3.3) Adj Actual NPC'!$C:$C,0),MATCH(K$5,'(3.3) Adj Actual NPC'!$G$5:$S$5,0))</f>
        <v>0</v>
      </c>
      <c r="L153" s="238">
        <f>+$G153*INDEX('(3.3) Adj Actual NPC'!$G:$SI,MATCH($C153,'(3.3) Adj Actual NPC'!$C:$C,0),MATCH(L$5,'(3.3) Adj Actual NPC'!$G$5:$S$5,0))</f>
        <v>0</v>
      </c>
      <c r="M153" s="238">
        <f>+$G153*INDEX('(3.3) Adj Actual NPC'!$G:$SI,MATCH($C153,'(3.3) Adj Actual NPC'!$C:$C,0),MATCH(M$5,'(3.3) Adj Actual NPC'!$G$5:$S$5,0))</f>
        <v>0</v>
      </c>
      <c r="N153" s="238">
        <f>+$G153*INDEX('(3.3) Adj Actual NPC'!$G:$SI,MATCH($C153,'(3.3) Adj Actual NPC'!$C:$C,0),MATCH(N$5,'(3.3) Adj Actual NPC'!$G$5:$S$5,0))</f>
        <v>0</v>
      </c>
      <c r="O153" s="238">
        <f>+$G153*INDEX('(3.3) Adj Actual NPC'!$G:$SI,MATCH($C153,'(3.3) Adj Actual NPC'!$C:$C,0),MATCH(O$5,'(3.3) Adj Actual NPC'!$G$5:$S$5,0))</f>
        <v>0</v>
      </c>
      <c r="P153" s="238">
        <f>+$G153*INDEX('(3.3) Adj Actual NPC'!$G:$SI,MATCH($C153,'(3.3) Adj Actual NPC'!$C:$C,0),MATCH(P$5,'(3.3) Adj Actual NPC'!$G$5:$S$5,0))</f>
        <v>0</v>
      </c>
      <c r="Q153" s="238">
        <f>+$G153*INDEX('(3.3) Adj Actual NPC'!$G:$SI,MATCH($C153,'(3.3) Adj Actual NPC'!$C:$C,0),MATCH(Q$5,'(3.3) Adj Actual NPC'!$G$5:$S$5,0))</f>
        <v>0</v>
      </c>
      <c r="R153" s="238">
        <f>+$G153*INDEX('(3.3) Adj Actual NPC'!$G:$SI,MATCH($C153,'(3.3) Adj Actual NPC'!$C:$C,0),MATCH(R$5,'(3.3) Adj Actual NPC'!$G$5:$S$5,0))</f>
        <v>0</v>
      </c>
      <c r="S153" s="238">
        <f>+$G153*INDEX('(3.3) Adj Actual NPC'!$G:$SI,MATCH($C153,'(3.3) Adj Actual NPC'!$C:$C,0),MATCH(S$5,'(3.3) Adj Actual NPC'!$G$5:$S$5,0))</f>
        <v>0</v>
      </c>
      <c r="T153" s="238">
        <f>+$G153*INDEX('(3.3) Adj Actual NPC'!$G:$SI,MATCH($C153,'(3.3) Adj Actual NPC'!$C:$C,0),MATCH(T$5,'(3.3) Adj Actual NPC'!$G$5:$S$5,0))</f>
        <v>0</v>
      </c>
      <c r="U153" s="238">
        <f>+$G153*INDEX('(3.3) Adj Actual NPC'!$G:$SI,MATCH($C153,'(3.3) Adj Actual NPC'!$C:$C,0),MATCH(U$5,'(3.3) Adj Actual NPC'!$G$5:$S$5,0))</f>
        <v>0</v>
      </c>
      <c r="V153" s="238">
        <f>+$G153*INDEX('(3.3) Adj Actual NPC'!$G:$SI,MATCH($C153,'(3.3) Adj Actual NPC'!$C:$C,0),MATCH(V$5,'(3.3) Adj Actual NPC'!$G$5:$S$5,0))</f>
        <v>0</v>
      </c>
    </row>
    <row r="154" spans="1:22" ht="12.75" customHeight="1">
      <c r="A154" s="270"/>
      <c r="C154" s="229" t="s">
        <v>68</v>
      </c>
      <c r="D154" s="229"/>
      <c r="E154" s="277" t="s">
        <v>151</v>
      </c>
      <c r="F154" s="264"/>
      <c r="G154" s="269">
        <v>1</v>
      </c>
      <c r="H154" s="254"/>
      <c r="I154" s="276">
        <f t="shared" si="34"/>
        <v>0</v>
      </c>
      <c r="J154" s="272"/>
      <c r="K154" s="238">
        <f>+$G154*INDEX('(3.3) Adj Actual NPC'!$G:$SI,MATCH($C154,'(3.3) Adj Actual NPC'!$C:$C,0),MATCH(K$5,'(3.3) Adj Actual NPC'!$G$5:$S$5,0))</f>
        <v>0</v>
      </c>
      <c r="L154" s="238">
        <f>+$G154*INDEX('(3.3) Adj Actual NPC'!$G:$SI,MATCH($C154,'(3.3) Adj Actual NPC'!$C:$C,0),MATCH(L$5,'(3.3) Adj Actual NPC'!$G$5:$S$5,0))</f>
        <v>0</v>
      </c>
      <c r="M154" s="238">
        <f>+$G154*INDEX('(3.3) Adj Actual NPC'!$G:$SI,MATCH($C154,'(3.3) Adj Actual NPC'!$C:$C,0),MATCH(M$5,'(3.3) Adj Actual NPC'!$G$5:$S$5,0))</f>
        <v>0</v>
      </c>
      <c r="N154" s="238">
        <f>+$G154*INDEX('(3.3) Adj Actual NPC'!$G:$SI,MATCH($C154,'(3.3) Adj Actual NPC'!$C:$C,0),MATCH(N$5,'(3.3) Adj Actual NPC'!$G$5:$S$5,0))</f>
        <v>0</v>
      </c>
      <c r="O154" s="238">
        <f>+$G154*INDEX('(3.3) Adj Actual NPC'!$G:$SI,MATCH($C154,'(3.3) Adj Actual NPC'!$C:$C,0),MATCH(O$5,'(3.3) Adj Actual NPC'!$G$5:$S$5,0))</f>
        <v>0</v>
      </c>
      <c r="P154" s="238">
        <f>+$G154*INDEX('(3.3) Adj Actual NPC'!$G:$SI,MATCH($C154,'(3.3) Adj Actual NPC'!$C:$C,0),MATCH(P$5,'(3.3) Adj Actual NPC'!$G$5:$S$5,0))</f>
        <v>0</v>
      </c>
      <c r="Q154" s="238">
        <f>+$G154*INDEX('(3.3) Adj Actual NPC'!$G:$SI,MATCH($C154,'(3.3) Adj Actual NPC'!$C:$C,0),MATCH(Q$5,'(3.3) Adj Actual NPC'!$G$5:$S$5,0))</f>
        <v>0</v>
      </c>
      <c r="R154" s="238">
        <f>+$G154*INDEX('(3.3) Adj Actual NPC'!$G:$SI,MATCH($C154,'(3.3) Adj Actual NPC'!$C:$C,0),MATCH(R$5,'(3.3) Adj Actual NPC'!$G$5:$S$5,0))</f>
        <v>0</v>
      </c>
      <c r="S154" s="238">
        <f>+$G154*INDEX('(3.3) Adj Actual NPC'!$G:$SI,MATCH($C154,'(3.3) Adj Actual NPC'!$C:$C,0),MATCH(S$5,'(3.3) Adj Actual NPC'!$G$5:$S$5,0))</f>
        <v>0</v>
      </c>
      <c r="T154" s="238">
        <f>+$G154*INDEX('(3.3) Adj Actual NPC'!$G:$SI,MATCH($C154,'(3.3) Adj Actual NPC'!$C:$C,0),MATCH(T$5,'(3.3) Adj Actual NPC'!$G$5:$S$5,0))</f>
        <v>0</v>
      </c>
      <c r="U154" s="238">
        <f>+$G154*INDEX('(3.3) Adj Actual NPC'!$G:$SI,MATCH($C154,'(3.3) Adj Actual NPC'!$C:$C,0),MATCH(U$5,'(3.3) Adj Actual NPC'!$G$5:$S$5,0))</f>
        <v>0</v>
      </c>
      <c r="V154" s="238">
        <f>+$G154*INDEX('(3.3) Adj Actual NPC'!$G:$SI,MATCH($C154,'(3.3) Adj Actual NPC'!$C:$C,0),MATCH(V$5,'(3.3) Adj Actual NPC'!$G$5:$S$5,0))</f>
        <v>0</v>
      </c>
    </row>
    <row r="155" spans="1:22" ht="12.75" customHeight="1">
      <c r="A155" s="270"/>
      <c r="C155" s="229" t="s">
        <v>69</v>
      </c>
      <c r="D155" s="229"/>
      <c r="E155" s="277" t="s">
        <v>151</v>
      </c>
      <c r="F155" s="264"/>
      <c r="G155" s="269">
        <v>1</v>
      </c>
      <c r="H155" s="254"/>
      <c r="I155" s="276">
        <f t="shared" si="34"/>
        <v>0</v>
      </c>
      <c r="J155" s="272"/>
      <c r="K155" s="238">
        <f>+$G155*INDEX('(3.3) Adj Actual NPC'!$G:$SI,MATCH($C155,'(3.3) Adj Actual NPC'!$C:$C,0),MATCH(K$5,'(3.3) Adj Actual NPC'!$G$5:$S$5,0))</f>
        <v>0</v>
      </c>
      <c r="L155" s="238">
        <f>+$G155*INDEX('(3.3) Adj Actual NPC'!$G:$SI,MATCH($C155,'(3.3) Adj Actual NPC'!$C:$C,0),MATCH(L$5,'(3.3) Adj Actual NPC'!$G$5:$S$5,0))</f>
        <v>0</v>
      </c>
      <c r="M155" s="238">
        <f>+$G155*INDEX('(3.3) Adj Actual NPC'!$G:$SI,MATCH($C155,'(3.3) Adj Actual NPC'!$C:$C,0),MATCH(M$5,'(3.3) Adj Actual NPC'!$G$5:$S$5,0))</f>
        <v>0</v>
      </c>
      <c r="N155" s="238">
        <f>+$G155*INDEX('(3.3) Adj Actual NPC'!$G:$SI,MATCH($C155,'(3.3) Adj Actual NPC'!$C:$C,0),MATCH(N$5,'(3.3) Adj Actual NPC'!$G$5:$S$5,0))</f>
        <v>0</v>
      </c>
      <c r="O155" s="238">
        <f>+$G155*INDEX('(3.3) Adj Actual NPC'!$G:$SI,MATCH($C155,'(3.3) Adj Actual NPC'!$C:$C,0),MATCH(O$5,'(3.3) Adj Actual NPC'!$G$5:$S$5,0))</f>
        <v>0</v>
      </c>
      <c r="P155" s="238">
        <f>+$G155*INDEX('(3.3) Adj Actual NPC'!$G:$SI,MATCH($C155,'(3.3) Adj Actual NPC'!$C:$C,0),MATCH(P$5,'(3.3) Adj Actual NPC'!$G$5:$S$5,0))</f>
        <v>0</v>
      </c>
      <c r="Q155" s="238">
        <f>+$G155*INDEX('(3.3) Adj Actual NPC'!$G:$SI,MATCH($C155,'(3.3) Adj Actual NPC'!$C:$C,0),MATCH(Q$5,'(3.3) Adj Actual NPC'!$G$5:$S$5,0))</f>
        <v>0</v>
      </c>
      <c r="R155" s="238">
        <f>+$G155*INDEX('(3.3) Adj Actual NPC'!$G:$SI,MATCH($C155,'(3.3) Adj Actual NPC'!$C:$C,0),MATCH(R$5,'(3.3) Adj Actual NPC'!$G$5:$S$5,0))</f>
        <v>0</v>
      </c>
      <c r="S155" s="238">
        <f>+$G155*INDEX('(3.3) Adj Actual NPC'!$G:$SI,MATCH($C155,'(3.3) Adj Actual NPC'!$C:$C,0),MATCH(S$5,'(3.3) Adj Actual NPC'!$G$5:$S$5,0))</f>
        <v>0</v>
      </c>
      <c r="T155" s="238">
        <f>+$G155*INDEX('(3.3) Adj Actual NPC'!$G:$SI,MATCH($C155,'(3.3) Adj Actual NPC'!$C:$C,0),MATCH(T$5,'(3.3) Adj Actual NPC'!$G$5:$S$5,0))</f>
        <v>0</v>
      </c>
      <c r="U155" s="238">
        <f>+$G155*INDEX('(3.3) Adj Actual NPC'!$G:$SI,MATCH($C155,'(3.3) Adj Actual NPC'!$C:$C,0),MATCH(U$5,'(3.3) Adj Actual NPC'!$G$5:$S$5,0))</f>
        <v>0</v>
      </c>
      <c r="V155" s="238">
        <f>+$G155*INDEX('(3.3) Adj Actual NPC'!$G:$SI,MATCH($C155,'(3.3) Adj Actual NPC'!$C:$C,0),MATCH(V$5,'(3.3) Adj Actual NPC'!$G$5:$S$5,0))</f>
        <v>0</v>
      </c>
    </row>
    <row r="156" spans="1:22" ht="12.75" customHeight="1">
      <c r="A156" s="270"/>
      <c r="C156" s="229" t="s">
        <v>70</v>
      </c>
      <c r="D156" s="229"/>
      <c r="E156" s="277" t="s">
        <v>151</v>
      </c>
      <c r="F156" s="264"/>
      <c r="G156" s="269">
        <v>1</v>
      </c>
      <c r="H156" s="254"/>
      <c r="I156" s="276">
        <f t="shared" si="34"/>
        <v>0</v>
      </c>
      <c r="J156" s="272"/>
      <c r="K156" s="238">
        <f>+$G156*INDEX('(3.3) Adj Actual NPC'!$G:$SI,MATCH($C156,'(3.3) Adj Actual NPC'!$C:$C,0),MATCH(K$5,'(3.3) Adj Actual NPC'!$G$5:$S$5,0))</f>
        <v>0</v>
      </c>
      <c r="L156" s="238">
        <f>+$G156*INDEX('(3.3) Adj Actual NPC'!$G:$SI,MATCH($C156,'(3.3) Adj Actual NPC'!$C:$C,0),MATCH(L$5,'(3.3) Adj Actual NPC'!$G$5:$S$5,0))</f>
        <v>0</v>
      </c>
      <c r="M156" s="238">
        <f>+$G156*INDEX('(3.3) Adj Actual NPC'!$G:$SI,MATCH($C156,'(3.3) Adj Actual NPC'!$C:$C,0),MATCH(M$5,'(3.3) Adj Actual NPC'!$G$5:$S$5,0))</f>
        <v>0</v>
      </c>
      <c r="N156" s="238">
        <f>+$G156*INDEX('(3.3) Adj Actual NPC'!$G:$SI,MATCH($C156,'(3.3) Adj Actual NPC'!$C:$C,0),MATCH(N$5,'(3.3) Adj Actual NPC'!$G$5:$S$5,0))</f>
        <v>0</v>
      </c>
      <c r="O156" s="238">
        <f>+$G156*INDEX('(3.3) Adj Actual NPC'!$G:$SI,MATCH($C156,'(3.3) Adj Actual NPC'!$C:$C,0),MATCH(O$5,'(3.3) Adj Actual NPC'!$G$5:$S$5,0))</f>
        <v>0</v>
      </c>
      <c r="P156" s="238">
        <f>+$G156*INDEX('(3.3) Adj Actual NPC'!$G:$SI,MATCH($C156,'(3.3) Adj Actual NPC'!$C:$C,0),MATCH(P$5,'(3.3) Adj Actual NPC'!$G$5:$S$5,0))</f>
        <v>0</v>
      </c>
      <c r="Q156" s="238">
        <f>+$G156*INDEX('(3.3) Adj Actual NPC'!$G:$SI,MATCH($C156,'(3.3) Adj Actual NPC'!$C:$C,0),MATCH(Q$5,'(3.3) Adj Actual NPC'!$G$5:$S$5,0))</f>
        <v>0</v>
      </c>
      <c r="R156" s="238">
        <f>+$G156*INDEX('(3.3) Adj Actual NPC'!$G:$SI,MATCH($C156,'(3.3) Adj Actual NPC'!$C:$C,0),MATCH(R$5,'(3.3) Adj Actual NPC'!$G$5:$S$5,0))</f>
        <v>0</v>
      </c>
      <c r="S156" s="238">
        <f>+$G156*INDEX('(3.3) Adj Actual NPC'!$G:$SI,MATCH($C156,'(3.3) Adj Actual NPC'!$C:$C,0),MATCH(S$5,'(3.3) Adj Actual NPC'!$G$5:$S$5,0))</f>
        <v>0</v>
      </c>
      <c r="T156" s="238">
        <f>+$G156*INDEX('(3.3) Adj Actual NPC'!$G:$SI,MATCH($C156,'(3.3) Adj Actual NPC'!$C:$C,0),MATCH(T$5,'(3.3) Adj Actual NPC'!$G$5:$S$5,0))</f>
        <v>0</v>
      </c>
      <c r="U156" s="238">
        <f>+$G156*INDEX('(3.3) Adj Actual NPC'!$G:$SI,MATCH($C156,'(3.3) Adj Actual NPC'!$C:$C,0),MATCH(U$5,'(3.3) Adj Actual NPC'!$G$5:$S$5,0))</f>
        <v>0</v>
      </c>
      <c r="V156" s="238">
        <f>+$G156*INDEX('(3.3) Adj Actual NPC'!$G:$SI,MATCH($C156,'(3.3) Adj Actual NPC'!$C:$C,0),MATCH(V$5,'(3.3) Adj Actual NPC'!$G$5:$S$5,0))</f>
        <v>0</v>
      </c>
    </row>
    <row r="157" spans="1:22" ht="12.75" customHeight="1">
      <c r="A157" s="270"/>
      <c r="C157" s="229" t="s">
        <v>27</v>
      </c>
      <c r="D157" s="229"/>
      <c r="E157" s="277" t="s">
        <v>151</v>
      </c>
      <c r="F157" s="264"/>
      <c r="G157" s="269">
        <v>1</v>
      </c>
      <c r="H157" s="254"/>
      <c r="I157" s="276">
        <f t="shared" si="34"/>
        <v>184987261.27266294</v>
      </c>
      <c r="J157" s="272"/>
      <c r="K157" s="238">
        <f>+$G157*INDEX('(3.3) Adj Actual NPC'!$G147:$S157,MATCH($C157,'(3.3) Adj Actual NPC'!$C147:$C157,0),MATCH(K$5,'(3.3) Adj Actual NPC'!$G$5:$S$5,0))</f>
        <v>15597088.726666857</v>
      </c>
      <c r="L157" s="238">
        <f>+$G157*INDEX('(3.3) Adj Actual NPC'!$G147:$S157,MATCH($C157,'(3.3) Adj Actual NPC'!$C147:$C157,0),MATCH(L$5,'(3.3) Adj Actual NPC'!$G$5:$S$5,0))</f>
        <v>13322301.44671615</v>
      </c>
      <c r="M157" s="238">
        <f>+$G157*INDEX('(3.3) Adj Actual NPC'!$G147:$S157,MATCH($C157,'(3.3) Adj Actual NPC'!$C147:$C157,0),MATCH(M$5,'(3.3) Adj Actual NPC'!$G$5:$S$5,0))</f>
        <v>18178455.430203326</v>
      </c>
      <c r="N157" s="238">
        <f>+$G157*INDEX('(3.3) Adj Actual NPC'!$G147:$S157,MATCH($C157,'(3.3) Adj Actual NPC'!$C147:$C157,0),MATCH(N$5,'(3.3) Adj Actual NPC'!$G$5:$S$5,0))</f>
        <v>12504182.142775891</v>
      </c>
      <c r="O157" s="238">
        <f>+$G157*INDEX('(3.3) Adj Actual NPC'!$G147:$S157,MATCH($C157,'(3.3) Adj Actual NPC'!$C147:$C157,0),MATCH(O$5,'(3.3) Adj Actual NPC'!$G$5:$S$5,0))</f>
        <v>11332469.18670325</v>
      </c>
      <c r="P157" s="238">
        <f>+$G157*INDEX('(3.3) Adj Actual NPC'!$G147:$S157,MATCH($C157,'(3.3) Adj Actual NPC'!$C147:$C157,0),MATCH(P$5,'(3.3) Adj Actual NPC'!$G$5:$S$5,0))</f>
        <v>13294219.777052972</v>
      </c>
      <c r="Q157" s="238">
        <f>+$G157*INDEX('(3.3) Adj Actual NPC'!$G147:$S157,MATCH($C157,'(3.3) Adj Actual NPC'!$C147:$C157,0),MATCH(Q$5,'(3.3) Adj Actual NPC'!$G$5:$S$5,0))</f>
        <v>15296949.127552345</v>
      </c>
      <c r="R157" s="238">
        <f>+$G157*INDEX('(3.3) Adj Actual NPC'!$G147:$S157,MATCH($C157,'(3.3) Adj Actual NPC'!$C147:$C157,0),MATCH(R$5,'(3.3) Adj Actual NPC'!$G$5:$S$5,0))</f>
        <v>17985545.476013388</v>
      </c>
      <c r="S157" s="238">
        <f>+$G157*INDEX('(3.3) Adj Actual NPC'!$G147:$S157,MATCH($C157,'(3.3) Adj Actual NPC'!$C147:$C157,0),MATCH(S$5,'(3.3) Adj Actual NPC'!$G$5:$S$5,0))</f>
        <v>15398791.712031227</v>
      </c>
      <c r="T157" s="238">
        <f>+$G157*INDEX('(3.3) Adj Actual NPC'!$G147:$S157,MATCH($C157,'(3.3) Adj Actual NPC'!$C147:$C157,0),MATCH(T$5,'(3.3) Adj Actual NPC'!$G$5:$S$5,0))</f>
        <v>19465982.936858997</v>
      </c>
      <c r="U157" s="238">
        <f>+$G157*INDEX('(3.3) Adj Actual NPC'!$G147:$S157,MATCH($C157,'(3.3) Adj Actual NPC'!$C147:$C157,0),MATCH(U$5,'(3.3) Adj Actual NPC'!$G$5:$S$5,0))</f>
        <v>17300582.204959415</v>
      </c>
      <c r="V157" s="238">
        <f>+$G157*INDEX('(3.3) Adj Actual NPC'!$G147:$S157,MATCH($C157,'(3.3) Adj Actual NPC'!$C147:$C157,0),MATCH(V$5,'(3.3) Adj Actual NPC'!$G$5:$S$5,0))</f>
        <v>15310693.105129106</v>
      </c>
    </row>
    <row r="158" spans="1:22" ht="12.75" customHeight="1">
      <c r="A158" s="270"/>
      <c r="C158" s="229" t="s">
        <v>333</v>
      </c>
      <c r="D158" s="229"/>
      <c r="E158" s="277" t="s">
        <v>151</v>
      </c>
      <c r="F158" s="264"/>
      <c r="G158" s="269">
        <v>1</v>
      </c>
      <c r="H158" s="254" t="s">
        <v>171</v>
      </c>
      <c r="I158" s="276">
        <f t="shared" si="34"/>
        <v>0</v>
      </c>
      <c r="J158" s="272"/>
      <c r="K158" s="238">
        <f>+$G158*INDEX('(3.3) Adj Actual NPC'!$G:$SI,MATCH($C158,'(3.3) Adj Actual NPC'!$C:$C,0),MATCH(K$5,'(3.3) Adj Actual NPC'!$G$5:$S$5,0))</f>
        <v>0</v>
      </c>
      <c r="L158" s="238">
        <f>+$G158*INDEX('(3.3) Adj Actual NPC'!$G:$SI,MATCH($C158,'(3.3) Adj Actual NPC'!$C:$C,0),MATCH(L$5,'(3.3) Adj Actual NPC'!$G$5:$S$5,0))</f>
        <v>0</v>
      </c>
      <c r="M158" s="238">
        <f>+$G158*INDEX('(3.3) Adj Actual NPC'!$G:$SI,MATCH($C158,'(3.3) Adj Actual NPC'!$C:$C,0),MATCH(M$5,'(3.3) Adj Actual NPC'!$G$5:$S$5,0))</f>
        <v>0</v>
      </c>
      <c r="N158" s="238">
        <f>+$G158*INDEX('(3.3) Adj Actual NPC'!$G:$SI,MATCH($C158,'(3.3) Adj Actual NPC'!$C:$C,0),MATCH(N$5,'(3.3) Adj Actual NPC'!$G$5:$S$5,0))</f>
        <v>0</v>
      </c>
      <c r="O158" s="238">
        <f>+$G158*INDEX('(3.3) Adj Actual NPC'!$G:$SI,MATCH($C158,'(3.3) Adj Actual NPC'!$C:$C,0),MATCH(O$5,'(3.3) Adj Actual NPC'!$G$5:$S$5,0))</f>
        <v>0</v>
      </c>
      <c r="P158" s="238">
        <f>+$G158*INDEX('(3.3) Adj Actual NPC'!$G:$SI,MATCH($C158,'(3.3) Adj Actual NPC'!$C:$C,0),MATCH(P$5,'(3.3) Adj Actual NPC'!$G$5:$S$5,0))</f>
        <v>0</v>
      </c>
      <c r="Q158" s="238">
        <f>+$G158*INDEX('(3.3) Adj Actual NPC'!$G:$SI,MATCH($C158,'(3.3) Adj Actual NPC'!$C:$C,0),MATCH(Q$5,'(3.3) Adj Actual NPC'!$G$5:$S$5,0))</f>
        <v>0</v>
      </c>
      <c r="R158" s="238">
        <f>+$G158*INDEX('(3.3) Adj Actual NPC'!$G:$SI,MATCH($C158,'(3.3) Adj Actual NPC'!$C:$C,0),MATCH(R$5,'(3.3) Adj Actual NPC'!$G$5:$S$5,0))</f>
        <v>0</v>
      </c>
      <c r="S158" s="238">
        <f>+$G158*INDEX('(3.3) Adj Actual NPC'!$G:$SI,MATCH($C158,'(3.3) Adj Actual NPC'!$C:$C,0),MATCH(S$5,'(3.3) Adj Actual NPC'!$G$5:$S$5,0))</f>
        <v>0</v>
      </c>
      <c r="T158" s="238">
        <f>+$G158*INDEX('(3.3) Adj Actual NPC'!$G:$SI,MATCH($C158,'(3.3) Adj Actual NPC'!$C:$C,0),MATCH(T$5,'(3.3) Adj Actual NPC'!$G$5:$S$5,0))</f>
        <v>0</v>
      </c>
      <c r="U158" s="238">
        <f>+$G158*INDEX('(3.3) Adj Actual NPC'!$G:$SI,MATCH($C158,'(3.3) Adj Actual NPC'!$C:$C,0),MATCH(U$5,'(3.3) Adj Actual NPC'!$G$5:$S$5,0))</f>
        <v>0</v>
      </c>
      <c r="V158" s="238">
        <f>+$G158*INDEX('(3.3) Adj Actual NPC'!$G:$SI,MATCH($C158,'(3.3) Adj Actual NPC'!$C:$C,0),MATCH(V$5,'(3.3) Adj Actual NPC'!$G$5:$S$5,0))</f>
        <v>0</v>
      </c>
    </row>
    <row r="159" spans="1:22" ht="12.75" customHeight="1">
      <c r="A159" s="270"/>
      <c r="C159" s="229" t="s">
        <v>71</v>
      </c>
      <c r="D159" s="229"/>
      <c r="E159" s="277" t="s">
        <v>151</v>
      </c>
      <c r="F159" s="264"/>
      <c r="G159" s="269">
        <v>1</v>
      </c>
      <c r="H159" s="254"/>
      <c r="I159" s="276">
        <f t="shared" si="34"/>
        <v>0</v>
      </c>
      <c r="J159" s="272"/>
      <c r="K159" s="238">
        <f>+$G159*INDEX('(3.3) Adj Actual NPC'!$G:$SI,MATCH($C159,'(3.3) Adj Actual NPC'!$C:$C,0),MATCH(K$5,'(3.3) Adj Actual NPC'!$G$5:$S$5,0))</f>
        <v>0</v>
      </c>
      <c r="L159" s="238">
        <f>+$G159*INDEX('(3.3) Adj Actual NPC'!$G:$SI,MATCH($C159,'(3.3) Adj Actual NPC'!$C:$C,0),MATCH(L$5,'(3.3) Adj Actual NPC'!$G$5:$S$5,0))</f>
        <v>0</v>
      </c>
      <c r="M159" s="238">
        <f>+$G159*INDEX('(3.3) Adj Actual NPC'!$G:$SI,MATCH($C159,'(3.3) Adj Actual NPC'!$C:$C,0),MATCH(M$5,'(3.3) Adj Actual NPC'!$G$5:$S$5,0))</f>
        <v>0</v>
      </c>
      <c r="N159" s="238">
        <f>+$G159*INDEX('(3.3) Adj Actual NPC'!$G:$SI,MATCH($C159,'(3.3) Adj Actual NPC'!$C:$C,0),MATCH(N$5,'(3.3) Adj Actual NPC'!$G$5:$S$5,0))</f>
        <v>0</v>
      </c>
      <c r="O159" s="238">
        <f>+$G159*INDEX('(3.3) Adj Actual NPC'!$G:$SI,MATCH($C159,'(3.3) Adj Actual NPC'!$C:$C,0),MATCH(O$5,'(3.3) Adj Actual NPC'!$G$5:$S$5,0))</f>
        <v>0</v>
      </c>
      <c r="P159" s="238">
        <f>+$G159*INDEX('(3.3) Adj Actual NPC'!$G:$SI,MATCH($C159,'(3.3) Adj Actual NPC'!$C:$C,0),MATCH(P$5,'(3.3) Adj Actual NPC'!$G$5:$S$5,0))</f>
        <v>0</v>
      </c>
      <c r="Q159" s="238">
        <f>+$G159*INDEX('(3.3) Adj Actual NPC'!$G:$SI,MATCH($C159,'(3.3) Adj Actual NPC'!$C:$C,0),MATCH(Q$5,'(3.3) Adj Actual NPC'!$G$5:$S$5,0))</f>
        <v>0</v>
      </c>
      <c r="R159" s="238">
        <f>+$G159*INDEX('(3.3) Adj Actual NPC'!$G:$SI,MATCH($C159,'(3.3) Adj Actual NPC'!$C:$C,0),MATCH(R$5,'(3.3) Adj Actual NPC'!$G$5:$S$5,0))</f>
        <v>0</v>
      </c>
      <c r="S159" s="238">
        <f>+$G159*INDEX('(3.3) Adj Actual NPC'!$G:$SI,MATCH($C159,'(3.3) Adj Actual NPC'!$C:$C,0),MATCH(S$5,'(3.3) Adj Actual NPC'!$G$5:$S$5,0))</f>
        <v>0</v>
      </c>
      <c r="T159" s="238">
        <f>+$G159*INDEX('(3.3) Adj Actual NPC'!$G:$SI,MATCH($C159,'(3.3) Adj Actual NPC'!$C:$C,0),MATCH(T$5,'(3.3) Adj Actual NPC'!$G$5:$S$5,0))</f>
        <v>0</v>
      </c>
      <c r="U159" s="238">
        <f>+$G159*INDEX('(3.3) Adj Actual NPC'!$G:$SI,MATCH($C159,'(3.3) Adj Actual NPC'!$C:$C,0),MATCH(U$5,'(3.3) Adj Actual NPC'!$G$5:$S$5,0))</f>
        <v>0</v>
      </c>
      <c r="V159" s="238">
        <f>+$G159*INDEX('(3.3) Adj Actual NPC'!$G:$SI,MATCH($C159,'(3.3) Adj Actual NPC'!$C:$C,0),MATCH(V$5,'(3.3) Adj Actual NPC'!$G$5:$S$5,0))</f>
        <v>0</v>
      </c>
    </row>
    <row r="160" spans="1:22" ht="12.75" customHeight="1">
      <c r="A160" s="270"/>
      <c r="B160" s="229"/>
      <c r="G160" s="239"/>
      <c r="H160" s="271"/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  <c r="S160" s="234"/>
      <c r="T160" s="234"/>
      <c r="U160" s="234"/>
      <c r="V160" s="234"/>
    </row>
    <row r="161" spans="1:22" s="228" customFormat="1" ht="12.75" customHeight="1">
      <c r="A161" s="228" t="s">
        <v>199</v>
      </c>
      <c r="E161" s="241"/>
      <c r="G161" s="242"/>
      <c r="H161" s="278"/>
      <c r="I161" s="243">
        <f>SUM(K161:V161)</f>
        <v>191219696.23773146</v>
      </c>
      <c r="J161" s="243"/>
      <c r="K161" s="243">
        <f t="shared" ref="K161:M161" si="35">SUM(K150:K160)</f>
        <v>16359529.221404323</v>
      </c>
      <c r="L161" s="243">
        <f t="shared" si="35"/>
        <v>14115163.457890464</v>
      </c>
      <c r="M161" s="243">
        <f t="shared" si="35"/>
        <v>18955185.524772409</v>
      </c>
      <c r="N161" s="243">
        <f t="shared" ref="N161:V161" si="36">SUM(N150:N160)</f>
        <v>13274994.475658782</v>
      </c>
      <c r="O161" s="243">
        <f t="shared" si="36"/>
        <v>11701527.935206002</v>
      </c>
      <c r="P161" s="243">
        <f t="shared" si="36"/>
        <v>13595785.805578366</v>
      </c>
      <c r="Q161" s="243">
        <f t="shared" si="36"/>
        <v>15855333.527446549</v>
      </c>
      <c r="R161" s="243">
        <f t="shared" si="36"/>
        <v>18826380.130461071</v>
      </c>
      <c r="S161" s="243">
        <f t="shared" si="36"/>
        <v>15900533.423375439</v>
      </c>
      <c r="T161" s="243">
        <f t="shared" si="36"/>
        <v>19398855.676821366</v>
      </c>
      <c r="U161" s="243">
        <f t="shared" si="36"/>
        <v>17483660.514886498</v>
      </c>
      <c r="V161" s="243">
        <f t="shared" si="36"/>
        <v>15752746.544230172</v>
      </c>
    </row>
    <row r="162" spans="1:22" ht="12.75" customHeight="1">
      <c r="G162" s="239"/>
      <c r="H162" s="271"/>
      <c r="I162" s="234"/>
      <c r="J162" s="234"/>
      <c r="K162" s="234"/>
      <c r="L162" s="234"/>
      <c r="M162" s="234"/>
      <c r="N162" s="234"/>
      <c r="O162" s="234"/>
      <c r="P162" s="234"/>
      <c r="Q162" s="234"/>
      <c r="R162" s="234"/>
      <c r="S162" s="234"/>
      <c r="T162" s="234"/>
      <c r="U162" s="234"/>
      <c r="V162" s="234"/>
    </row>
    <row r="163" spans="1:22" ht="12.75" customHeight="1">
      <c r="A163" s="228" t="s">
        <v>72</v>
      </c>
      <c r="G163" s="239"/>
      <c r="H163" s="271"/>
      <c r="I163" s="234"/>
      <c r="J163" s="234"/>
      <c r="K163" s="234"/>
      <c r="L163" s="234"/>
      <c r="M163" s="234"/>
      <c r="N163" s="234"/>
      <c r="O163" s="234"/>
      <c r="P163" s="234"/>
      <c r="Q163" s="234"/>
      <c r="R163" s="234"/>
      <c r="S163" s="234"/>
      <c r="T163" s="234"/>
      <c r="U163" s="234"/>
      <c r="V163" s="234"/>
    </row>
    <row r="164" spans="1:22" ht="12.75" customHeight="1">
      <c r="C164" s="219" t="s">
        <v>25</v>
      </c>
      <c r="E164" s="275" t="s">
        <v>153</v>
      </c>
      <c r="F164" s="264"/>
      <c r="G164" s="269">
        <v>1</v>
      </c>
      <c r="H164" s="254" t="s">
        <v>171</v>
      </c>
      <c r="I164" s="272">
        <f t="shared" ref="I164:I171" si="37">SUM(K164:V164)</f>
        <v>58016101.840000004</v>
      </c>
      <c r="J164" s="272"/>
      <c r="K164" s="235">
        <f>+$G164*INDEX('(3.3) Adj Actual NPC'!$G:$SI,MATCH($C164,'(3.3) Adj Actual NPC'!$C:$C,0),MATCH(K$5,'(3.3) Adj Actual NPC'!$G$5:$S$5,0))</f>
        <v>6922036</v>
      </c>
      <c r="L164" s="235">
        <f>+$G164*INDEX('(3.3) Adj Actual NPC'!$G:$SI,MATCH($C164,'(3.3) Adj Actual NPC'!$C:$C,0),MATCH(L$5,'(3.3) Adj Actual NPC'!$G$5:$S$5,0))</f>
        <v>4540837.42</v>
      </c>
      <c r="M164" s="235">
        <f>+$G164*INDEX('(3.3) Adj Actual NPC'!$G:$SI,MATCH($C164,'(3.3) Adj Actual NPC'!$C:$C,0),MATCH(M$5,'(3.3) Adj Actual NPC'!$G$5:$S$5,0))</f>
        <v>6017686.8700000001</v>
      </c>
      <c r="N164" s="235">
        <f>+$G164*INDEX('(3.3) Adj Actual NPC'!$G:$SI,MATCH($C164,'(3.3) Adj Actual NPC'!$C:$C,0),MATCH(N$5,'(3.3) Adj Actual NPC'!$G$5:$S$5,0))</f>
        <v>3444005.97</v>
      </c>
      <c r="O164" s="235">
        <f>+$G164*INDEX('(3.3) Adj Actual NPC'!$G:$SI,MATCH($C164,'(3.3) Adj Actual NPC'!$C:$C,0),MATCH(O$5,'(3.3) Adj Actual NPC'!$G$5:$S$5,0))</f>
        <v>3189609.43</v>
      </c>
      <c r="P164" s="235">
        <f>+$G164*INDEX('(3.3) Adj Actual NPC'!$G:$SI,MATCH($C164,'(3.3) Adj Actual NPC'!$C:$C,0),MATCH(P$5,'(3.3) Adj Actual NPC'!$G$5:$S$5,0))</f>
        <v>2069773.16</v>
      </c>
      <c r="Q164" s="235">
        <f>+$G164*INDEX('(3.3) Adj Actual NPC'!$G:$SI,MATCH($C164,'(3.3) Adj Actual NPC'!$C:$C,0),MATCH(Q$5,'(3.3) Adj Actual NPC'!$G$5:$S$5,0))</f>
        <v>4009995.04</v>
      </c>
      <c r="R164" s="235">
        <f>+$G164*INDEX('(3.3) Adj Actual NPC'!$G:$SI,MATCH($C164,'(3.3) Adj Actual NPC'!$C:$C,0),MATCH(R$5,'(3.3) Adj Actual NPC'!$G$5:$S$5,0))</f>
        <v>4705602.08</v>
      </c>
      <c r="S164" s="235">
        <f>+$G164*INDEX('(3.3) Adj Actual NPC'!$G:$SI,MATCH($C164,'(3.3) Adj Actual NPC'!$C:$C,0),MATCH(S$5,'(3.3) Adj Actual NPC'!$G$5:$S$5,0))</f>
        <v>5113342.99</v>
      </c>
      <c r="T164" s="235">
        <f>+$G164*INDEX('(3.3) Adj Actual NPC'!$G:$SI,MATCH($C164,'(3.3) Adj Actual NPC'!$C:$C,0),MATCH(T$5,'(3.3) Adj Actual NPC'!$G$5:$S$5,0))</f>
        <v>7126668.0199999996</v>
      </c>
      <c r="U164" s="235">
        <f>+$G164*INDEX('(3.3) Adj Actual NPC'!$G:$SI,MATCH($C164,'(3.3) Adj Actual NPC'!$C:$C,0),MATCH(U$5,'(3.3) Adj Actual NPC'!$G$5:$S$5,0))</f>
        <v>5018602.33</v>
      </c>
      <c r="V164" s="235">
        <f>+$G164*INDEX('(3.3) Adj Actual NPC'!$G:$SI,MATCH($C164,'(3.3) Adj Actual NPC'!$C:$C,0),MATCH(V$5,'(3.3) Adj Actual NPC'!$G$5:$S$5,0))</f>
        <v>5857942.5300000003</v>
      </c>
    </row>
    <row r="165" spans="1:22" ht="12.75" customHeight="1">
      <c r="C165" s="219" t="s">
        <v>73</v>
      </c>
      <c r="E165" s="275" t="s">
        <v>153</v>
      </c>
      <c r="F165" s="264"/>
      <c r="G165" s="269">
        <v>1</v>
      </c>
      <c r="H165" s="254"/>
      <c r="I165" s="276">
        <f t="shared" si="37"/>
        <v>0</v>
      </c>
      <c r="J165" s="272"/>
      <c r="K165" s="238">
        <f>+$G165*INDEX('(3.3) Adj Actual NPC'!$G:$SI,MATCH($C165,'(3.3) Adj Actual NPC'!$C:$C,0),MATCH(K$5,'(3.3) Adj Actual NPC'!$G$5:$S$5,0))</f>
        <v>0</v>
      </c>
      <c r="L165" s="238">
        <f>+$G165*INDEX('(3.3) Adj Actual NPC'!$G:$SI,MATCH($C165,'(3.3) Adj Actual NPC'!$C:$C,0),MATCH(L$5,'(3.3) Adj Actual NPC'!$G$5:$S$5,0))</f>
        <v>0</v>
      </c>
      <c r="M165" s="238">
        <f>+$G165*INDEX('(3.3) Adj Actual NPC'!$G:$SI,MATCH($C165,'(3.3) Adj Actual NPC'!$C:$C,0),MATCH(M$5,'(3.3) Adj Actual NPC'!$G$5:$S$5,0))</f>
        <v>0</v>
      </c>
      <c r="N165" s="238">
        <f>+$G165*INDEX('(3.3) Adj Actual NPC'!$G:$SI,MATCH($C165,'(3.3) Adj Actual NPC'!$C:$C,0),MATCH(N$5,'(3.3) Adj Actual NPC'!$G$5:$S$5,0))</f>
        <v>0</v>
      </c>
      <c r="O165" s="238">
        <f>+$G165*INDEX('(3.3) Adj Actual NPC'!$G:$SI,MATCH($C165,'(3.3) Adj Actual NPC'!$C:$C,0),MATCH(O$5,'(3.3) Adj Actual NPC'!$G$5:$S$5,0))</f>
        <v>0</v>
      </c>
      <c r="P165" s="238">
        <f>+$G165*INDEX('(3.3) Adj Actual NPC'!$G:$SI,MATCH($C165,'(3.3) Adj Actual NPC'!$C:$C,0),MATCH(P$5,'(3.3) Adj Actual NPC'!$G$5:$S$5,0))</f>
        <v>0</v>
      </c>
      <c r="Q165" s="238">
        <f>+$G165*INDEX('(3.3) Adj Actual NPC'!$G:$SI,MATCH($C165,'(3.3) Adj Actual NPC'!$C:$C,0),MATCH(Q$5,'(3.3) Adj Actual NPC'!$G$5:$S$5,0))</f>
        <v>0</v>
      </c>
      <c r="R165" s="238">
        <f>+$G165*INDEX('(3.3) Adj Actual NPC'!$G:$SI,MATCH($C165,'(3.3) Adj Actual NPC'!$C:$C,0),MATCH(R$5,'(3.3) Adj Actual NPC'!$G$5:$S$5,0))</f>
        <v>0</v>
      </c>
      <c r="S165" s="238">
        <f>+$G165*INDEX('(3.3) Adj Actual NPC'!$G:$SI,MATCH($C165,'(3.3) Adj Actual NPC'!$C:$C,0),MATCH(S$5,'(3.3) Adj Actual NPC'!$G$5:$S$5,0))</f>
        <v>0</v>
      </c>
      <c r="T165" s="238">
        <f>+$G165*INDEX('(3.3) Adj Actual NPC'!$G:$SI,MATCH($C165,'(3.3) Adj Actual NPC'!$C:$C,0),MATCH(T$5,'(3.3) Adj Actual NPC'!$G$5:$S$5,0))</f>
        <v>0</v>
      </c>
      <c r="U165" s="238">
        <f>+$G165*INDEX('(3.3) Adj Actual NPC'!$G:$SI,MATCH($C165,'(3.3) Adj Actual NPC'!$C:$C,0),MATCH(U$5,'(3.3) Adj Actual NPC'!$G$5:$S$5,0))</f>
        <v>0</v>
      </c>
      <c r="V165" s="238">
        <f>+$G165*INDEX('(3.3) Adj Actual NPC'!$G:$SI,MATCH($C165,'(3.3) Adj Actual NPC'!$C:$C,0),MATCH(V$5,'(3.3) Adj Actual NPC'!$G$5:$S$5,0))</f>
        <v>0</v>
      </c>
    </row>
    <row r="166" spans="1:22" ht="12.75" customHeight="1">
      <c r="C166" s="229" t="s">
        <v>74</v>
      </c>
      <c r="D166" s="229"/>
      <c r="E166" s="275" t="s">
        <v>152</v>
      </c>
      <c r="F166" s="264"/>
      <c r="G166" s="269">
        <v>1</v>
      </c>
      <c r="H166" s="254"/>
      <c r="I166" s="276">
        <f t="shared" si="37"/>
        <v>0</v>
      </c>
      <c r="J166" s="272"/>
      <c r="K166" s="238">
        <f>+$G166*INDEX('(3.3) Adj Actual NPC'!$G:$SI,MATCH($C166,'(3.3) Adj Actual NPC'!$C:$C,0),MATCH(K$5,'(3.3) Adj Actual NPC'!$G$5:$S$5,0))</f>
        <v>0</v>
      </c>
      <c r="L166" s="238">
        <f>+$G166*INDEX('(3.3) Adj Actual NPC'!$G:$SI,MATCH($C166,'(3.3) Adj Actual NPC'!$C:$C,0),MATCH(L$5,'(3.3) Adj Actual NPC'!$G$5:$S$5,0))</f>
        <v>0</v>
      </c>
      <c r="M166" s="238">
        <f>+$G166*INDEX('(3.3) Adj Actual NPC'!$G:$SI,MATCH($C166,'(3.3) Adj Actual NPC'!$C:$C,0),MATCH(M$5,'(3.3) Adj Actual NPC'!$G$5:$S$5,0))</f>
        <v>0</v>
      </c>
      <c r="N166" s="238">
        <f>+$G166*INDEX('(3.3) Adj Actual NPC'!$G:$SI,MATCH($C166,'(3.3) Adj Actual NPC'!$C:$C,0),MATCH(N$5,'(3.3) Adj Actual NPC'!$G$5:$S$5,0))</f>
        <v>0</v>
      </c>
      <c r="O166" s="238">
        <f>+$G166*INDEX('(3.3) Adj Actual NPC'!$G:$SI,MATCH($C166,'(3.3) Adj Actual NPC'!$C:$C,0),MATCH(O$5,'(3.3) Adj Actual NPC'!$G$5:$S$5,0))</f>
        <v>0</v>
      </c>
      <c r="P166" s="238">
        <f>+$G166*INDEX('(3.3) Adj Actual NPC'!$G:$SI,MATCH($C166,'(3.3) Adj Actual NPC'!$C:$C,0),MATCH(P$5,'(3.3) Adj Actual NPC'!$G$5:$S$5,0))</f>
        <v>0</v>
      </c>
      <c r="Q166" s="238">
        <f>+$G166*INDEX('(3.3) Adj Actual NPC'!$G:$SI,MATCH($C166,'(3.3) Adj Actual NPC'!$C:$C,0),MATCH(Q$5,'(3.3) Adj Actual NPC'!$G$5:$S$5,0))</f>
        <v>0</v>
      </c>
      <c r="R166" s="238">
        <f>+$G166*INDEX('(3.3) Adj Actual NPC'!$G:$SI,MATCH($C166,'(3.3) Adj Actual NPC'!$C:$C,0),MATCH(R$5,'(3.3) Adj Actual NPC'!$G$5:$S$5,0))</f>
        <v>0</v>
      </c>
      <c r="S166" s="238">
        <f>+$G166*INDEX('(3.3) Adj Actual NPC'!$G:$SI,MATCH($C166,'(3.3) Adj Actual NPC'!$C:$C,0),MATCH(S$5,'(3.3) Adj Actual NPC'!$G$5:$S$5,0))</f>
        <v>0</v>
      </c>
      <c r="T166" s="238">
        <f>+$G166*INDEX('(3.3) Adj Actual NPC'!$G:$SI,MATCH($C166,'(3.3) Adj Actual NPC'!$C:$C,0),MATCH(T$5,'(3.3) Adj Actual NPC'!$G$5:$S$5,0))</f>
        <v>0</v>
      </c>
      <c r="U166" s="238">
        <f>+$G166*INDEX('(3.3) Adj Actual NPC'!$G:$SI,MATCH($C166,'(3.3) Adj Actual NPC'!$C:$C,0),MATCH(U$5,'(3.3) Adj Actual NPC'!$G$5:$S$5,0))</f>
        <v>0</v>
      </c>
      <c r="V166" s="238">
        <f>+$G166*INDEX('(3.3) Adj Actual NPC'!$G:$SI,MATCH($C166,'(3.3) Adj Actual NPC'!$C:$C,0),MATCH(V$5,'(3.3) Adj Actual NPC'!$G$5:$S$5,0))</f>
        <v>0</v>
      </c>
    </row>
    <row r="167" spans="1:22" ht="12.75" customHeight="1">
      <c r="C167" s="229" t="s">
        <v>75</v>
      </c>
      <c r="D167" s="229"/>
      <c r="E167" s="275" t="s">
        <v>153</v>
      </c>
      <c r="F167" s="264"/>
      <c r="G167" s="269">
        <v>1</v>
      </c>
      <c r="H167" s="254"/>
      <c r="I167" s="276">
        <f t="shared" si="37"/>
        <v>0</v>
      </c>
      <c r="J167" s="272"/>
      <c r="K167" s="238">
        <f>+$G167*INDEX('(3.3) Adj Actual NPC'!$G:$SI,MATCH($C167,'(3.3) Adj Actual NPC'!$C:$C,0),MATCH(K$5,'(3.3) Adj Actual NPC'!$G$5:$S$5,0))</f>
        <v>0</v>
      </c>
      <c r="L167" s="238">
        <f>+$G167*INDEX('(3.3) Adj Actual NPC'!$G:$SI,MATCH($C167,'(3.3) Adj Actual NPC'!$C:$C,0),MATCH(L$5,'(3.3) Adj Actual NPC'!$G$5:$S$5,0))</f>
        <v>0</v>
      </c>
      <c r="M167" s="238">
        <f>+$G167*INDEX('(3.3) Adj Actual NPC'!$G:$SI,MATCH($C167,'(3.3) Adj Actual NPC'!$C:$C,0),MATCH(M$5,'(3.3) Adj Actual NPC'!$G$5:$S$5,0))</f>
        <v>0</v>
      </c>
      <c r="N167" s="238">
        <f>+$G167*INDEX('(3.3) Adj Actual NPC'!$G:$SI,MATCH($C167,'(3.3) Adj Actual NPC'!$C:$C,0),MATCH(N$5,'(3.3) Adj Actual NPC'!$G$5:$S$5,0))</f>
        <v>0</v>
      </c>
      <c r="O167" s="238">
        <f>+$G167*INDEX('(3.3) Adj Actual NPC'!$G:$SI,MATCH($C167,'(3.3) Adj Actual NPC'!$C:$C,0),MATCH(O$5,'(3.3) Adj Actual NPC'!$G$5:$S$5,0))</f>
        <v>0</v>
      </c>
      <c r="P167" s="238">
        <f>+$G167*INDEX('(3.3) Adj Actual NPC'!$G:$SI,MATCH($C167,'(3.3) Adj Actual NPC'!$C:$C,0),MATCH(P$5,'(3.3) Adj Actual NPC'!$G$5:$S$5,0))</f>
        <v>0</v>
      </c>
      <c r="Q167" s="238">
        <f>+$G167*INDEX('(3.3) Adj Actual NPC'!$G:$SI,MATCH($C167,'(3.3) Adj Actual NPC'!$C:$C,0),MATCH(Q$5,'(3.3) Adj Actual NPC'!$G$5:$S$5,0))</f>
        <v>0</v>
      </c>
      <c r="R167" s="238">
        <f>+$G167*INDEX('(3.3) Adj Actual NPC'!$G:$SI,MATCH($C167,'(3.3) Adj Actual NPC'!$C:$C,0),MATCH(R$5,'(3.3) Adj Actual NPC'!$G$5:$S$5,0))</f>
        <v>0</v>
      </c>
      <c r="S167" s="238">
        <f>+$G167*INDEX('(3.3) Adj Actual NPC'!$G:$SI,MATCH($C167,'(3.3) Adj Actual NPC'!$C:$C,0),MATCH(S$5,'(3.3) Adj Actual NPC'!$G$5:$S$5,0))</f>
        <v>0</v>
      </c>
      <c r="T167" s="238">
        <f>+$G167*INDEX('(3.3) Adj Actual NPC'!$G:$SI,MATCH($C167,'(3.3) Adj Actual NPC'!$C:$C,0),MATCH(T$5,'(3.3) Adj Actual NPC'!$G$5:$S$5,0))</f>
        <v>0</v>
      </c>
      <c r="U167" s="238">
        <f>+$G167*INDEX('(3.3) Adj Actual NPC'!$G:$SI,MATCH($C167,'(3.3) Adj Actual NPC'!$C:$C,0),MATCH(U$5,'(3.3) Adj Actual NPC'!$G$5:$S$5,0))</f>
        <v>0</v>
      </c>
      <c r="V167" s="238">
        <f>+$G167*INDEX('(3.3) Adj Actual NPC'!$G:$SI,MATCH($C167,'(3.3) Adj Actual NPC'!$C:$C,0),MATCH(V$5,'(3.3) Adj Actual NPC'!$G$5:$S$5,0))</f>
        <v>0</v>
      </c>
    </row>
    <row r="168" spans="1:22" ht="12.75" customHeight="1">
      <c r="C168" s="229" t="s">
        <v>76</v>
      </c>
      <c r="D168" s="229"/>
      <c r="E168" s="275" t="s">
        <v>153</v>
      </c>
      <c r="F168" s="264"/>
      <c r="G168" s="269">
        <v>1</v>
      </c>
      <c r="H168" s="254"/>
      <c r="I168" s="276">
        <f t="shared" si="37"/>
        <v>24246975.849999998</v>
      </c>
      <c r="J168" s="272"/>
      <c r="K168" s="238">
        <f>+$G168*INDEX('(3.3) Adj Actual NPC'!$G:$SI,MATCH($C168,'(3.3) Adj Actual NPC'!$C:$C,0),MATCH(K$5,'(3.3) Adj Actual NPC'!$G$5:$S$5,0))</f>
        <v>2503296.77</v>
      </c>
      <c r="L168" s="238">
        <f>+$G168*INDEX('(3.3) Adj Actual NPC'!$G:$SI,MATCH($C168,'(3.3) Adj Actual NPC'!$C:$C,0),MATCH(L$5,'(3.3) Adj Actual NPC'!$G$5:$S$5,0))</f>
        <v>1902752.59</v>
      </c>
      <c r="M168" s="238">
        <f>+$G168*INDEX('(3.3) Adj Actual NPC'!$G:$SI,MATCH($C168,'(3.3) Adj Actual NPC'!$C:$C,0),MATCH(M$5,'(3.3) Adj Actual NPC'!$G$5:$S$5,0))</f>
        <v>1975478</v>
      </c>
      <c r="N168" s="238">
        <f>+$G168*INDEX('(3.3) Adj Actual NPC'!$G:$SI,MATCH($C168,'(3.3) Adj Actual NPC'!$C:$C,0),MATCH(N$5,'(3.3) Adj Actual NPC'!$G$5:$S$5,0))</f>
        <v>1549098.59</v>
      </c>
      <c r="O168" s="238">
        <f>+$G168*INDEX('(3.3) Adj Actual NPC'!$G:$SI,MATCH($C168,'(3.3) Adj Actual NPC'!$C:$C,0),MATCH(O$5,'(3.3) Adj Actual NPC'!$G$5:$S$5,0))</f>
        <v>230308.16</v>
      </c>
      <c r="P168" s="238">
        <f>+$G168*INDEX('(3.3) Adj Actual NPC'!$G:$SI,MATCH($C168,'(3.3) Adj Actual NPC'!$C:$C,0),MATCH(P$5,'(3.3) Adj Actual NPC'!$G$5:$S$5,0))</f>
        <v>1675333.04</v>
      </c>
      <c r="Q168" s="238">
        <f>+$G168*INDEX('(3.3) Adj Actual NPC'!$G:$SI,MATCH($C168,'(3.3) Adj Actual NPC'!$C:$C,0),MATCH(Q$5,'(3.3) Adj Actual NPC'!$G$5:$S$5,0))</f>
        <v>1412591.91</v>
      </c>
      <c r="R168" s="238">
        <f>+$G168*INDEX('(3.3) Adj Actual NPC'!$G:$SI,MATCH($C168,'(3.3) Adj Actual NPC'!$C:$C,0),MATCH(R$5,'(3.3) Adj Actual NPC'!$G$5:$S$5,0))</f>
        <v>2438856.67</v>
      </c>
      <c r="S168" s="238">
        <f>+$G168*INDEX('(3.3) Adj Actual NPC'!$G:$SI,MATCH($C168,'(3.3) Adj Actual NPC'!$C:$C,0),MATCH(S$5,'(3.3) Adj Actual NPC'!$G$5:$S$5,0))</f>
        <v>2237327.0099999998</v>
      </c>
      <c r="T168" s="238">
        <f>+$G168*INDEX('(3.3) Adj Actual NPC'!$G:$SI,MATCH($C168,'(3.3) Adj Actual NPC'!$C:$C,0),MATCH(T$5,'(3.3) Adj Actual NPC'!$G$5:$S$5,0))</f>
        <v>1924837.28</v>
      </c>
      <c r="U168" s="238">
        <f>+$G168*INDEX('(3.3) Adj Actual NPC'!$G:$SI,MATCH($C168,'(3.3) Adj Actual NPC'!$C:$C,0),MATCH(U$5,'(3.3) Adj Actual NPC'!$G$5:$S$5,0))</f>
        <v>3054010.92</v>
      </c>
      <c r="V168" s="238">
        <f>+$G168*INDEX('(3.3) Adj Actual NPC'!$G:$SI,MATCH($C168,'(3.3) Adj Actual NPC'!$C:$C,0),MATCH(V$5,'(3.3) Adj Actual NPC'!$G$5:$S$5,0))</f>
        <v>3343084.91</v>
      </c>
    </row>
    <row r="169" spans="1:22" ht="12.75" customHeight="1">
      <c r="C169" s="229" t="s">
        <v>77</v>
      </c>
      <c r="D169" s="229"/>
      <c r="E169" s="275" t="s">
        <v>153</v>
      </c>
      <c r="F169" s="264"/>
      <c r="G169" s="269">
        <v>1</v>
      </c>
      <c r="H169" s="254"/>
      <c r="I169" s="276">
        <f t="shared" si="37"/>
        <v>0</v>
      </c>
      <c r="J169" s="272"/>
      <c r="K169" s="238">
        <f>+$G169*INDEX('(3.3) Adj Actual NPC'!$G:$SI,MATCH($C169,'(3.3) Adj Actual NPC'!$C:$C,0),MATCH(K$5,'(3.3) Adj Actual NPC'!$G$5:$S$5,0))</f>
        <v>0</v>
      </c>
      <c r="L169" s="238">
        <f>+$G169*INDEX('(3.3) Adj Actual NPC'!$G:$SI,MATCH($C169,'(3.3) Adj Actual NPC'!$C:$C,0),MATCH(L$5,'(3.3) Adj Actual NPC'!$G$5:$S$5,0))</f>
        <v>0</v>
      </c>
      <c r="M169" s="238">
        <f>+$G169*INDEX('(3.3) Adj Actual NPC'!$G:$SI,MATCH($C169,'(3.3) Adj Actual NPC'!$C:$C,0),MATCH(M$5,'(3.3) Adj Actual NPC'!$G$5:$S$5,0))</f>
        <v>0</v>
      </c>
      <c r="N169" s="238">
        <f>+$G169*INDEX('(3.3) Adj Actual NPC'!$G:$SI,MATCH($C169,'(3.3) Adj Actual NPC'!$C:$C,0),MATCH(N$5,'(3.3) Adj Actual NPC'!$G$5:$S$5,0))</f>
        <v>0</v>
      </c>
      <c r="O169" s="238">
        <f>+$G169*INDEX('(3.3) Adj Actual NPC'!$G:$SI,MATCH($C169,'(3.3) Adj Actual NPC'!$C:$C,0),MATCH(O$5,'(3.3) Adj Actual NPC'!$G$5:$S$5,0))</f>
        <v>0</v>
      </c>
      <c r="P169" s="238">
        <f>+$G169*INDEX('(3.3) Adj Actual NPC'!$G:$SI,MATCH($C169,'(3.3) Adj Actual NPC'!$C:$C,0),MATCH(P$5,'(3.3) Adj Actual NPC'!$G$5:$S$5,0))</f>
        <v>0</v>
      </c>
      <c r="Q169" s="238">
        <f>+$G169*INDEX('(3.3) Adj Actual NPC'!$G:$SI,MATCH($C169,'(3.3) Adj Actual NPC'!$C:$C,0),MATCH(Q$5,'(3.3) Adj Actual NPC'!$G$5:$S$5,0))</f>
        <v>0</v>
      </c>
      <c r="R169" s="238">
        <f>+$G169*INDEX('(3.3) Adj Actual NPC'!$G:$SI,MATCH($C169,'(3.3) Adj Actual NPC'!$C:$C,0),MATCH(R$5,'(3.3) Adj Actual NPC'!$G$5:$S$5,0))</f>
        <v>0</v>
      </c>
      <c r="S169" s="238">
        <f>+$G169*INDEX('(3.3) Adj Actual NPC'!$G:$SI,MATCH($C169,'(3.3) Adj Actual NPC'!$C:$C,0),MATCH(S$5,'(3.3) Adj Actual NPC'!$G$5:$S$5,0))</f>
        <v>0</v>
      </c>
      <c r="T169" s="238">
        <f>+$G169*INDEX('(3.3) Adj Actual NPC'!$G:$SI,MATCH($C169,'(3.3) Adj Actual NPC'!$C:$C,0),MATCH(T$5,'(3.3) Adj Actual NPC'!$G$5:$S$5,0))</f>
        <v>0</v>
      </c>
      <c r="U169" s="238">
        <f>+$G169*INDEX('(3.3) Adj Actual NPC'!$G:$SI,MATCH($C169,'(3.3) Adj Actual NPC'!$C:$C,0),MATCH(U$5,'(3.3) Adj Actual NPC'!$G$5:$S$5,0))</f>
        <v>0</v>
      </c>
      <c r="V169" s="238">
        <f>+$G169*INDEX('(3.3) Adj Actual NPC'!$G:$SI,MATCH($C169,'(3.3) Adj Actual NPC'!$C:$C,0),MATCH(V$5,'(3.3) Adj Actual NPC'!$G$5:$S$5,0))</f>
        <v>0</v>
      </c>
    </row>
    <row r="170" spans="1:22" ht="12.75" customHeight="1">
      <c r="C170" s="229" t="s">
        <v>99</v>
      </c>
      <c r="D170" s="229"/>
      <c r="E170" s="275" t="s">
        <v>153</v>
      </c>
      <c r="F170" s="264"/>
      <c r="G170" s="269">
        <v>1</v>
      </c>
      <c r="H170" s="254"/>
      <c r="I170" s="276">
        <f t="shared" ref="I170" si="38">SUM(K170:V170)</f>
        <v>0</v>
      </c>
      <c r="J170" s="272"/>
      <c r="K170" s="238">
        <f>+$G170*INDEX('(3.3) Adj Actual NPC'!$G:$SI,MATCH($C170,'(3.3) Adj Actual NPC'!$C:$C,0),MATCH(K$5,'(3.3) Adj Actual NPC'!$G$5:$S$5,0))</f>
        <v>0</v>
      </c>
      <c r="L170" s="238">
        <f>+$G170*INDEX('(3.3) Adj Actual NPC'!$G:$SI,MATCH($C170,'(3.3) Adj Actual NPC'!$C:$C,0),MATCH(L$5,'(3.3) Adj Actual NPC'!$G$5:$S$5,0))</f>
        <v>0</v>
      </c>
      <c r="M170" s="238">
        <f>+$G170*INDEX('(3.3) Adj Actual NPC'!$G:$SI,MATCH($C170,'(3.3) Adj Actual NPC'!$C:$C,0),MATCH(M$5,'(3.3) Adj Actual NPC'!$G$5:$S$5,0))</f>
        <v>0</v>
      </c>
      <c r="N170" s="238">
        <f>+$G170*INDEX('(3.3) Adj Actual NPC'!$G:$SI,MATCH($C170,'(3.3) Adj Actual NPC'!$C:$C,0),MATCH(N$5,'(3.3) Adj Actual NPC'!$G$5:$S$5,0))</f>
        <v>0</v>
      </c>
      <c r="O170" s="238">
        <f>+$G170*INDEX('(3.3) Adj Actual NPC'!$G:$SI,MATCH($C170,'(3.3) Adj Actual NPC'!$C:$C,0),MATCH(O$5,'(3.3) Adj Actual NPC'!$G$5:$S$5,0))</f>
        <v>0</v>
      </c>
      <c r="P170" s="238">
        <f>+$G170*INDEX('(3.3) Adj Actual NPC'!$G:$SI,MATCH($C170,'(3.3) Adj Actual NPC'!$C:$C,0),MATCH(P$5,'(3.3) Adj Actual NPC'!$G$5:$S$5,0))</f>
        <v>0</v>
      </c>
      <c r="Q170" s="238">
        <f>+$G170*INDEX('(3.3) Adj Actual NPC'!$G:$SI,MATCH($C170,'(3.3) Adj Actual NPC'!$C:$C,0),MATCH(Q$5,'(3.3) Adj Actual NPC'!$G$5:$S$5,0))</f>
        <v>0</v>
      </c>
      <c r="R170" s="238">
        <f>+$G170*INDEX('(3.3) Adj Actual NPC'!$G:$SI,MATCH($C170,'(3.3) Adj Actual NPC'!$C:$C,0),MATCH(R$5,'(3.3) Adj Actual NPC'!$G$5:$S$5,0))</f>
        <v>0</v>
      </c>
      <c r="S170" s="238">
        <f>+$G170*INDEX('(3.3) Adj Actual NPC'!$G:$SI,MATCH($C170,'(3.3) Adj Actual NPC'!$C:$C,0),MATCH(S$5,'(3.3) Adj Actual NPC'!$G$5:$S$5,0))</f>
        <v>0</v>
      </c>
      <c r="T170" s="238">
        <f>+$G170*INDEX('(3.3) Adj Actual NPC'!$G:$SI,MATCH($C170,'(3.3) Adj Actual NPC'!$C:$C,0),MATCH(T$5,'(3.3) Adj Actual NPC'!$G$5:$S$5,0))</f>
        <v>0</v>
      </c>
      <c r="U170" s="238">
        <f>+$G170*INDEX('(3.3) Adj Actual NPC'!$G:$SI,MATCH($C170,'(3.3) Adj Actual NPC'!$C:$C,0),MATCH(U$5,'(3.3) Adj Actual NPC'!$G$5:$S$5,0))</f>
        <v>0</v>
      </c>
      <c r="V170" s="238">
        <f>+$G170*INDEX('(3.3) Adj Actual NPC'!$G:$SI,MATCH($C170,'(3.3) Adj Actual NPC'!$C:$C,0),MATCH(V$5,'(3.3) Adj Actual NPC'!$G$5:$S$5,0))</f>
        <v>0</v>
      </c>
    </row>
    <row r="171" spans="1:22" ht="12.75" customHeight="1">
      <c r="C171" s="229" t="s">
        <v>334</v>
      </c>
      <c r="D171" s="229"/>
      <c r="E171" s="275" t="s">
        <v>153</v>
      </c>
      <c r="F171" s="264"/>
      <c r="G171" s="269">
        <v>1</v>
      </c>
      <c r="H171" s="254"/>
      <c r="I171" s="276">
        <f t="shared" si="37"/>
        <v>0</v>
      </c>
      <c r="J171" s="272"/>
      <c r="K171" s="238">
        <f>+$G171*INDEX('(3.3) Adj Actual NPC'!$G:$SI,MATCH($C171,'(3.3) Adj Actual NPC'!$C:$C,0),MATCH(K$5,'(3.3) Adj Actual NPC'!$G$5:$S$5,0))</f>
        <v>0</v>
      </c>
      <c r="L171" s="238">
        <f>+$G171*INDEX('(3.3) Adj Actual NPC'!$G:$SI,MATCH($C171,'(3.3) Adj Actual NPC'!$C:$C,0),MATCH(L$5,'(3.3) Adj Actual NPC'!$G$5:$S$5,0))</f>
        <v>0</v>
      </c>
      <c r="M171" s="238">
        <f>+$G171*INDEX('(3.3) Adj Actual NPC'!$G:$SI,MATCH($C171,'(3.3) Adj Actual NPC'!$C:$C,0),MATCH(M$5,'(3.3) Adj Actual NPC'!$G$5:$S$5,0))</f>
        <v>0</v>
      </c>
      <c r="N171" s="238">
        <f>+$G171*INDEX('(3.3) Adj Actual NPC'!$G:$SI,MATCH($C171,'(3.3) Adj Actual NPC'!$C:$C,0),MATCH(N$5,'(3.3) Adj Actual NPC'!$G$5:$S$5,0))</f>
        <v>0</v>
      </c>
      <c r="O171" s="238">
        <f>+$G171*INDEX('(3.3) Adj Actual NPC'!$G:$SI,MATCH($C171,'(3.3) Adj Actual NPC'!$C:$C,0),MATCH(O$5,'(3.3) Adj Actual NPC'!$G$5:$S$5,0))</f>
        <v>0</v>
      </c>
      <c r="P171" s="238">
        <f>+$G171*INDEX('(3.3) Adj Actual NPC'!$G:$SI,MATCH($C171,'(3.3) Adj Actual NPC'!$C:$C,0),MATCH(P$5,'(3.3) Adj Actual NPC'!$G$5:$S$5,0))</f>
        <v>0</v>
      </c>
      <c r="Q171" s="238">
        <f>+$G171*INDEX('(3.3) Adj Actual NPC'!$G:$SI,MATCH($C171,'(3.3) Adj Actual NPC'!$C:$C,0),MATCH(Q$5,'(3.3) Adj Actual NPC'!$G$5:$S$5,0))</f>
        <v>0</v>
      </c>
      <c r="R171" s="238">
        <f>+$G171*INDEX('(3.3) Adj Actual NPC'!$G:$SI,MATCH($C171,'(3.3) Adj Actual NPC'!$C:$C,0),MATCH(R$5,'(3.3) Adj Actual NPC'!$G$5:$S$5,0))</f>
        <v>0</v>
      </c>
      <c r="S171" s="238">
        <f>+$G171*INDEX('(3.3) Adj Actual NPC'!$G:$SI,MATCH($C171,'(3.3) Adj Actual NPC'!$C:$C,0),MATCH(S$5,'(3.3) Adj Actual NPC'!$G$5:$S$5,0))</f>
        <v>0</v>
      </c>
      <c r="T171" s="238">
        <f>+$G171*INDEX('(3.3) Adj Actual NPC'!$G:$SI,MATCH($C171,'(3.3) Adj Actual NPC'!$C:$C,0),MATCH(T$5,'(3.3) Adj Actual NPC'!$G$5:$S$5,0))</f>
        <v>0</v>
      </c>
      <c r="U171" s="238">
        <f>+$G171*INDEX('(3.3) Adj Actual NPC'!$G:$SI,MATCH($C171,'(3.3) Adj Actual NPC'!$C:$C,0),MATCH(U$5,'(3.3) Adj Actual NPC'!$G$5:$S$5,0))</f>
        <v>0</v>
      </c>
      <c r="V171" s="238">
        <f>+$G171*INDEX('(3.3) Adj Actual NPC'!$G:$SI,MATCH($C171,'(3.3) Adj Actual NPC'!$C:$C,0),MATCH(V$5,'(3.3) Adj Actual NPC'!$G$5:$S$5,0))</f>
        <v>0</v>
      </c>
    </row>
    <row r="172" spans="1:22" ht="12.75" customHeight="1">
      <c r="B172" s="229"/>
      <c r="G172" s="239"/>
      <c r="H172" s="271"/>
      <c r="I172" s="234"/>
      <c r="J172" s="234"/>
      <c r="K172" s="234"/>
      <c r="L172" s="234"/>
      <c r="M172" s="234"/>
      <c r="N172" s="234"/>
      <c r="O172" s="234"/>
      <c r="P172" s="234"/>
      <c r="Q172" s="234"/>
      <c r="R172" s="234"/>
      <c r="S172" s="234"/>
      <c r="T172" s="234"/>
      <c r="U172" s="234"/>
      <c r="V172" s="234"/>
    </row>
    <row r="173" spans="1:22" s="228" customFormat="1" ht="12.75" customHeight="1">
      <c r="A173" s="228" t="s">
        <v>200</v>
      </c>
      <c r="B173" s="270"/>
      <c r="E173" s="241"/>
      <c r="G173" s="242"/>
      <c r="H173" s="278"/>
      <c r="I173" s="243">
        <f>SUM(K173:V173)</f>
        <v>82263077.689999998</v>
      </c>
      <c r="J173" s="243"/>
      <c r="K173" s="243">
        <f t="shared" ref="K173:M173" si="39">SUM(K164:K172)</f>
        <v>9425332.7699999996</v>
      </c>
      <c r="L173" s="243">
        <f t="shared" si="39"/>
        <v>6443590.0099999998</v>
      </c>
      <c r="M173" s="243">
        <f t="shared" si="39"/>
        <v>7993164.8700000001</v>
      </c>
      <c r="N173" s="243">
        <f t="shared" ref="N173:V173" si="40">SUM(N164:N172)</f>
        <v>4993104.5600000005</v>
      </c>
      <c r="O173" s="243">
        <f t="shared" si="40"/>
        <v>3419917.5900000003</v>
      </c>
      <c r="P173" s="243">
        <f t="shared" si="40"/>
        <v>3745106.2</v>
      </c>
      <c r="Q173" s="243">
        <f t="shared" si="40"/>
        <v>5422586.9500000002</v>
      </c>
      <c r="R173" s="243">
        <f t="shared" si="40"/>
        <v>7144458.75</v>
      </c>
      <c r="S173" s="243">
        <f t="shared" si="40"/>
        <v>7350670</v>
      </c>
      <c r="T173" s="243">
        <f t="shared" si="40"/>
        <v>9051505.2999999989</v>
      </c>
      <c r="U173" s="243">
        <f t="shared" si="40"/>
        <v>8072613.25</v>
      </c>
      <c r="V173" s="243">
        <f t="shared" si="40"/>
        <v>9201027.4400000013</v>
      </c>
    </row>
    <row r="174" spans="1:22" ht="12.75" customHeight="1">
      <c r="B174" s="229"/>
      <c r="G174" s="239"/>
      <c r="H174" s="271"/>
      <c r="I174" s="234"/>
      <c r="J174" s="234"/>
      <c r="K174" s="234"/>
      <c r="L174" s="234"/>
      <c r="M174" s="234"/>
      <c r="N174" s="234"/>
      <c r="O174" s="234"/>
      <c r="P174" s="234"/>
      <c r="Q174" s="234"/>
      <c r="R174" s="234"/>
      <c r="S174" s="234"/>
      <c r="T174" s="234"/>
      <c r="U174" s="234"/>
      <c r="V174" s="234"/>
    </row>
    <row r="175" spans="1:22" ht="12.75" customHeight="1">
      <c r="A175" s="228" t="s">
        <v>208</v>
      </c>
      <c r="B175" s="229"/>
      <c r="G175" s="239"/>
      <c r="I175" s="234"/>
      <c r="J175" s="234"/>
      <c r="K175" s="234"/>
      <c r="L175" s="234"/>
      <c r="M175" s="234"/>
      <c r="N175" s="234"/>
      <c r="O175" s="234"/>
      <c r="P175" s="234"/>
      <c r="Q175" s="234"/>
      <c r="R175" s="234"/>
      <c r="S175" s="234"/>
      <c r="T175" s="234"/>
      <c r="U175" s="234"/>
      <c r="V175" s="234"/>
    </row>
    <row r="176" spans="1:22" ht="12.75" customHeight="1">
      <c r="C176" s="229" t="s">
        <v>79</v>
      </c>
      <c r="D176" s="229"/>
      <c r="E176" s="246" t="s">
        <v>154</v>
      </c>
      <c r="F176" s="264"/>
      <c r="G176" s="269">
        <v>1</v>
      </c>
      <c r="H176" s="254"/>
      <c r="I176" s="272">
        <f>SUM(K176:V176)</f>
        <v>0</v>
      </c>
      <c r="J176" s="272"/>
      <c r="K176" s="235">
        <f>+$G176*INDEX('(3.3) Adj Actual NPC'!$G:$SI,MATCH($C176,'(3.3) Adj Actual NPC'!$C:$C,0),MATCH(K$5,'(3.3) Adj Actual NPC'!$G$5:$S$5,0))</f>
        <v>0</v>
      </c>
      <c r="L176" s="235">
        <f>+$G176*INDEX('(3.3) Adj Actual NPC'!$G:$SI,MATCH($C176,'(3.3) Adj Actual NPC'!$C:$C,0),MATCH(L$5,'(3.3) Adj Actual NPC'!$G$5:$S$5,0))</f>
        <v>0</v>
      </c>
      <c r="M176" s="235">
        <f>+$G176*INDEX('(3.3) Adj Actual NPC'!$G:$SI,MATCH($C176,'(3.3) Adj Actual NPC'!$C:$C,0),MATCH(M$5,'(3.3) Adj Actual NPC'!$G$5:$S$5,0))</f>
        <v>0</v>
      </c>
      <c r="N176" s="235">
        <f>+$G176*INDEX('(3.3) Adj Actual NPC'!$G:$SI,MATCH($C176,'(3.3) Adj Actual NPC'!$C:$C,0),MATCH(N$5,'(3.3) Adj Actual NPC'!$G$5:$S$5,0))</f>
        <v>0</v>
      </c>
      <c r="O176" s="235">
        <f>+$G176*INDEX('(3.3) Adj Actual NPC'!$G:$SI,MATCH($C176,'(3.3) Adj Actual NPC'!$C:$C,0),MATCH(O$5,'(3.3) Adj Actual NPC'!$G$5:$S$5,0))</f>
        <v>0</v>
      </c>
      <c r="P176" s="235">
        <f>+$G176*INDEX('(3.3) Adj Actual NPC'!$G:$SI,MATCH($C176,'(3.3) Adj Actual NPC'!$C:$C,0),MATCH(P$5,'(3.3) Adj Actual NPC'!$G$5:$S$5,0))</f>
        <v>0</v>
      </c>
      <c r="Q176" s="235">
        <f>+$G176*INDEX('(3.3) Adj Actual NPC'!$G:$SI,MATCH($C176,'(3.3) Adj Actual NPC'!$C:$C,0),MATCH(Q$5,'(3.3) Adj Actual NPC'!$G$5:$S$5,0))</f>
        <v>0</v>
      </c>
      <c r="R176" s="235">
        <f>+$G176*INDEX('(3.3) Adj Actual NPC'!$G:$SI,MATCH($C176,'(3.3) Adj Actual NPC'!$C:$C,0),MATCH(R$5,'(3.3) Adj Actual NPC'!$G$5:$S$5,0))</f>
        <v>0</v>
      </c>
      <c r="S176" s="235">
        <f>+$G176*INDEX('(3.3) Adj Actual NPC'!$G:$SI,MATCH($C176,'(3.3) Adj Actual NPC'!$C:$C,0),MATCH(S$5,'(3.3) Adj Actual NPC'!$G$5:$S$5,0))</f>
        <v>0</v>
      </c>
      <c r="T176" s="235">
        <f>+$G176*INDEX('(3.3) Adj Actual NPC'!$G:$SI,MATCH($C176,'(3.3) Adj Actual NPC'!$C:$C,0),MATCH(T$5,'(3.3) Adj Actual NPC'!$G$5:$S$5,0))</f>
        <v>0</v>
      </c>
      <c r="U176" s="235">
        <f>+$G176*INDEX('(3.3) Adj Actual NPC'!$G:$SI,MATCH($C176,'(3.3) Adj Actual NPC'!$C:$C,0),MATCH(U$5,'(3.3) Adj Actual NPC'!$G$5:$S$5,0))</f>
        <v>0</v>
      </c>
      <c r="V176" s="235">
        <f>+$G176*INDEX('(3.3) Adj Actual NPC'!$G:$SI,MATCH($C176,'(3.3) Adj Actual NPC'!$C:$C,0),MATCH(V$5,'(3.3) Adj Actual NPC'!$G$5:$S$5,0))</f>
        <v>0</v>
      </c>
    </row>
    <row r="177" spans="1:22" ht="12.75" customHeight="1">
      <c r="C177" s="229" t="s">
        <v>201</v>
      </c>
      <c r="D177" s="229"/>
      <c r="E177" s="246" t="s">
        <v>143</v>
      </c>
      <c r="F177" s="264"/>
      <c r="G177" s="269">
        <v>1</v>
      </c>
      <c r="H177" s="254"/>
      <c r="I177" s="276">
        <f>SUM(K177:V177)</f>
        <v>0</v>
      </c>
      <c r="J177" s="276"/>
      <c r="K177" s="238">
        <f>+$G177*INDEX('(3.3) Adj Actual NPC'!$G:$SI,MATCH($C177,'(3.3) Adj Actual NPC'!$C:$C,0),MATCH(K$5,'(3.3) Adj Actual NPC'!$G$5:$S$5,0))</f>
        <v>0</v>
      </c>
      <c r="L177" s="238">
        <f>+$G177*INDEX('(3.3) Adj Actual NPC'!$G:$SI,MATCH($C177,'(3.3) Adj Actual NPC'!$C:$C,0),MATCH(L$5,'(3.3) Adj Actual NPC'!$G$5:$S$5,0))</f>
        <v>0</v>
      </c>
      <c r="M177" s="238">
        <f>+$G177*INDEX('(3.3) Adj Actual NPC'!$G:$SI,MATCH($C177,'(3.3) Adj Actual NPC'!$C:$C,0),MATCH(M$5,'(3.3) Adj Actual NPC'!$G$5:$S$5,0))</f>
        <v>0</v>
      </c>
      <c r="N177" s="238">
        <f>+$G177*INDEX('(3.3) Adj Actual NPC'!$G:$SI,MATCH($C177,'(3.3) Adj Actual NPC'!$C:$C,0),MATCH(N$5,'(3.3) Adj Actual NPC'!$G$5:$S$5,0))</f>
        <v>0</v>
      </c>
      <c r="O177" s="238">
        <f>+$G177*INDEX('(3.3) Adj Actual NPC'!$G:$SI,MATCH($C177,'(3.3) Adj Actual NPC'!$C:$C,0),MATCH(O$5,'(3.3) Adj Actual NPC'!$G$5:$S$5,0))</f>
        <v>0</v>
      </c>
      <c r="P177" s="238">
        <f>+$G177*INDEX('(3.3) Adj Actual NPC'!$G:$SI,MATCH($C177,'(3.3) Adj Actual NPC'!$C:$C,0),MATCH(P$5,'(3.3) Adj Actual NPC'!$G$5:$S$5,0))</f>
        <v>0</v>
      </c>
      <c r="Q177" s="238">
        <f>+$G177*INDEX('(3.3) Adj Actual NPC'!$G:$SI,MATCH($C177,'(3.3) Adj Actual NPC'!$C:$C,0),MATCH(Q$5,'(3.3) Adj Actual NPC'!$G$5:$S$5,0))</f>
        <v>0</v>
      </c>
      <c r="R177" s="238">
        <f>+$G177*INDEX('(3.3) Adj Actual NPC'!$G:$SI,MATCH($C177,'(3.3) Adj Actual NPC'!$C:$C,0),MATCH(R$5,'(3.3) Adj Actual NPC'!$G$5:$S$5,0))</f>
        <v>0</v>
      </c>
      <c r="S177" s="238">
        <f>+$G177*INDEX('(3.3) Adj Actual NPC'!$G:$SI,MATCH($C177,'(3.3) Adj Actual NPC'!$C:$C,0),MATCH(S$5,'(3.3) Adj Actual NPC'!$G$5:$S$5,0))</f>
        <v>0</v>
      </c>
      <c r="T177" s="238">
        <f>+$G177*INDEX('(3.3) Adj Actual NPC'!$G:$SI,MATCH($C177,'(3.3) Adj Actual NPC'!$C:$C,0),MATCH(T$5,'(3.3) Adj Actual NPC'!$G$5:$S$5,0))</f>
        <v>0</v>
      </c>
      <c r="U177" s="238">
        <f>+$G177*INDEX('(3.3) Adj Actual NPC'!$G:$SI,MATCH($C177,'(3.3) Adj Actual NPC'!$C:$C,0),MATCH(U$5,'(3.3) Adj Actual NPC'!$G$5:$S$5,0))</f>
        <v>0</v>
      </c>
      <c r="V177" s="238">
        <f>+$G177*INDEX('(3.3) Adj Actual NPC'!$G:$SI,MATCH($C177,'(3.3) Adj Actual NPC'!$C:$C,0),MATCH(V$5,'(3.3) Adj Actual NPC'!$G$5:$S$5,0))</f>
        <v>0</v>
      </c>
    </row>
    <row r="178" spans="1:22" ht="12.75" customHeight="1">
      <c r="B178" s="229"/>
      <c r="H178" s="271"/>
      <c r="I178" s="234"/>
      <c r="J178" s="234"/>
      <c r="K178" s="234"/>
      <c r="L178" s="234"/>
      <c r="M178" s="234"/>
      <c r="N178" s="234"/>
      <c r="O178" s="234"/>
      <c r="P178" s="234"/>
      <c r="Q178" s="234"/>
      <c r="R178" s="234"/>
      <c r="S178" s="234"/>
      <c r="T178" s="234"/>
      <c r="U178" s="234"/>
      <c r="V178" s="234"/>
    </row>
    <row r="179" spans="1:22" s="228" customFormat="1" ht="12.75" customHeight="1">
      <c r="A179" s="228" t="s">
        <v>202</v>
      </c>
      <c r="B179" s="270"/>
      <c r="E179" s="241"/>
      <c r="H179" s="281"/>
      <c r="I179" s="243">
        <f>SUM(K179:V179)</f>
        <v>0</v>
      </c>
      <c r="J179" s="243"/>
      <c r="K179" s="243">
        <f t="shared" ref="K179:M179" si="41">SUM(K176:K178)</f>
        <v>0</v>
      </c>
      <c r="L179" s="243">
        <f t="shared" si="41"/>
        <v>0</v>
      </c>
      <c r="M179" s="243">
        <f t="shared" si="41"/>
        <v>0</v>
      </c>
      <c r="N179" s="243">
        <f t="shared" ref="N179:V179" si="42">SUM(N176:N178)</f>
        <v>0</v>
      </c>
      <c r="O179" s="243">
        <f t="shared" si="42"/>
        <v>0</v>
      </c>
      <c r="P179" s="243">
        <f t="shared" si="42"/>
        <v>0</v>
      </c>
      <c r="Q179" s="243">
        <f t="shared" si="42"/>
        <v>0</v>
      </c>
      <c r="R179" s="243">
        <f t="shared" si="42"/>
        <v>0</v>
      </c>
      <c r="S179" s="243">
        <f t="shared" si="42"/>
        <v>0</v>
      </c>
      <c r="T179" s="243">
        <f t="shared" si="42"/>
        <v>0</v>
      </c>
      <c r="U179" s="243">
        <f t="shared" si="42"/>
        <v>0</v>
      </c>
      <c r="V179" s="243">
        <f t="shared" si="42"/>
        <v>0</v>
      </c>
    </row>
    <row r="180" spans="1:22" ht="12.75" customHeight="1">
      <c r="B180" s="229"/>
      <c r="I180" s="282"/>
      <c r="J180" s="282"/>
      <c r="K180" s="282"/>
      <c r="L180" s="282"/>
      <c r="M180" s="282"/>
      <c r="N180" s="282"/>
      <c r="O180" s="282"/>
      <c r="P180" s="282"/>
      <c r="Q180" s="282"/>
      <c r="R180" s="282"/>
      <c r="S180" s="282"/>
      <c r="T180" s="282"/>
      <c r="U180" s="282"/>
      <c r="V180" s="282"/>
    </row>
    <row r="181" spans="1:22" s="228" customFormat="1" ht="12.75" customHeight="1" thickBot="1">
      <c r="A181" s="270" t="s">
        <v>156</v>
      </c>
      <c r="B181" s="270"/>
      <c r="E181" s="241"/>
      <c r="H181" s="278" t="s">
        <v>171</v>
      </c>
      <c r="I181" s="283">
        <f>SUM(K181:V181)</f>
        <v>482231159.71807504</v>
      </c>
      <c r="J181" s="283"/>
      <c r="K181" s="283">
        <f t="shared" ref="K181:V181" si="43">SUM(K179,K173,K161,K147,K141)-K29</f>
        <v>42156800.356613435</v>
      </c>
      <c r="L181" s="283">
        <f t="shared" si="43"/>
        <v>39376796.837347299</v>
      </c>
      <c r="M181" s="283">
        <f t="shared" si="43"/>
        <v>38160071.054981411</v>
      </c>
      <c r="N181" s="283">
        <f t="shared" si="43"/>
        <v>31782667.488524467</v>
      </c>
      <c r="O181" s="283">
        <f t="shared" si="43"/>
        <v>30066656.408544883</v>
      </c>
      <c r="P181" s="283">
        <f t="shared" si="43"/>
        <v>32748294.370063465</v>
      </c>
      <c r="Q181" s="283">
        <f t="shared" si="43"/>
        <v>41904556.525986321</v>
      </c>
      <c r="R181" s="283">
        <f t="shared" si="43"/>
        <v>46701629.008179858</v>
      </c>
      <c r="S181" s="283">
        <f t="shared" si="43"/>
        <v>44249816.549982488</v>
      </c>
      <c r="T181" s="283">
        <f t="shared" si="43"/>
        <v>39425068.233023129</v>
      </c>
      <c r="U181" s="283">
        <f t="shared" si="43"/>
        <v>45166078.788416527</v>
      </c>
      <c r="V181" s="283">
        <f t="shared" si="43"/>
        <v>50492724.096411854</v>
      </c>
    </row>
    <row r="182" spans="1:22" ht="12.75" customHeight="1" thickTop="1">
      <c r="B182" s="229"/>
      <c r="I182" s="284"/>
      <c r="J182" s="284"/>
    </row>
    <row r="183" spans="1:22" s="497" customFormat="1" ht="12.75" customHeight="1">
      <c r="A183" s="495"/>
      <c r="B183" s="496"/>
      <c r="E183" s="498"/>
      <c r="G183" s="491" t="s">
        <v>203</v>
      </c>
      <c r="I183" s="493">
        <f>+I181-'(3.3) Adj Actual NPC'!F180</f>
        <v>0</v>
      </c>
      <c r="J183" s="493"/>
      <c r="K183" s="493">
        <f>+K181-'(3.3) Adj Actual NPC'!G180</f>
        <v>0</v>
      </c>
      <c r="L183" s="493">
        <f>+L181-'(3.3) Adj Actual NPC'!H180</f>
        <v>0</v>
      </c>
      <c r="M183" s="493">
        <f>+M181-'(3.3) Adj Actual NPC'!I180</f>
        <v>0</v>
      </c>
      <c r="N183" s="493">
        <f>+N181-'(3.3) Adj Actual NPC'!J180</f>
        <v>0</v>
      </c>
      <c r="O183" s="493">
        <f>+O181-'(3.3) Adj Actual NPC'!K180</f>
        <v>0</v>
      </c>
      <c r="P183" s="493">
        <f>+P181-'(3.3) Adj Actual NPC'!L180</f>
        <v>0</v>
      </c>
      <c r="Q183" s="493">
        <f>+Q181-'(3.3) Adj Actual NPC'!M180</f>
        <v>0</v>
      </c>
      <c r="R183" s="493">
        <f>+R181-'(3.3) Adj Actual NPC'!N180</f>
        <v>0</v>
      </c>
      <c r="S183" s="493">
        <f>+S181-'(3.3) Adj Actual NPC'!O180</f>
        <v>0</v>
      </c>
      <c r="T183" s="493">
        <f>+T181-'(3.3) Adj Actual NPC'!P180</f>
        <v>0</v>
      </c>
      <c r="U183" s="493">
        <f>+U181-'(3.3) Adj Actual NPC'!Q180</f>
        <v>0</v>
      </c>
      <c r="V183" s="493">
        <f>+V181-'(3.3) Adj Actual NPC'!R180</f>
        <v>0</v>
      </c>
    </row>
    <row r="184" spans="1:22" ht="12.75" customHeight="1">
      <c r="A184" s="219"/>
      <c r="I184" s="380"/>
      <c r="J184" s="380"/>
      <c r="K184" s="380"/>
      <c r="L184" s="380"/>
      <c r="M184" s="380"/>
      <c r="N184" s="380"/>
      <c r="O184" s="380"/>
      <c r="P184" s="380"/>
      <c r="Q184" s="380"/>
      <c r="R184" s="380"/>
      <c r="S184" s="380"/>
      <c r="T184" s="380"/>
      <c r="U184" s="380"/>
      <c r="V184" s="380"/>
    </row>
    <row r="185" spans="1:22" ht="12.75" customHeight="1">
      <c r="A185" s="219"/>
      <c r="I185" s="272"/>
      <c r="J185" s="285"/>
      <c r="K185" s="285"/>
      <c r="L185" s="285"/>
      <c r="M185" s="285"/>
      <c r="N185" s="285"/>
      <c r="O185" s="285"/>
      <c r="P185" s="285"/>
      <c r="Q185" s="285"/>
      <c r="R185" s="285"/>
      <c r="S185" s="285"/>
      <c r="T185" s="285"/>
      <c r="U185" s="285"/>
      <c r="V185" s="285"/>
    </row>
    <row r="186" spans="1:22" ht="12.75" customHeight="1">
      <c r="A186" s="219"/>
      <c r="I186" s="272"/>
      <c r="J186" s="285"/>
      <c r="K186" s="285"/>
      <c r="L186" s="285"/>
      <c r="M186" s="285"/>
      <c r="N186" s="285"/>
      <c r="O186" s="285"/>
      <c r="P186" s="285"/>
      <c r="Q186" s="285"/>
      <c r="R186" s="285"/>
      <c r="S186" s="285"/>
      <c r="T186" s="285"/>
      <c r="U186" s="285"/>
      <c r="V186" s="285"/>
    </row>
    <row r="187" spans="1:22" ht="12.75" customHeight="1">
      <c r="A187" s="219"/>
      <c r="I187" s="272"/>
      <c r="J187" s="285"/>
      <c r="K187" s="285"/>
      <c r="L187" s="285"/>
      <c r="M187" s="285"/>
      <c r="N187" s="285"/>
      <c r="O187" s="285"/>
      <c r="P187" s="285"/>
      <c r="Q187" s="285"/>
      <c r="R187" s="285"/>
      <c r="S187" s="285"/>
      <c r="T187" s="285"/>
      <c r="U187" s="285"/>
      <c r="V187" s="285"/>
    </row>
  </sheetData>
  <conditionalFormatting sqref="I183:V184">
    <cfRule type="cellIs" dxfId="7" priority="1" operator="notBetween">
      <formula>-1</formula>
      <formula>1</formula>
    </cfRule>
  </conditionalFormatting>
  <pageMargins left="0.25" right="0.25" top="0.5" bottom="0.25" header="0" footer="0.3"/>
  <pageSetup scale="46" orientation="landscape" r:id="rId1"/>
  <headerFooter alignWithMargins="0">
    <oddFooter>&amp;C&amp;"arial"&amp;11Workpaper (5.2)  -  Adjusted Actual Net Power Cost by Category&amp;R&amp;"arial"&amp;11 Page &amp;P of &amp;N</oddFooter>
  </headerFooter>
  <rowBreaks count="1" manualBreakCount="1">
    <brk id="115" max="16383" man="1"/>
  </rowBreaks>
  <customProperties>
    <customPr name="_pios_id" r:id="rId2"/>
  </customProperties>
  <ignoredErrors>
    <ignoredError sqref="K157:V15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384"/>
  <sheetViews>
    <sheetView zoomScaleNormal="100" zoomScaleSheetLayoutView="55" workbookViewId="0">
      <pane ySplit="5" topLeftCell="A6" activePane="bottomLeft" state="frozen"/>
      <selection activeCell="H265" sqref="H265"/>
      <selection pane="bottomLeft"/>
    </sheetView>
  </sheetViews>
  <sheetFormatPr defaultColWidth="9.42578125" defaultRowHeight="12.75" customHeight="1"/>
  <cols>
    <col min="1" max="3" width="1.42578125" style="253" customWidth="1"/>
    <col min="4" max="4" width="46.5703125" style="253" customWidth="1"/>
    <col min="5" max="5" width="1.42578125" style="253" customWidth="1"/>
    <col min="6" max="6" width="14.85546875" style="253" customWidth="1"/>
    <col min="7" max="18" width="14.42578125" style="253" customWidth="1"/>
    <col min="19" max="16384" width="9.42578125" style="253"/>
  </cols>
  <sheetData>
    <row r="1" spans="1:18" s="213" customFormat="1">
      <c r="A1" s="1" t="str">
        <f>+'Workpaper Index'!$C$4</f>
        <v>Washington Power Cost Adjustment Mechanism</v>
      </c>
    </row>
    <row r="2" spans="1:18" s="213" customFormat="1">
      <c r="A2" s="1" t="str">
        <f>+'Workpaper Index'!$B$5&amp;" "&amp;'Workpaper Index'!$C$5</f>
        <v>Deferral Period: January 1, 2020 - December 31, 2020</v>
      </c>
    </row>
    <row r="3" spans="1:18" s="213" customFormat="1">
      <c r="A3" s="1" t="str">
        <f>+'Workpaper Index'!$B$14&amp;": "&amp;'Workpaper Index'!$C$14</f>
        <v>(3.3): Adjusted Actual West Control Area Net Power Costs</v>
      </c>
    </row>
    <row r="4" spans="1:18" s="287" customFormat="1" ht="12.75" customHeight="1">
      <c r="A4" s="286"/>
    </row>
    <row r="5" spans="1:18" s="288" customFormat="1" ht="12.75" customHeight="1">
      <c r="B5" s="289"/>
      <c r="C5" s="290"/>
      <c r="D5" s="291"/>
      <c r="F5" s="292" t="s">
        <v>5</v>
      </c>
      <c r="G5" s="293">
        <f>'Exhibit JP-2 PCAM Calculation'!$D$11</f>
        <v>43831</v>
      </c>
      <c r="H5" s="293">
        <f>+'(3.5) Actual WCA NPC'!H5</f>
        <v>43862</v>
      </c>
      <c r="I5" s="293">
        <f>+'(3.5) Actual WCA NPC'!I5</f>
        <v>43891</v>
      </c>
      <c r="J5" s="293">
        <f>+'(3.5) Actual WCA NPC'!J5</f>
        <v>43922</v>
      </c>
      <c r="K5" s="293">
        <f>+'(3.5) Actual WCA NPC'!K5</f>
        <v>43952</v>
      </c>
      <c r="L5" s="293">
        <f>+'(3.5) Actual WCA NPC'!L5</f>
        <v>43983</v>
      </c>
      <c r="M5" s="293">
        <f>+'(3.5) Actual WCA NPC'!M5</f>
        <v>44013</v>
      </c>
      <c r="N5" s="293">
        <f>+'(3.5) Actual WCA NPC'!N5</f>
        <v>44044</v>
      </c>
      <c r="O5" s="293">
        <f>+'(3.5) Actual WCA NPC'!O5</f>
        <v>44075</v>
      </c>
      <c r="P5" s="293">
        <f>+'(3.5) Actual WCA NPC'!P5</f>
        <v>44105</v>
      </c>
      <c r="Q5" s="293">
        <f>+'(3.5) Actual WCA NPC'!Q5</f>
        <v>44136</v>
      </c>
      <c r="R5" s="293">
        <f>+'(3.5) Actual WCA NPC'!R5</f>
        <v>44166</v>
      </c>
    </row>
    <row r="6" spans="1:18" ht="12.75" customHeight="1">
      <c r="D6" s="226"/>
      <c r="E6" s="266"/>
      <c r="F6" s="226"/>
    </row>
    <row r="7" spans="1:18" ht="12.75" customHeight="1">
      <c r="B7" s="294"/>
      <c r="C7" s="295"/>
      <c r="D7" s="226"/>
      <c r="E7" s="230">
        <v>7</v>
      </c>
      <c r="F7" s="296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</row>
    <row r="8" spans="1:18" s="288" customFormat="1" ht="12.75" customHeight="1">
      <c r="A8" s="253"/>
      <c r="B8" s="298"/>
      <c r="C8" s="253"/>
      <c r="D8" s="253"/>
      <c r="E8" s="291"/>
      <c r="F8" s="296" t="s">
        <v>319</v>
      </c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</row>
    <row r="9" spans="1:18" ht="12.75" customHeight="1">
      <c r="A9" s="228" t="s">
        <v>15</v>
      </c>
    </row>
    <row r="10" spans="1:18" ht="12.75" customHeight="1">
      <c r="A10" s="228"/>
      <c r="B10" s="253" t="s">
        <v>16</v>
      </c>
    </row>
    <row r="11" spans="1:18" ht="12.75" customHeight="1">
      <c r="C11" s="299" t="s">
        <v>17</v>
      </c>
      <c r="F11" s="300">
        <f t="shared" ref="F11:F14" si="0">SUM(G11:R11)</f>
        <v>0</v>
      </c>
      <c r="G11" s="300">
        <f>'(3.5) Actual WCA NPC'!G11-'(3.4) Adjustments'!G11</f>
        <v>0</v>
      </c>
      <c r="H11" s="300">
        <f>'(3.5) Actual WCA NPC'!H11-'(3.4) Adjustments'!H11</f>
        <v>0</v>
      </c>
      <c r="I11" s="300">
        <f>'(3.5) Actual WCA NPC'!I11-'(3.4) Adjustments'!I11</f>
        <v>0</v>
      </c>
      <c r="J11" s="300">
        <f>'(3.5) Actual WCA NPC'!J11-'(3.4) Adjustments'!J11</f>
        <v>0</v>
      </c>
      <c r="K11" s="300">
        <f>'(3.5) Actual WCA NPC'!K11-'(3.4) Adjustments'!K11</f>
        <v>0</v>
      </c>
      <c r="L11" s="300">
        <f>'(3.5) Actual WCA NPC'!L11-'(3.4) Adjustments'!L11</f>
        <v>0</v>
      </c>
      <c r="M11" s="300">
        <f>'(3.5) Actual WCA NPC'!M11-'(3.4) Adjustments'!M11</f>
        <v>0</v>
      </c>
      <c r="N11" s="300">
        <f>'(3.5) Actual WCA NPC'!N11-'(3.4) Adjustments'!N11</f>
        <v>0</v>
      </c>
      <c r="O11" s="300">
        <f>'(3.5) Actual WCA NPC'!O11-'(3.4) Adjustments'!O11</f>
        <v>0</v>
      </c>
      <c r="P11" s="300">
        <f>'(3.5) Actual WCA NPC'!P11-'(3.4) Adjustments'!P11</f>
        <v>0</v>
      </c>
      <c r="Q11" s="300">
        <f>'(3.5) Actual WCA NPC'!Q11-'(3.4) Adjustments'!Q11</f>
        <v>0</v>
      </c>
      <c r="R11" s="300">
        <f>'(3.5) Actual WCA NPC'!R11-'(3.4) Adjustments'!R11</f>
        <v>0</v>
      </c>
    </row>
    <row r="12" spans="1:18" ht="12.75" customHeight="1">
      <c r="C12" s="299" t="s">
        <v>164</v>
      </c>
      <c r="F12" s="301">
        <f t="shared" si="0"/>
        <v>0</v>
      </c>
      <c r="G12" s="301">
        <f>'(3.5) Actual WCA NPC'!G12-'(3.4) Adjustments'!G12</f>
        <v>0</v>
      </c>
      <c r="H12" s="301">
        <f>'(3.5) Actual WCA NPC'!H12-'(3.4) Adjustments'!H12</f>
        <v>0</v>
      </c>
      <c r="I12" s="301">
        <f>'(3.5) Actual WCA NPC'!I12-'(3.4) Adjustments'!I12</f>
        <v>0</v>
      </c>
      <c r="J12" s="301">
        <f>'(3.5) Actual WCA NPC'!J12-'(3.4) Adjustments'!J12</f>
        <v>0</v>
      </c>
      <c r="K12" s="301">
        <f>'(3.5) Actual WCA NPC'!K12-'(3.4) Adjustments'!K12</f>
        <v>0</v>
      </c>
      <c r="L12" s="301">
        <f>'(3.5) Actual WCA NPC'!L12-'(3.4) Adjustments'!L12</f>
        <v>0</v>
      </c>
      <c r="M12" s="301">
        <f>'(3.5) Actual WCA NPC'!M12-'(3.4) Adjustments'!M12</f>
        <v>0</v>
      </c>
      <c r="N12" s="301">
        <f>'(3.5) Actual WCA NPC'!N12-'(3.4) Adjustments'!N12</f>
        <v>0</v>
      </c>
      <c r="O12" s="301">
        <f>'(3.5) Actual WCA NPC'!O12-'(3.4) Adjustments'!O12</f>
        <v>0</v>
      </c>
      <c r="P12" s="301">
        <f>'(3.5) Actual WCA NPC'!P12-'(3.4) Adjustments'!P12</f>
        <v>0</v>
      </c>
      <c r="Q12" s="301">
        <f>'(3.5) Actual WCA NPC'!Q12-'(3.4) Adjustments'!Q12</f>
        <v>0</v>
      </c>
      <c r="R12" s="301">
        <f>'(3.5) Actual WCA NPC'!R12-'(3.4) Adjustments'!R12</f>
        <v>0</v>
      </c>
    </row>
    <row r="13" spans="1:18" ht="12.75" customHeight="1">
      <c r="C13" s="299" t="s">
        <v>18</v>
      </c>
      <c r="F13" s="301">
        <f t="shared" si="0"/>
        <v>0</v>
      </c>
      <c r="G13" s="301">
        <f>'(3.5) Actual WCA NPC'!G13-'(3.4) Adjustments'!G13</f>
        <v>0</v>
      </c>
      <c r="H13" s="301">
        <f>'(3.5) Actual WCA NPC'!H13-'(3.4) Adjustments'!H13</f>
        <v>0</v>
      </c>
      <c r="I13" s="301">
        <f>'(3.5) Actual WCA NPC'!I13-'(3.4) Adjustments'!I13</f>
        <v>0</v>
      </c>
      <c r="J13" s="301">
        <f>'(3.5) Actual WCA NPC'!J13-'(3.4) Adjustments'!J13</f>
        <v>0</v>
      </c>
      <c r="K13" s="301">
        <f>'(3.5) Actual WCA NPC'!K13-'(3.4) Adjustments'!K13</f>
        <v>0</v>
      </c>
      <c r="L13" s="301">
        <f>'(3.5) Actual WCA NPC'!L13-'(3.4) Adjustments'!L13</f>
        <v>0</v>
      </c>
      <c r="M13" s="301">
        <f>'(3.5) Actual WCA NPC'!M13-'(3.4) Adjustments'!M13</f>
        <v>0</v>
      </c>
      <c r="N13" s="301">
        <f>'(3.5) Actual WCA NPC'!N13-'(3.4) Adjustments'!N13</f>
        <v>0</v>
      </c>
      <c r="O13" s="301">
        <f>'(3.5) Actual WCA NPC'!O13-'(3.4) Adjustments'!O13</f>
        <v>0</v>
      </c>
      <c r="P13" s="301">
        <f>'(3.5) Actual WCA NPC'!P13-'(3.4) Adjustments'!P13</f>
        <v>0</v>
      </c>
      <c r="Q13" s="301">
        <f>'(3.5) Actual WCA NPC'!Q13-'(3.4) Adjustments'!Q13</f>
        <v>0</v>
      </c>
      <c r="R13" s="301">
        <f>'(3.5) Actual WCA NPC'!R13-'(3.4) Adjustments'!R13</f>
        <v>0</v>
      </c>
    </row>
    <row r="14" spans="1:18" ht="12.75" customHeight="1">
      <c r="C14" s="299" t="s">
        <v>19</v>
      </c>
      <c r="F14" s="301">
        <f t="shared" si="0"/>
        <v>69459.260000000009</v>
      </c>
      <c r="G14" s="301">
        <f>'(3.5) Actual WCA NPC'!G14-'(3.4) Adjustments'!G14</f>
        <v>10124.06</v>
      </c>
      <c r="H14" s="301">
        <f>'(3.5) Actual WCA NPC'!H14-'(3.4) Adjustments'!H14</f>
        <v>6857.13</v>
      </c>
      <c r="I14" s="301">
        <f>'(3.5) Actual WCA NPC'!I14-'(3.4) Adjustments'!I14</f>
        <v>6304.06</v>
      </c>
      <c r="J14" s="301">
        <f>'(3.5) Actual WCA NPC'!J14-'(3.4) Adjustments'!J14</f>
        <v>-14714.06</v>
      </c>
      <c r="K14" s="301">
        <f>'(3.5) Actual WCA NPC'!K14-'(3.4) Adjustments'!K14</f>
        <v>3426.55</v>
      </c>
      <c r="L14" s="301">
        <f>'(3.5) Actual WCA NPC'!L14-'(3.4) Adjustments'!L14</f>
        <v>3725.6</v>
      </c>
      <c r="M14" s="301">
        <f>'(3.5) Actual WCA NPC'!M14-'(3.4) Adjustments'!M14</f>
        <v>7994.12</v>
      </c>
      <c r="N14" s="301">
        <f>'(3.5) Actual WCA NPC'!N14-'(3.4) Adjustments'!N14</f>
        <v>12425.69</v>
      </c>
      <c r="O14" s="301">
        <f>'(3.5) Actual WCA NPC'!O14-'(3.4) Adjustments'!O14</f>
        <v>9694.76</v>
      </c>
      <c r="P14" s="301">
        <f>'(3.5) Actual WCA NPC'!P14-'(3.4) Adjustments'!P14</f>
        <v>11652.47</v>
      </c>
      <c r="Q14" s="301">
        <f>'(3.5) Actual WCA NPC'!Q14-'(3.4) Adjustments'!Q14</f>
        <v>6960.62</v>
      </c>
      <c r="R14" s="301">
        <f>'(3.5) Actual WCA NPC'!R14-'(3.4) Adjustments'!R14</f>
        <v>5008.26</v>
      </c>
    </row>
    <row r="15" spans="1:18" ht="12.75" customHeight="1">
      <c r="C15" s="299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</row>
    <row r="16" spans="1:18" ht="12.75" customHeight="1">
      <c r="B16" s="299" t="s">
        <v>165</v>
      </c>
      <c r="F16" s="301">
        <f>SUM(G16:R16)</f>
        <v>69459.260000000009</v>
      </c>
      <c r="G16" s="301">
        <f t="shared" ref="G16:R16" si="1">SUM(G11:G15)</f>
        <v>10124.06</v>
      </c>
      <c r="H16" s="301">
        <f t="shared" si="1"/>
        <v>6857.13</v>
      </c>
      <c r="I16" s="301">
        <f t="shared" si="1"/>
        <v>6304.06</v>
      </c>
      <c r="J16" s="301">
        <f t="shared" si="1"/>
        <v>-14714.06</v>
      </c>
      <c r="K16" s="301">
        <f t="shared" si="1"/>
        <v>3426.55</v>
      </c>
      <c r="L16" s="301">
        <f t="shared" si="1"/>
        <v>3725.6</v>
      </c>
      <c r="M16" s="301">
        <f t="shared" si="1"/>
        <v>7994.12</v>
      </c>
      <c r="N16" s="301">
        <f t="shared" si="1"/>
        <v>12425.69</v>
      </c>
      <c r="O16" s="301">
        <f t="shared" si="1"/>
        <v>9694.76</v>
      </c>
      <c r="P16" s="301">
        <f t="shared" si="1"/>
        <v>11652.47</v>
      </c>
      <c r="Q16" s="301">
        <f t="shared" si="1"/>
        <v>6960.62</v>
      </c>
      <c r="R16" s="301">
        <f t="shared" si="1"/>
        <v>5008.26</v>
      </c>
    </row>
    <row r="17" spans="1:18" ht="12.75" customHeight="1">
      <c r="B17" s="299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</row>
    <row r="18" spans="1:18" ht="12.75" customHeight="1">
      <c r="B18" s="299" t="s">
        <v>20</v>
      </c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</row>
    <row r="19" spans="1:18" ht="12.75" customHeight="1">
      <c r="B19" s="299"/>
      <c r="C19" s="253" t="s">
        <v>21</v>
      </c>
      <c r="F19" s="301">
        <f t="shared" ref="F19" si="2">SUM(G19:R19)</f>
        <v>21546900.069895983</v>
      </c>
      <c r="G19" s="301">
        <f>'(3.5) Actual WCA NPC'!G19-'(3.4) Adjustments'!G19</f>
        <v>-5.6768069043755531E-5</v>
      </c>
      <c r="H19" s="301">
        <f>'(3.5) Actual WCA NPC'!H19-'(3.4) Adjustments'!H19</f>
        <v>1550628.5</v>
      </c>
      <c r="I19" s="301">
        <f>'(3.5) Actual WCA NPC'!I19-'(3.4) Adjustments'!I19</f>
        <v>1329028</v>
      </c>
      <c r="J19" s="301">
        <f>'(3.5) Actual WCA NPC'!J19-'(3.4) Adjustments'!J19</f>
        <v>1039210.5</v>
      </c>
      <c r="K19" s="301">
        <f>'(3.5) Actual WCA NPC'!K19-'(3.4) Adjustments'!K19</f>
        <v>1002366.6</v>
      </c>
      <c r="L19" s="301">
        <f>'(3.5) Actual WCA NPC'!L19-'(3.4) Adjustments'!L19</f>
        <v>1480107.55</v>
      </c>
      <c r="M19" s="301">
        <f>'(3.5) Actual WCA NPC'!M19-'(3.4) Adjustments'!M19</f>
        <v>2158015.5</v>
      </c>
      <c r="N19" s="301">
        <f>'(3.5) Actual WCA NPC'!N19-'(3.4) Adjustments'!N19</f>
        <v>5248360.1500000004</v>
      </c>
      <c r="O19" s="301">
        <f>'(3.5) Actual WCA NPC'!O19-'(3.4) Adjustments'!O19</f>
        <v>4540970.66</v>
      </c>
      <c r="P19" s="301">
        <f>'(3.5) Actual WCA NPC'!P19-'(3.4) Adjustments'!P19</f>
        <v>1805973.4100000001</v>
      </c>
      <c r="Q19" s="301">
        <f>'(3.5) Actual WCA NPC'!Q19-'(3.4) Adjustments'!Q19</f>
        <v>1392239.2</v>
      </c>
      <c r="R19" s="301">
        <f>'(3.5) Actual WCA NPC'!R19-'(3.4) Adjustments'!R19</f>
        <v>-4.7252979129552841E-5</v>
      </c>
    </row>
    <row r="20" spans="1:18" ht="12.75" customHeight="1">
      <c r="B20" s="299"/>
      <c r="C20" s="253" t="s">
        <v>305</v>
      </c>
      <c r="F20" s="301">
        <f t="shared" ref="F20:F25" si="3">SUM(G20:R20)</f>
        <v>130700</v>
      </c>
      <c r="G20" s="301">
        <f>'(3.5) Actual WCA NPC'!G20-'(3.4) Adjustments'!G20</f>
        <v>0</v>
      </c>
      <c r="H20" s="301">
        <f>'(3.5) Actual WCA NPC'!H20-'(3.4) Adjustments'!H20</f>
        <v>0</v>
      </c>
      <c r="I20" s="301">
        <f>'(3.5) Actual WCA NPC'!I20-'(3.4) Adjustments'!I20</f>
        <v>0</v>
      </c>
      <c r="J20" s="301">
        <f>'(3.5) Actual WCA NPC'!J20-'(3.4) Adjustments'!J20</f>
        <v>0</v>
      </c>
      <c r="K20" s="301">
        <f>'(3.5) Actual WCA NPC'!K20-'(3.4) Adjustments'!K20</f>
        <v>11200</v>
      </c>
      <c r="L20" s="301">
        <f>'(3.5) Actual WCA NPC'!L20-'(3.4) Adjustments'!L20</f>
        <v>0</v>
      </c>
      <c r="M20" s="301">
        <f>'(3.5) Actual WCA NPC'!M20-'(3.4) Adjustments'!M20</f>
        <v>34400</v>
      </c>
      <c r="N20" s="301">
        <f>'(3.5) Actual WCA NPC'!N20-'(3.4) Adjustments'!N20</f>
        <v>0</v>
      </c>
      <c r="O20" s="301">
        <f>'(3.5) Actual WCA NPC'!O20-'(3.4) Adjustments'!O20</f>
        <v>44400</v>
      </c>
      <c r="P20" s="301">
        <f>'(3.5) Actual WCA NPC'!P20-'(3.4) Adjustments'!P20</f>
        <v>40700</v>
      </c>
      <c r="Q20" s="301">
        <f>'(3.5) Actual WCA NPC'!Q20-'(3.4) Adjustments'!Q20</f>
        <v>0</v>
      </c>
      <c r="R20" s="301">
        <f>'(3.5) Actual WCA NPC'!R20-'(3.4) Adjustments'!R20</f>
        <v>0</v>
      </c>
    </row>
    <row r="21" spans="1:18" ht="12.75" customHeight="1">
      <c r="B21" s="299"/>
      <c r="C21" s="253" t="s">
        <v>27</v>
      </c>
      <c r="F21" s="301">
        <f t="shared" si="3"/>
        <v>0</v>
      </c>
      <c r="G21" s="301">
        <f>'(3.5) Actual WCA NPC'!G21-'(3.4) Adjustments'!G21</f>
        <v>0</v>
      </c>
      <c r="H21" s="301">
        <f>'(3.5) Actual WCA NPC'!H21-'(3.4) Adjustments'!H21</f>
        <v>0</v>
      </c>
      <c r="I21" s="301">
        <f>'(3.5) Actual WCA NPC'!I21-'(3.4) Adjustments'!I21</f>
        <v>0</v>
      </c>
      <c r="J21" s="301">
        <f>'(3.5) Actual WCA NPC'!J21-'(3.4) Adjustments'!J21</f>
        <v>0</v>
      </c>
      <c r="K21" s="301">
        <f>'(3.5) Actual WCA NPC'!K21-'(3.4) Adjustments'!K21</f>
        <v>0</v>
      </c>
      <c r="L21" s="301">
        <f>'(3.5) Actual WCA NPC'!L21-'(3.4) Adjustments'!L21</f>
        <v>0</v>
      </c>
      <c r="M21" s="301">
        <f>'(3.5) Actual WCA NPC'!M21-'(3.4) Adjustments'!M21</f>
        <v>0</v>
      </c>
      <c r="N21" s="301">
        <f>'(3.5) Actual WCA NPC'!N21-'(3.4) Adjustments'!N21</f>
        <v>0</v>
      </c>
      <c r="O21" s="301">
        <f>'(3.5) Actual WCA NPC'!O21-'(3.4) Adjustments'!O21</f>
        <v>0</v>
      </c>
      <c r="P21" s="301">
        <f>'(3.5) Actual WCA NPC'!P21-'(3.4) Adjustments'!P21</f>
        <v>0</v>
      </c>
      <c r="Q21" s="301">
        <f>'(3.5) Actual WCA NPC'!Q21-'(3.4) Adjustments'!Q21</f>
        <v>0</v>
      </c>
      <c r="R21" s="301">
        <f>'(3.5) Actual WCA NPC'!R21-'(3.4) Adjustments'!R21</f>
        <v>0</v>
      </c>
    </row>
    <row r="22" spans="1:18" ht="12.75" customHeight="1">
      <c r="B22" s="299"/>
      <c r="C22" s="253" t="s">
        <v>22</v>
      </c>
      <c r="F22" s="301">
        <f t="shared" si="3"/>
        <v>13126601.560724828</v>
      </c>
      <c r="G22" s="301">
        <f>'(3.5) Actual WCA NPC'!G22-'(3.4) Adjustments'!G22</f>
        <v>5806073.6910155881</v>
      </c>
      <c r="H22" s="301">
        <f>'(3.5) Actual WCA NPC'!H22-'(3.4) Adjustments'!H22</f>
        <v>1383489</v>
      </c>
      <c r="I22" s="301">
        <f>'(3.5) Actual WCA NPC'!I22-'(3.4) Adjustments'!I22</f>
        <v>345114.5</v>
      </c>
      <c r="J22" s="301">
        <f>'(3.5) Actual WCA NPC'!J22-'(3.4) Adjustments'!J22</f>
        <v>4039754.3200000003</v>
      </c>
      <c r="K22" s="301">
        <f>'(3.5) Actual WCA NPC'!K22-'(3.4) Adjustments'!K22</f>
        <v>301694.8</v>
      </c>
      <c r="L22" s="301">
        <f>'(3.5) Actual WCA NPC'!L22-'(3.4) Adjustments'!L22</f>
        <v>22456</v>
      </c>
      <c r="M22" s="301">
        <f>'(3.5) Actual WCA NPC'!M22-'(3.4) Adjustments'!M22</f>
        <v>11624</v>
      </c>
      <c r="N22" s="301">
        <f>'(3.5) Actual WCA NPC'!N22-'(3.4) Adjustments'!N22</f>
        <v>135035</v>
      </c>
      <c r="O22" s="301">
        <f>'(3.5) Actual WCA NPC'!O22-'(3.4) Adjustments'!O22</f>
        <v>331265.25</v>
      </c>
      <c r="P22" s="301">
        <f>'(3.5) Actual WCA NPC'!P22-'(3.4) Adjustments'!P22</f>
        <v>635779</v>
      </c>
      <c r="Q22" s="301">
        <f>'(3.5) Actual WCA NPC'!Q22-'(3.4) Adjustments'!Q22</f>
        <v>114316</v>
      </c>
      <c r="R22" s="301">
        <f>'(3.5) Actual WCA NPC'!R22-'(3.4) Adjustments'!R22</f>
        <v>-2.9076007194817066E-4</v>
      </c>
    </row>
    <row r="23" spans="1:18" ht="12.75" customHeight="1">
      <c r="B23" s="299"/>
      <c r="C23" s="253" t="s">
        <v>23</v>
      </c>
      <c r="F23" s="301">
        <f t="shared" si="3"/>
        <v>0</v>
      </c>
      <c r="G23" s="301">
        <f>'(3.5) Actual WCA NPC'!G23-'(3.4) Adjustments'!G23</f>
        <v>0</v>
      </c>
      <c r="H23" s="301">
        <f>'(3.5) Actual WCA NPC'!H23-'(3.4) Adjustments'!H23</f>
        <v>0</v>
      </c>
      <c r="I23" s="301">
        <f>'(3.5) Actual WCA NPC'!I23-'(3.4) Adjustments'!I23</f>
        <v>0</v>
      </c>
      <c r="J23" s="301">
        <f>'(3.5) Actual WCA NPC'!J23-'(3.4) Adjustments'!J23</f>
        <v>0</v>
      </c>
      <c r="K23" s="301">
        <f>'(3.5) Actual WCA NPC'!K23-'(3.4) Adjustments'!K23</f>
        <v>0</v>
      </c>
      <c r="L23" s="301">
        <f>'(3.5) Actual WCA NPC'!L23-'(3.4) Adjustments'!L23</f>
        <v>0</v>
      </c>
      <c r="M23" s="301">
        <f>'(3.5) Actual WCA NPC'!M23-'(3.4) Adjustments'!M23</f>
        <v>0</v>
      </c>
      <c r="N23" s="301">
        <f>'(3.5) Actual WCA NPC'!N23-'(3.4) Adjustments'!N23</f>
        <v>0</v>
      </c>
      <c r="O23" s="301">
        <f>'(3.5) Actual WCA NPC'!O23-'(3.4) Adjustments'!O23</f>
        <v>0</v>
      </c>
      <c r="P23" s="301">
        <f>'(3.5) Actual WCA NPC'!P23-'(3.4) Adjustments'!P23</f>
        <v>0</v>
      </c>
      <c r="Q23" s="301">
        <f>'(3.5) Actual WCA NPC'!Q23-'(3.4) Adjustments'!Q23</f>
        <v>0</v>
      </c>
      <c r="R23" s="301">
        <f>'(3.5) Actual WCA NPC'!R23-'(3.4) Adjustments'!R23</f>
        <v>0</v>
      </c>
    </row>
    <row r="24" spans="1:18" ht="12.75" customHeight="1">
      <c r="B24" s="299"/>
      <c r="C24" s="253" t="s">
        <v>26</v>
      </c>
      <c r="F24" s="301">
        <f t="shared" si="3"/>
        <v>418455.04997174599</v>
      </c>
      <c r="G24" s="301">
        <f>'(3.5) Actual WCA NPC'!G24-'(3.4) Adjustments'!G24</f>
        <v>-2.1785992430523038E-5</v>
      </c>
      <c r="H24" s="301">
        <f>'(3.5) Actual WCA NPC'!H24-'(3.4) Adjustments'!H24</f>
        <v>22408.129999999997</v>
      </c>
      <c r="I24" s="301">
        <f>'(3.5) Actual WCA NPC'!I24-'(3.4) Adjustments'!I24</f>
        <v>29925.11</v>
      </c>
      <c r="J24" s="301">
        <f>'(3.5) Actual WCA NPC'!J24-'(3.4) Adjustments'!J24</f>
        <v>109797.78</v>
      </c>
      <c r="K24" s="301">
        <f>'(3.5) Actual WCA NPC'!K24-'(3.4) Adjustments'!K24</f>
        <v>15499.539999999999</v>
      </c>
      <c r="L24" s="301">
        <f>'(3.5) Actual WCA NPC'!L24-'(3.4) Adjustments'!L24</f>
        <v>8571.02</v>
      </c>
      <c r="M24" s="301">
        <f>'(3.5) Actual WCA NPC'!M24-'(3.4) Adjustments'!M24</f>
        <v>13495.43</v>
      </c>
      <c r="N24" s="301">
        <f>'(3.5) Actual WCA NPC'!N24-'(3.4) Adjustments'!N24</f>
        <v>13523.14</v>
      </c>
      <c r="O24" s="301">
        <f>'(3.5) Actual WCA NPC'!O24-'(3.4) Adjustments'!O24</f>
        <v>57772.880000000005</v>
      </c>
      <c r="P24" s="301">
        <f>'(3.5) Actual WCA NPC'!P24-'(3.4) Adjustments'!P24</f>
        <v>93457.9</v>
      </c>
      <c r="Q24" s="301">
        <f>'(3.5) Actual WCA NPC'!Q24-'(3.4) Adjustments'!Q24</f>
        <v>54004.12</v>
      </c>
      <c r="R24" s="301">
        <f>'(3.5) Actual WCA NPC'!R24-'(3.4) Adjustments'!R24</f>
        <v>-6.4679989009164274E-6</v>
      </c>
    </row>
    <row r="25" spans="1:18" ht="12.75" customHeight="1">
      <c r="B25" s="299"/>
      <c r="C25" s="253" t="s">
        <v>306</v>
      </c>
      <c r="F25" s="301">
        <f t="shared" si="3"/>
        <v>3050010.6388538554</v>
      </c>
      <c r="G25" s="301">
        <f>'(3.5) Actual WCA NPC'!G25-'(3.4) Adjustments'!G25</f>
        <v>431386.86885385565</v>
      </c>
      <c r="H25" s="301">
        <f>'(3.5) Actual WCA NPC'!H25-'(3.4) Adjustments'!H25</f>
        <v>158912.95000000001</v>
      </c>
      <c r="I25" s="301">
        <f>'(3.5) Actual WCA NPC'!I25-'(3.4) Adjustments'!I25</f>
        <v>165693.64000000001</v>
      </c>
      <c r="J25" s="301">
        <f>'(3.5) Actual WCA NPC'!J25-'(3.4) Adjustments'!J25</f>
        <v>151493.71</v>
      </c>
      <c r="K25" s="301">
        <f>'(3.5) Actual WCA NPC'!K25-'(3.4) Adjustments'!K25</f>
        <v>157319.85999999996</v>
      </c>
      <c r="L25" s="301">
        <f>'(3.5) Actual WCA NPC'!L25-'(3.4) Adjustments'!L25</f>
        <v>136066.03</v>
      </c>
      <c r="M25" s="301">
        <f>'(3.5) Actual WCA NPC'!M25-'(3.4) Adjustments'!M25</f>
        <v>279631.97000000003</v>
      </c>
      <c r="N25" s="301">
        <f>'(3.5) Actual WCA NPC'!N25-'(3.4) Adjustments'!N25</f>
        <v>419361.49</v>
      </c>
      <c r="O25" s="301">
        <f>'(3.5) Actual WCA NPC'!O25-'(3.4) Adjustments'!O25</f>
        <v>252682.48</v>
      </c>
      <c r="P25" s="301">
        <f>'(3.5) Actual WCA NPC'!P25-'(3.4) Adjustments'!P25</f>
        <v>349715.58999999997</v>
      </c>
      <c r="Q25" s="301">
        <f>'(3.5) Actual WCA NPC'!Q25-'(3.4) Adjustments'!Q25</f>
        <v>283540.02</v>
      </c>
      <c r="R25" s="301">
        <f>'(3.5) Actual WCA NPC'!R25-'(3.4) Adjustments'!R25</f>
        <v>264206.03000000003</v>
      </c>
    </row>
    <row r="26" spans="1:18" ht="12.75" customHeight="1">
      <c r="B26" s="299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</row>
    <row r="27" spans="1:18" ht="12.75" customHeight="1">
      <c r="B27" s="253" t="s">
        <v>166</v>
      </c>
      <c r="F27" s="301">
        <f>SUM(G27:R27)</f>
        <v>38272667.319446415</v>
      </c>
      <c r="G27" s="301">
        <f>SUM(G19:G25)</f>
        <v>6237460.5597908897</v>
      </c>
      <c r="H27" s="301">
        <f t="shared" ref="H27:R27" si="4">SUM(H19:H25)</f>
        <v>3115438.58</v>
      </c>
      <c r="I27" s="301">
        <f t="shared" si="4"/>
        <v>1869761.25</v>
      </c>
      <c r="J27" s="301">
        <f t="shared" si="4"/>
        <v>5340256.3100000005</v>
      </c>
      <c r="K27" s="301">
        <f t="shared" si="4"/>
        <v>1488080.7999999998</v>
      </c>
      <c r="L27" s="301">
        <f t="shared" si="4"/>
        <v>1647200.6</v>
      </c>
      <c r="M27" s="301">
        <f t="shared" si="4"/>
        <v>2497166.9000000004</v>
      </c>
      <c r="N27" s="301">
        <f t="shared" si="4"/>
        <v>5816279.7800000003</v>
      </c>
      <c r="O27" s="301">
        <f t="shared" si="4"/>
        <v>5227091.2700000005</v>
      </c>
      <c r="P27" s="301">
        <f t="shared" si="4"/>
        <v>2925625.9</v>
      </c>
      <c r="Q27" s="301">
        <f t="shared" si="4"/>
        <v>1844099.34</v>
      </c>
      <c r="R27" s="301">
        <f t="shared" si="4"/>
        <v>264206.029655519</v>
      </c>
    </row>
    <row r="28" spans="1:18" ht="12.75" customHeight="1"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</row>
    <row r="29" spans="1:18" ht="12.75" customHeight="1">
      <c r="B29" s="253" t="s">
        <v>167</v>
      </c>
      <c r="F29" s="301">
        <f>SUM(G29:R29)</f>
        <v>0</v>
      </c>
      <c r="G29" s="301">
        <f>'(3.5) Actual WCA NPC'!G29-'(3.4) Adjustments'!G29</f>
        <v>0</v>
      </c>
      <c r="H29" s="301">
        <f>'(3.5) Actual WCA NPC'!H29-'(3.4) Adjustments'!H29</f>
        <v>0</v>
      </c>
      <c r="I29" s="301">
        <f>'(3.5) Actual WCA NPC'!I29-'(3.4) Adjustments'!I29</f>
        <v>0</v>
      </c>
      <c r="J29" s="301">
        <f>'(3.5) Actual WCA NPC'!J29-'(3.4) Adjustments'!J29</f>
        <v>0</v>
      </c>
      <c r="K29" s="301">
        <f>'(3.5) Actual WCA NPC'!K29-'(3.4) Adjustments'!K29</f>
        <v>0</v>
      </c>
      <c r="L29" s="301">
        <f>'(3.5) Actual WCA NPC'!L29-'(3.4) Adjustments'!L29</f>
        <v>0</v>
      </c>
      <c r="M29" s="301">
        <f>'(3.5) Actual WCA NPC'!M29-'(3.4) Adjustments'!M29</f>
        <v>0</v>
      </c>
      <c r="N29" s="301">
        <f>'(3.5) Actual WCA NPC'!N29-'(3.4) Adjustments'!N29</f>
        <v>0</v>
      </c>
      <c r="O29" s="301">
        <f>'(3.5) Actual WCA NPC'!O29-'(3.4) Adjustments'!O29</f>
        <v>0</v>
      </c>
      <c r="P29" s="301">
        <f>'(3.5) Actual WCA NPC'!P29-'(3.4) Adjustments'!P29</f>
        <v>0</v>
      </c>
      <c r="Q29" s="301">
        <f>'(3.5) Actual WCA NPC'!Q29-'(3.4) Adjustments'!Q29</f>
        <v>0</v>
      </c>
      <c r="R29" s="301">
        <f>'(3.5) Actual WCA NPC'!R29-'(3.4) Adjustments'!R29</f>
        <v>0</v>
      </c>
    </row>
    <row r="30" spans="1:18" ht="12.75" customHeight="1"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</row>
    <row r="31" spans="1:18" ht="12.75" customHeight="1">
      <c r="A31" s="240" t="s">
        <v>168</v>
      </c>
      <c r="C31" s="228"/>
      <c r="D31" s="228"/>
      <c r="F31" s="301">
        <f>SUM(G31:R31)</f>
        <v>38342126.579446413</v>
      </c>
      <c r="G31" s="301">
        <f>SUM(G16,G27:G29)</f>
        <v>6247584.6197908893</v>
      </c>
      <c r="H31" s="301">
        <f t="shared" ref="H31:R31" si="5">SUM(H16,H27:H29)</f>
        <v>3122295.71</v>
      </c>
      <c r="I31" s="301">
        <f t="shared" si="5"/>
        <v>1876065.31</v>
      </c>
      <c r="J31" s="301">
        <f t="shared" si="5"/>
        <v>5325542.2500000009</v>
      </c>
      <c r="K31" s="301">
        <f t="shared" si="5"/>
        <v>1491507.3499999999</v>
      </c>
      <c r="L31" s="301">
        <f t="shared" si="5"/>
        <v>1650926.2000000002</v>
      </c>
      <c r="M31" s="301">
        <f t="shared" si="5"/>
        <v>2505161.0200000005</v>
      </c>
      <c r="N31" s="301">
        <f t="shared" si="5"/>
        <v>5828705.4700000007</v>
      </c>
      <c r="O31" s="301">
        <f t="shared" si="5"/>
        <v>5236786.03</v>
      </c>
      <c r="P31" s="301">
        <f t="shared" si="5"/>
        <v>2937278.37</v>
      </c>
      <c r="Q31" s="301">
        <f t="shared" si="5"/>
        <v>1851059.9600000002</v>
      </c>
      <c r="R31" s="301">
        <f t="shared" si="5"/>
        <v>269214.28965551901</v>
      </c>
    </row>
    <row r="32" spans="1:18" ht="12.75" customHeight="1"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</row>
    <row r="33" spans="1:18" ht="12.75" customHeight="1"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</row>
    <row r="34" spans="1:18" ht="12.75" customHeight="1">
      <c r="A34" s="228" t="s">
        <v>28</v>
      </c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</row>
    <row r="35" spans="1:18" ht="12.75" customHeight="1">
      <c r="B35" s="253" t="s">
        <v>29</v>
      </c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</row>
    <row r="36" spans="1:18" ht="12.75" customHeight="1">
      <c r="C36" s="266" t="s">
        <v>169</v>
      </c>
      <c r="F36" s="301">
        <f t="shared" ref="F36" si="6">SUM(G36:R36)</f>
        <v>0</v>
      </c>
      <c r="G36" s="301">
        <f>'(3.5) Actual WCA NPC'!G36-'(3.4) Adjustments'!G36</f>
        <v>0</v>
      </c>
      <c r="H36" s="301">
        <f>'(3.5) Actual WCA NPC'!H36-'(3.4) Adjustments'!H36</f>
        <v>0</v>
      </c>
      <c r="I36" s="301">
        <f>'(3.5) Actual WCA NPC'!I36-'(3.4) Adjustments'!I36</f>
        <v>0</v>
      </c>
      <c r="J36" s="301">
        <f>'(3.5) Actual WCA NPC'!J36-'(3.4) Adjustments'!J36</f>
        <v>0</v>
      </c>
      <c r="K36" s="301">
        <f>'(3.5) Actual WCA NPC'!K36-'(3.4) Adjustments'!K36</f>
        <v>0</v>
      </c>
      <c r="L36" s="301">
        <f>'(3.5) Actual WCA NPC'!L36-'(3.4) Adjustments'!L36</f>
        <v>0</v>
      </c>
      <c r="M36" s="301">
        <f>'(3.5) Actual WCA NPC'!M36-'(3.4) Adjustments'!M36</f>
        <v>0</v>
      </c>
      <c r="N36" s="301">
        <f>'(3.5) Actual WCA NPC'!N36-'(3.4) Adjustments'!N36</f>
        <v>0</v>
      </c>
      <c r="O36" s="301">
        <f>'(3.5) Actual WCA NPC'!O36-'(3.4) Adjustments'!O36</f>
        <v>0</v>
      </c>
      <c r="P36" s="301">
        <f>'(3.5) Actual WCA NPC'!P36-'(3.4) Adjustments'!P36</f>
        <v>0</v>
      </c>
      <c r="Q36" s="301">
        <f>'(3.5) Actual WCA NPC'!Q36-'(3.4) Adjustments'!Q36</f>
        <v>0</v>
      </c>
      <c r="R36" s="301">
        <f>'(3.5) Actual WCA NPC'!R36-'(3.4) Adjustments'!R36</f>
        <v>0</v>
      </c>
    </row>
    <row r="37" spans="1:18" ht="12.75" customHeight="1">
      <c r="C37" s="266" t="s">
        <v>328</v>
      </c>
      <c r="F37" s="301">
        <f t="shared" ref="F37:F60" si="7">SUM(G37:R37)</f>
        <v>0</v>
      </c>
      <c r="G37" s="301">
        <f>'(3.5) Actual WCA NPC'!G37-'(3.4) Adjustments'!G37</f>
        <v>0</v>
      </c>
      <c r="H37" s="301">
        <f>'(3.5) Actual WCA NPC'!H37-'(3.4) Adjustments'!H37</f>
        <v>0</v>
      </c>
      <c r="I37" s="301">
        <f>'(3.5) Actual WCA NPC'!I37-'(3.4) Adjustments'!I37</f>
        <v>0</v>
      </c>
      <c r="J37" s="301">
        <f>'(3.5) Actual WCA NPC'!J37-'(3.4) Adjustments'!J37</f>
        <v>0</v>
      </c>
      <c r="K37" s="301">
        <f>'(3.5) Actual WCA NPC'!K37-'(3.4) Adjustments'!K37</f>
        <v>0</v>
      </c>
      <c r="L37" s="301">
        <f>'(3.5) Actual WCA NPC'!L37-'(3.4) Adjustments'!L37</f>
        <v>0</v>
      </c>
      <c r="M37" s="301">
        <f>'(3.5) Actual WCA NPC'!M37-'(3.4) Adjustments'!M37</f>
        <v>0</v>
      </c>
      <c r="N37" s="301">
        <f>'(3.5) Actual WCA NPC'!N37-'(3.4) Adjustments'!N37</f>
        <v>0</v>
      </c>
      <c r="O37" s="301">
        <f>'(3.5) Actual WCA NPC'!O37-'(3.4) Adjustments'!O37</f>
        <v>0</v>
      </c>
      <c r="P37" s="301">
        <f>'(3.5) Actual WCA NPC'!P37-'(3.4) Adjustments'!P37</f>
        <v>0</v>
      </c>
      <c r="Q37" s="301">
        <f>'(3.5) Actual WCA NPC'!Q37-'(3.4) Adjustments'!Q37</f>
        <v>0</v>
      </c>
      <c r="R37" s="301">
        <f>'(3.5) Actual WCA NPC'!R37-'(3.4) Adjustments'!R37</f>
        <v>0</v>
      </c>
    </row>
    <row r="38" spans="1:18" ht="12.75" customHeight="1">
      <c r="C38" s="266" t="s">
        <v>329</v>
      </c>
      <c r="E38" s="302" t="s">
        <v>171</v>
      </c>
      <c r="F38" s="301">
        <f t="shared" si="7"/>
        <v>0</v>
      </c>
      <c r="G38" s="301">
        <f>'(3.5) Actual WCA NPC'!G38-'(3.4) Adjustments'!G38</f>
        <v>0</v>
      </c>
      <c r="H38" s="301">
        <f>'(3.5) Actual WCA NPC'!H38-'(3.4) Adjustments'!H38</f>
        <v>0</v>
      </c>
      <c r="I38" s="301">
        <f>'(3.5) Actual WCA NPC'!I38-'(3.4) Adjustments'!I38</f>
        <v>0</v>
      </c>
      <c r="J38" s="301">
        <f>'(3.5) Actual WCA NPC'!J38-'(3.4) Adjustments'!J38</f>
        <v>0</v>
      </c>
      <c r="K38" s="301">
        <f>'(3.5) Actual WCA NPC'!K38-'(3.4) Adjustments'!K38</f>
        <v>0</v>
      </c>
      <c r="L38" s="301">
        <f>'(3.5) Actual WCA NPC'!L38-'(3.4) Adjustments'!L38</f>
        <v>0</v>
      </c>
      <c r="M38" s="301">
        <f>'(3.5) Actual WCA NPC'!M38-'(3.4) Adjustments'!M38</f>
        <v>0</v>
      </c>
      <c r="N38" s="301">
        <f>'(3.5) Actual WCA NPC'!N38-'(3.4) Adjustments'!N38</f>
        <v>0</v>
      </c>
      <c r="O38" s="301">
        <f>'(3.5) Actual WCA NPC'!O38-'(3.4) Adjustments'!O38</f>
        <v>0</v>
      </c>
      <c r="P38" s="301">
        <f>'(3.5) Actual WCA NPC'!P38-'(3.4) Adjustments'!P38</f>
        <v>0</v>
      </c>
      <c r="Q38" s="301">
        <f>'(3.5) Actual WCA NPC'!Q38-'(3.4) Adjustments'!Q38</f>
        <v>0</v>
      </c>
      <c r="R38" s="301">
        <f>'(3.5) Actual WCA NPC'!R38-'(3.4) Adjustments'!R38</f>
        <v>0</v>
      </c>
    </row>
    <row r="39" spans="1:18" ht="12.75" customHeight="1">
      <c r="C39" s="266" t="s">
        <v>170</v>
      </c>
      <c r="E39" s="302"/>
      <c r="F39" s="301">
        <f t="shared" si="7"/>
        <v>5933148.4199999999</v>
      </c>
      <c r="G39" s="301">
        <f>'(3.5) Actual WCA NPC'!G39-'(3.4) Adjustments'!G39</f>
        <v>771404.24</v>
      </c>
      <c r="H39" s="301">
        <f>'(3.5) Actual WCA NPC'!H39-'(3.4) Adjustments'!H39</f>
        <v>627424.68000000005</v>
      </c>
      <c r="I39" s="301">
        <f>'(3.5) Actual WCA NPC'!I39-'(3.4) Adjustments'!I39</f>
        <v>494572.56</v>
      </c>
      <c r="J39" s="301">
        <f>'(3.5) Actual WCA NPC'!J39-'(3.4) Adjustments'!J39</f>
        <v>530894.61</v>
      </c>
      <c r="K39" s="301">
        <f>'(3.5) Actual WCA NPC'!K39-'(3.4) Adjustments'!K39</f>
        <v>438917.7</v>
      </c>
      <c r="L39" s="301">
        <f>'(3.5) Actual WCA NPC'!L39-'(3.4) Adjustments'!L39</f>
        <v>555358.15</v>
      </c>
      <c r="M39" s="301">
        <f>'(3.5) Actual WCA NPC'!M39-'(3.4) Adjustments'!M39</f>
        <v>480063.8</v>
      </c>
      <c r="N39" s="301">
        <f>'(3.5) Actual WCA NPC'!N39-'(3.4) Adjustments'!N39</f>
        <v>392400.92</v>
      </c>
      <c r="O39" s="301">
        <f>'(3.5) Actual WCA NPC'!O39-'(3.4) Adjustments'!O39</f>
        <v>287257</v>
      </c>
      <c r="P39" s="301">
        <f>'(3.5) Actual WCA NPC'!P39-'(3.4) Adjustments'!P39</f>
        <v>491198.1</v>
      </c>
      <c r="Q39" s="301">
        <f>'(3.5) Actual WCA NPC'!Q39-'(3.4) Adjustments'!Q39</f>
        <v>487971.2</v>
      </c>
      <c r="R39" s="301">
        <f>'(3.5) Actual WCA NPC'!R39-'(3.4) Adjustments'!R39</f>
        <v>375685.46</v>
      </c>
    </row>
    <row r="40" spans="1:18" ht="12.75" customHeight="1">
      <c r="C40" s="266" t="s">
        <v>330</v>
      </c>
      <c r="E40" s="302"/>
      <c r="F40" s="301">
        <f t="shared" si="7"/>
        <v>0</v>
      </c>
      <c r="G40" s="301">
        <f>'(3.5) Actual WCA NPC'!G40-'(3.4) Adjustments'!G40</f>
        <v>0</v>
      </c>
      <c r="H40" s="301">
        <f>'(3.5) Actual WCA NPC'!H40-'(3.4) Adjustments'!H40</f>
        <v>0</v>
      </c>
      <c r="I40" s="301">
        <f>'(3.5) Actual WCA NPC'!I40-'(3.4) Adjustments'!I40</f>
        <v>0</v>
      </c>
      <c r="J40" s="301">
        <f>'(3.5) Actual WCA NPC'!J40-'(3.4) Adjustments'!J40</f>
        <v>0</v>
      </c>
      <c r="K40" s="301">
        <f>'(3.5) Actual WCA NPC'!K40-'(3.4) Adjustments'!K40</f>
        <v>0</v>
      </c>
      <c r="L40" s="301">
        <f>'(3.5) Actual WCA NPC'!L40-'(3.4) Adjustments'!L40</f>
        <v>0</v>
      </c>
      <c r="M40" s="301">
        <f>'(3.5) Actual WCA NPC'!M40-'(3.4) Adjustments'!M40</f>
        <v>0</v>
      </c>
      <c r="N40" s="301">
        <f>'(3.5) Actual WCA NPC'!N40-'(3.4) Adjustments'!N40</f>
        <v>0</v>
      </c>
      <c r="O40" s="301">
        <f>'(3.5) Actual WCA NPC'!O40-'(3.4) Adjustments'!O40</f>
        <v>0</v>
      </c>
      <c r="P40" s="301">
        <f>'(3.5) Actual WCA NPC'!P40-'(3.4) Adjustments'!P40</f>
        <v>0</v>
      </c>
      <c r="Q40" s="301">
        <f>'(3.5) Actual WCA NPC'!Q40-'(3.4) Adjustments'!Q40</f>
        <v>0</v>
      </c>
      <c r="R40" s="301">
        <f>'(3.5) Actual WCA NPC'!R40-'(3.4) Adjustments'!R40</f>
        <v>0</v>
      </c>
    </row>
    <row r="41" spans="1:18" ht="12.75" customHeight="1">
      <c r="C41" s="266" t="s">
        <v>331</v>
      </c>
      <c r="E41" s="302"/>
      <c r="F41" s="301">
        <f t="shared" si="7"/>
        <v>0</v>
      </c>
      <c r="G41" s="301">
        <f>'(3.5) Actual WCA NPC'!G41-'(3.4) Adjustments'!G41</f>
        <v>0</v>
      </c>
      <c r="H41" s="301">
        <f>'(3.5) Actual WCA NPC'!H41-'(3.4) Adjustments'!H41</f>
        <v>0</v>
      </c>
      <c r="I41" s="301">
        <f>'(3.5) Actual WCA NPC'!I41-'(3.4) Adjustments'!I41</f>
        <v>0</v>
      </c>
      <c r="J41" s="301">
        <f>'(3.5) Actual WCA NPC'!J41-'(3.4) Adjustments'!J41</f>
        <v>0</v>
      </c>
      <c r="K41" s="301">
        <f>'(3.5) Actual WCA NPC'!K41-'(3.4) Adjustments'!K41</f>
        <v>0</v>
      </c>
      <c r="L41" s="301">
        <f>'(3.5) Actual WCA NPC'!L41-'(3.4) Adjustments'!L41</f>
        <v>0</v>
      </c>
      <c r="M41" s="301">
        <f>'(3.5) Actual WCA NPC'!M41-'(3.4) Adjustments'!M41</f>
        <v>0</v>
      </c>
      <c r="N41" s="301">
        <f>'(3.5) Actual WCA NPC'!N41-'(3.4) Adjustments'!N41</f>
        <v>0</v>
      </c>
      <c r="O41" s="301">
        <f>'(3.5) Actual WCA NPC'!O41-'(3.4) Adjustments'!O41</f>
        <v>0</v>
      </c>
      <c r="P41" s="301">
        <f>'(3.5) Actual WCA NPC'!P41-'(3.4) Adjustments'!P41</f>
        <v>0</v>
      </c>
      <c r="Q41" s="301">
        <f>'(3.5) Actual WCA NPC'!Q41-'(3.4) Adjustments'!Q41</f>
        <v>0</v>
      </c>
      <c r="R41" s="301">
        <f>'(3.5) Actual WCA NPC'!R41-'(3.4) Adjustments'!R41</f>
        <v>0</v>
      </c>
    </row>
    <row r="42" spans="1:18" ht="12.75" customHeight="1">
      <c r="C42" s="266" t="s">
        <v>32</v>
      </c>
      <c r="E42" s="302"/>
      <c r="F42" s="301">
        <f t="shared" si="7"/>
        <v>0</v>
      </c>
      <c r="G42" s="301">
        <f>'(3.5) Actual WCA NPC'!G42-'(3.4) Adjustments'!G42</f>
        <v>0</v>
      </c>
      <c r="H42" s="301">
        <f>'(3.5) Actual WCA NPC'!H42-'(3.4) Adjustments'!H42</f>
        <v>0</v>
      </c>
      <c r="I42" s="301">
        <f>'(3.5) Actual WCA NPC'!I42-'(3.4) Adjustments'!I42</f>
        <v>0</v>
      </c>
      <c r="J42" s="301">
        <f>'(3.5) Actual WCA NPC'!J42-'(3.4) Adjustments'!J42</f>
        <v>0</v>
      </c>
      <c r="K42" s="301">
        <f>'(3.5) Actual WCA NPC'!K42-'(3.4) Adjustments'!K42</f>
        <v>0</v>
      </c>
      <c r="L42" s="301">
        <f>'(3.5) Actual WCA NPC'!L42-'(3.4) Adjustments'!L42</f>
        <v>0</v>
      </c>
      <c r="M42" s="301">
        <f>'(3.5) Actual WCA NPC'!M42-'(3.4) Adjustments'!M42</f>
        <v>0</v>
      </c>
      <c r="N42" s="301">
        <f>'(3.5) Actual WCA NPC'!N42-'(3.4) Adjustments'!N42</f>
        <v>0</v>
      </c>
      <c r="O42" s="301">
        <f>'(3.5) Actual WCA NPC'!O42-'(3.4) Adjustments'!O42</f>
        <v>0</v>
      </c>
      <c r="P42" s="301">
        <f>'(3.5) Actual WCA NPC'!P42-'(3.4) Adjustments'!P42</f>
        <v>0</v>
      </c>
      <c r="Q42" s="301">
        <f>'(3.5) Actual WCA NPC'!Q42-'(3.4) Adjustments'!Q42</f>
        <v>0</v>
      </c>
      <c r="R42" s="301">
        <f>'(3.5) Actual WCA NPC'!R42-'(3.4) Adjustments'!R42</f>
        <v>0</v>
      </c>
    </row>
    <row r="43" spans="1:18" ht="12.75" customHeight="1">
      <c r="C43" s="266" t="s">
        <v>172</v>
      </c>
      <c r="E43" s="302"/>
      <c r="F43" s="301">
        <f t="shared" si="7"/>
        <v>0</v>
      </c>
      <c r="G43" s="301">
        <f>'(3.5) Actual WCA NPC'!G43-'(3.4) Adjustments'!G43</f>
        <v>0</v>
      </c>
      <c r="H43" s="301">
        <f>'(3.5) Actual WCA NPC'!H43-'(3.4) Adjustments'!H43</f>
        <v>0</v>
      </c>
      <c r="I43" s="301">
        <f>'(3.5) Actual WCA NPC'!I43-'(3.4) Adjustments'!I43</f>
        <v>0</v>
      </c>
      <c r="J43" s="301">
        <f>'(3.5) Actual WCA NPC'!J43-'(3.4) Adjustments'!J43</f>
        <v>0</v>
      </c>
      <c r="K43" s="301">
        <f>'(3.5) Actual WCA NPC'!K43-'(3.4) Adjustments'!K43</f>
        <v>0</v>
      </c>
      <c r="L43" s="301">
        <f>'(3.5) Actual WCA NPC'!L43-'(3.4) Adjustments'!L43</f>
        <v>0</v>
      </c>
      <c r="M43" s="301">
        <f>'(3.5) Actual WCA NPC'!M43-'(3.4) Adjustments'!M43</f>
        <v>0</v>
      </c>
      <c r="N43" s="301">
        <f>'(3.5) Actual WCA NPC'!N43-'(3.4) Adjustments'!N43</f>
        <v>0</v>
      </c>
      <c r="O43" s="301">
        <f>'(3.5) Actual WCA NPC'!O43-'(3.4) Adjustments'!O43</f>
        <v>0</v>
      </c>
      <c r="P43" s="301">
        <f>'(3.5) Actual WCA NPC'!P43-'(3.4) Adjustments'!P43</f>
        <v>0</v>
      </c>
      <c r="Q43" s="301">
        <f>'(3.5) Actual WCA NPC'!Q43-'(3.4) Adjustments'!Q43</f>
        <v>0</v>
      </c>
      <c r="R43" s="301">
        <f>'(3.5) Actual WCA NPC'!R43-'(3.4) Adjustments'!R43</f>
        <v>0</v>
      </c>
    </row>
    <row r="44" spans="1:18" ht="12.75" customHeight="1">
      <c r="C44" s="253" t="s">
        <v>173</v>
      </c>
      <c r="F44" s="301">
        <f t="shared" si="7"/>
        <v>0</v>
      </c>
      <c r="G44" s="301">
        <f>'(3.5) Actual WCA NPC'!G44-'(3.4) Adjustments'!G44</f>
        <v>0</v>
      </c>
      <c r="H44" s="301">
        <f>'(3.5) Actual WCA NPC'!H44-'(3.4) Adjustments'!H44</f>
        <v>0</v>
      </c>
      <c r="I44" s="301">
        <f>'(3.5) Actual WCA NPC'!I44-'(3.4) Adjustments'!I44</f>
        <v>0</v>
      </c>
      <c r="J44" s="301">
        <f>'(3.5) Actual WCA NPC'!J44-'(3.4) Adjustments'!J44</f>
        <v>0</v>
      </c>
      <c r="K44" s="301">
        <f>'(3.5) Actual WCA NPC'!K44-'(3.4) Adjustments'!K44</f>
        <v>0</v>
      </c>
      <c r="L44" s="301">
        <f>'(3.5) Actual WCA NPC'!L44-'(3.4) Adjustments'!L44</f>
        <v>0</v>
      </c>
      <c r="M44" s="301">
        <f>'(3.5) Actual WCA NPC'!M44-'(3.4) Adjustments'!M44</f>
        <v>0</v>
      </c>
      <c r="N44" s="301">
        <f>'(3.5) Actual WCA NPC'!N44-'(3.4) Adjustments'!N44</f>
        <v>0</v>
      </c>
      <c r="O44" s="301">
        <f>'(3.5) Actual WCA NPC'!O44-'(3.4) Adjustments'!O44</f>
        <v>0</v>
      </c>
      <c r="P44" s="301">
        <f>'(3.5) Actual WCA NPC'!P44-'(3.4) Adjustments'!P44</f>
        <v>0</v>
      </c>
      <c r="Q44" s="301">
        <f>'(3.5) Actual WCA NPC'!Q44-'(3.4) Adjustments'!Q44</f>
        <v>0</v>
      </c>
      <c r="R44" s="301">
        <f>'(3.5) Actual WCA NPC'!R44-'(3.4) Adjustments'!R44</f>
        <v>0</v>
      </c>
    </row>
    <row r="45" spans="1:18" ht="12.75" customHeight="1">
      <c r="C45" s="266" t="s">
        <v>33</v>
      </c>
      <c r="F45" s="301">
        <f t="shared" si="7"/>
        <v>0</v>
      </c>
      <c r="G45" s="301">
        <f>'(3.5) Actual WCA NPC'!G45-'(3.4) Adjustments'!G45</f>
        <v>0</v>
      </c>
      <c r="H45" s="301">
        <f>'(3.5) Actual WCA NPC'!H45-'(3.4) Adjustments'!H45</f>
        <v>0</v>
      </c>
      <c r="I45" s="301">
        <f>'(3.5) Actual WCA NPC'!I45-'(3.4) Adjustments'!I45</f>
        <v>0</v>
      </c>
      <c r="J45" s="301">
        <f>'(3.5) Actual WCA NPC'!J45-'(3.4) Adjustments'!J45</f>
        <v>0</v>
      </c>
      <c r="K45" s="301">
        <f>'(3.5) Actual WCA NPC'!K45-'(3.4) Adjustments'!K45</f>
        <v>0</v>
      </c>
      <c r="L45" s="301">
        <f>'(3.5) Actual WCA NPC'!L45-'(3.4) Adjustments'!L45</f>
        <v>0</v>
      </c>
      <c r="M45" s="301">
        <f>'(3.5) Actual WCA NPC'!M45-'(3.4) Adjustments'!M45</f>
        <v>0</v>
      </c>
      <c r="N45" s="301">
        <f>'(3.5) Actual WCA NPC'!N45-'(3.4) Adjustments'!N45</f>
        <v>0</v>
      </c>
      <c r="O45" s="301">
        <f>'(3.5) Actual WCA NPC'!O45-'(3.4) Adjustments'!O45</f>
        <v>0</v>
      </c>
      <c r="P45" s="301">
        <f>'(3.5) Actual WCA NPC'!P45-'(3.4) Adjustments'!P45</f>
        <v>0</v>
      </c>
      <c r="Q45" s="301">
        <f>'(3.5) Actual WCA NPC'!Q45-'(3.4) Adjustments'!Q45</f>
        <v>0</v>
      </c>
      <c r="R45" s="301">
        <f>'(3.5) Actual WCA NPC'!R45-'(3.4) Adjustments'!R45</f>
        <v>0</v>
      </c>
    </row>
    <row r="46" spans="1:18" ht="12.75" customHeight="1">
      <c r="C46" s="266" t="s">
        <v>174</v>
      </c>
      <c r="F46" s="301">
        <f t="shared" si="7"/>
        <v>0</v>
      </c>
      <c r="G46" s="301">
        <f>'(3.5) Actual WCA NPC'!G46-'(3.4) Adjustments'!G46</f>
        <v>0</v>
      </c>
      <c r="H46" s="301">
        <f>'(3.5) Actual WCA NPC'!H46-'(3.4) Adjustments'!H46</f>
        <v>0</v>
      </c>
      <c r="I46" s="301">
        <f>'(3.5) Actual WCA NPC'!I46-'(3.4) Adjustments'!I46</f>
        <v>0</v>
      </c>
      <c r="J46" s="301">
        <f>'(3.5) Actual WCA NPC'!J46-'(3.4) Adjustments'!J46</f>
        <v>0</v>
      </c>
      <c r="K46" s="301">
        <f>'(3.5) Actual WCA NPC'!K46-'(3.4) Adjustments'!K46</f>
        <v>0</v>
      </c>
      <c r="L46" s="301">
        <f>'(3.5) Actual WCA NPC'!L46-'(3.4) Adjustments'!L46</f>
        <v>0</v>
      </c>
      <c r="M46" s="301">
        <f>'(3.5) Actual WCA NPC'!M46-'(3.4) Adjustments'!M46</f>
        <v>0</v>
      </c>
      <c r="N46" s="301">
        <f>'(3.5) Actual WCA NPC'!N46-'(3.4) Adjustments'!N46</f>
        <v>0</v>
      </c>
      <c r="O46" s="301">
        <f>'(3.5) Actual WCA NPC'!O46-'(3.4) Adjustments'!O46</f>
        <v>0</v>
      </c>
      <c r="P46" s="301">
        <f>'(3.5) Actual WCA NPC'!P46-'(3.4) Adjustments'!P46</f>
        <v>0</v>
      </c>
      <c r="Q46" s="301">
        <f>'(3.5) Actual WCA NPC'!Q46-'(3.4) Adjustments'!Q46</f>
        <v>0</v>
      </c>
      <c r="R46" s="301">
        <f>'(3.5) Actual WCA NPC'!R46-'(3.4) Adjustments'!R46</f>
        <v>0</v>
      </c>
    </row>
    <row r="47" spans="1:18" ht="12.75" customHeight="1">
      <c r="C47" s="303" t="s">
        <v>332</v>
      </c>
      <c r="F47" s="301">
        <f t="shared" si="7"/>
        <v>0</v>
      </c>
      <c r="G47" s="301">
        <f>'(3.5) Actual WCA NPC'!G47-'(3.4) Adjustments'!G47</f>
        <v>0</v>
      </c>
      <c r="H47" s="301">
        <f>'(3.5) Actual WCA NPC'!H47-'(3.4) Adjustments'!H47</f>
        <v>0</v>
      </c>
      <c r="I47" s="301">
        <f>'(3.5) Actual WCA NPC'!I47-'(3.4) Adjustments'!I47</f>
        <v>0</v>
      </c>
      <c r="J47" s="301">
        <f>'(3.5) Actual WCA NPC'!J47-'(3.4) Adjustments'!J47</f>
        <v>0</v>
      </c>
      <c r="K47" s="301">
        <f>'(3.5) Actual WCA NPC'!K47-'(3.4) Adjustments'!K47</f>
        <v>0</v>
      </c>
      <c r="L47" s="301">
        <f>'(3.5) Actual WCA NPC'!L47-'(3.4) Adjustments'!L47</f>
        <v>0</v>
      </c>
      <c r="M47" s="301">
        <f>'(3.5) Actual WCA NPC'!M47-'(3.4) Adjustments'!M47</f>
        <v>0</v>
      </c>
      <c r="N47" s="301">
        <f>'(3.5) Actual WCA NPC'!N47-'(3.4) Adjustments'!N47</f>
        <v>0</v>
      </c>
      <c r="O47" s="301">
        <f>'(3.5) Actual WCA NPC'!O47-'(3.4) Adjustments'!O47</f>
        <v>0</v>
      </c>
      <c r="P47" s="301">
        <f>'(3.5) Actual WCA NPC'!P47-'(3.4) Adjustments'!P47</f>
        <v>0</v>
      </c>
      <c r="Q47" s="301">
        <f>'(3.5) Actual WCA NPC'!Q47-'(3.4) Adjustments'!Q47</f>
        <v>0</v>
      </c>
      <c r="R47" s="301">
        <f>'(3.5) Actual WCA NPC'!R47-'(3.4) Adjustments'!R47</f>
        <v>0</v>
      </c>
    </row>
    <row r="48" spans="1:18" ht="12.75" customHeight="1">
      <c r="C48" s="266" t="s">
        <v>309</v>
      </c>
      <c r="F48" s="301">
        <f t="shared" si="7"/>
        <v>0</v>
      </c>
      <c r="G48" s="301">
        <f>'(3.5) Actual WCA NPC'!G48-'(3.4) Adjustments'!G48</f>
        <v>0</v>
      </c>
      <c r="H48" s="301">
        <f>'(3.5) Actual WCA NPC'!H48-'(3.4) Adjustments'!H48</f>
        <v>0</v>
      </c>
      <c r="I48" s="301">
        <f>'(3.5) Actual WCA NPC'!I48-'(3.4) Adjustments'!I48</f>
        <v>0</v>
      </c>
      <c r="J48" s="301">
        <f>'(3.5) Actual WCA NPC'!J48-'(3.4) Adjustments'!J48</f>
        <v>0</v>
      </c>
      <c r="K48" s="301">
        <f>'(3.5) Actual WCA NPC'!K48-'(3.4) Adjustments'!K48</f>
        <v>0</v>
      </c>
      <c r="L48" s="301">
        <f>'(3.5) Actual WCA NPC'!L48-'(3.4) Adjustments'!L48</f>
        <v>0</v>
      </c>
      <c r="M48" s="301">
        <f>'(3.5) Actual WCA NPC'!M48-'(3.4) Adjustments'!M48</f>
        <v>0</v>
      </c>
      <c r="N48" s="301">
        <f>'(3.5) Actual WCA NPC'!N48-'(3.4) Adjustments'!N48</f>
        <v>0</v>
      </c>
      <c r="O48" s="301">
        <f>'(3.5) Actual WCA NPC'!O48-'(3.4) Adjustments'!O48</f>
        <v>0</v>
      </c>
      <c r="P48" s="301">
        <f>'(3.5) Actual WCA NPC'!P48-'(3.4) Adjustments'!P48</f>
        <v>0</v>
      </c>
      <c r="Q48" s="301">
        <f>'(3.5) Actual WCA NPC'!Q48-'(3.4) Adjustments'!Q48</f>
        <v>0</v>
      </c>
      <c r="R48" s="301">
        <f>'(3.5) Actual WCA NPC'!R48-'(3.4) Adjustments'!R48</f>
        <v>0</v>
      </c>
    </row>
    <row r="49" spans="1:18" ht="12.75" customHeight="1">
      <c r="C49" s="266" t="s">
        <v>34</v>
      </c>
      <c r="F49" s="301">
        <f t="shared" si="7"/>
        <v>0</v>
      </c>
      <c r="G49" s="301">
        <f>'(3.5) Actual WCA NPC'!G49-'(3.4) Adjustments'!G49</f>
        <v>0</v>
      </c>
      <c r="H49" s="301">
        <f>'(3.5) Actual WCA NPC'!H49-'(3.4) Adjustments'!H49</f>
        <v>0</v>
      </c>
      <c r="I49" s="301">
        <f>'(3.5) Actual WCA NPC'!I49-'(3.4) Adjustments'!I49</f>
        <v>0</v>
      </c>
      <c r="J49" s="301">
        <f>'(3.5) Actual WCA NPC'!J49-'(3.4) Adjustments'!J49</f>
        <v>0</v>
      </c>
      <c r="K49" s="301">
        <f>'(3.5) Actual WCA NPC'!K49-'(3.4) Adjustments'!K49</f>
        <v>0</v>
      </c>
      <c r="L49" s="301">
        <f>'(3.5) Actual WCA NPC'!L49-'(3.4) Adjustments'!L49</f>
        <v>0</v>
      </c>
      <c r="M49" s="301">
        <f>'(3.5) Actual WCA NPC'!M49-'(3.4) Adjustments'!M49</f>
        <v>0</v>
      </c>
      <c r="N49" s="301">
        <f>'(3.5) Actual WCA NPC'!N49-'(3.4) Adjustments'!N49</f>
        <v>0</v>
      </c>
      <c r="O49" s="301">
        <f>'(3.5) Actual WCA NPC'!O49-'(3.4) Adjustments'!O49</f>
        <v>0</v>
      </c>
      <c r="P49" s="301">
        <f>'(3.5) Actual WCA NPC'!P49-'(3.4) Adjustments'!P49</f>
        <v>0</v>
      </c>
      <c r="Q49" s="301">
        <f>'(3.5) Actual WCA NPC'!Q49-'(3.4) Adjustments'!Q49</f>
        <v>0</v>
      </c>
      <c r="R49" s="301">
        <f>'(3.5) Actual WCA NPC'!R49-'(3.4) Adjustments'!R49</f>
        <v>0</v>
      </c>
    </row>
    <row r="50" spans="1:18" ht="12.75" customHeight="1">
      <c r="C50" s="266" t="s">
        <v>265</v>
      </c>
      <c r="F50" s="301">
        <f t="shared" si="7"/>
        <v>0</v>
      </c>
      <c r="G50" s="301">
        <f>'(3.5) Actual WCA NPC'!G50-'(3.4) Adjustments'!G50</f>
        <v>0</v>
      </c>
      <c r="H50" s="301">
        <f>'(3.5) Actual WCA NPC'!H50-'(3.4) Adjustments'!H50</f>
        <v>0</v>
      </c>
      <c r="I50" s="301">
        <f>'(3.5) Actual WCA NPC'!I50-'(3.4) Adjustments'!I50</f>
        <v>0</v>
      </c>
      <c r="J50" s="301">
        <f>'(3.5) Actual WCA NPC'!J50-'(3.4) Adjustments'!J50</f>
        <v>0</v>
      </c>
      <c r="K50" s="301">
        <f>'(3.5) Actual WCA NPC'!K50-'(3.4) Adjustments'!K50</f>
        <v>0</v>
      </c>
      <c r="L50" s="301">
        <f>'(3.5) Actual WCA NPC'!L50-'(3.4) Adjustments'!L50</f>
        <v>0</v>
      </c>
      <c r="M50" s="301">
        <f>'(3.5) Actual WCA NPC'!M50-'(3.4) Adjustments'!M50</f>
        <v>0</v>
      </c>
      <c r="N50" s="301">
        <f>'(3.5) Actual WCA NPC'!N50-'(3.4) Adjustments'!N50</f>
        <v>0</v>
      </c>
      <c r="O50" s="301">
        <f>'(3.5) Actual WCA NPC'!O50-'(3.4) Adjustments'!O50</f>
        <v>0</v>
      </c>
      <c r="P50" s="301">
        <f>'(3.5) Actual WCA NPC'!P50-'(3.4) Adjustments'!P50</f>
        <v>0</v>
      </c>
      <c r="Q50" s="301">
        <f>'(3.5) Actual WCA NPC'!Q50-'(3.4) Adjustments'!Q50</f>
        <v>0</v>
      </c>
      <c r="R50" s="301">
        <f>'(3.5) Actual WCA NPC'!R50-'(3.4) Adjustments'!R50</f>
        <v>0</v>
      </c>
    </row>
    <row r="51" spans="1:18" ht="12.75" customHeight="1">
      <c r="C51" s="266" t="s">
        <v>266</v>
      </c>
      <c r="F51" s="301">
        <f t="shared" si="7"/>
        <v>0</v>
      </c>
      <c r="G51" s="301">
        <f>'(3.5) Actual WCA NPC'!G51-'(3.4) Adjustments'!G51</f>
        <v>0</v>
      </c>
      <c r="H51" s="301">
        <f>'(3.5) Actual WCA NPC'!H51-'(3.4) Adjustments'!H51</f>
        <v>0</v>
      </c>
      <c r="I51" s="301">
        <f>'(3.5) Actual WCA NPC'!I51-'(3.4) Adjustments'!I51</f>
        <v>0</v>
      </c>
      <c r="J51" s="301">
        <f>'(3.5) Actual WCA NPC'!J51-'(3.4) Adjustments'!J51</f>
        <v>0</v>
      </c>
      <c r="K51" s="301">
        <f>'(3.5) Actual WCA NPC'!K51-'(3.4) Adjustments'!K51</f>
        <v>0</v>
      </c>
      <c r="L51" s="301">
        <f>'(3.5) Actual WCA NPC'!L51-'(3.4) Adjustments'!L51</f>
        <v>0</v>
      </c>
      <c r="M51" s="301">
        <f>'(3.5) Actual WCA NPC'!M51-'(3.4) Adjustments'!M51</f>
        <v>0</v>
      </c>
      <c r="N51" s="301">
        <f>'(3.5) Actual WCA NPC'!N51-'(3.4) Adjustments'!N51</f>
        <v>0</v>
      </c>
      <c r="O51" s="301">
        <f>'(3.5) Actual WCA NPC'!O51-'(3.4) Adjustments'!O51</f>
        <v>0</v>
      </c>
      <c r="P51" s="301">
        <f>'(3.5) Actual WCA NPC'!P51-'(3.4) Adjustments'!P51</f>
        <v>0</v>
      </c>
      <c r="Q51" s="301">
        <f>'(3.5) Actual WCA NPC'!Q51-'(3.4) Adjustments'!Q51</f>
        <v>0</v>
      </c>
      <c r="R51" s="301">
        <f>'(3.5) Actual WCA NPC'!R51-'(3.4) Adjustments'!R51</f>
        <v>0</v>
      </c>
    </row>
    <row r="52" spans="1:18" ht="12.75" customHeight="1">
      <c r="C52" s="266" t="s">
        <v>35</v>
      </c>
      <c r="D52" s="266"/>
      <c r="F52" s="301">
        <f t="shared" si="7"/>
        <v>204896.64000000007</v>
      </c>
      <c r="G52" s="301">
        <f>'(3.5) Actual WCA NPC'!G52-'(3.4) Adjustments'!G52</f>
        <v>14576.64</v>
      </c>
      <c r="H52" s="301">
        <f>'(3.5) Actual WCA NPC'!H52-'(3.4) Adjustments'!H52</f>
        <v>14576.64</v>
      </c>
      <c r="I52" s="301">
        <f>'(3.5) Actual WCA NPC'!I52-'(3.4) Adjustments'!I52</f>
        <v>14576.64</v>
      </c>
      <c r="J52" s="301">
        <f>'(3.5) Actual WCA NPC'!J52-'(3.4) Adjustments'!J52</f>
        <v>44553.600000000006</v>
      </c>
      <c r="K52" s="301">
        <f>'(3.5) Actual WCA NPC'!K52-'(3.4) Adjustments'!K52</f>
        <v>14576.64</v>
      </c>
      <c r="L52" s="301">
        <f>'(3.5) Actual WCA NPC'!L52-'(3.4) Adjustments'!L52</f>
        <v>14576.64</v>
      </c>
      <c r="M52" s="301">
        <f>'(3.5) Actual WCA NPC'!M52-'(3.4) Adjustments'!M52</f>
        <v>14576.64</v>
      </c>
      <c r="N52" s="301">
        <f>'(3.5) Actual WCA NPC'!N52-'(3.4) Adjustments'!N52</f>
        <v>14576.64</v>
      </c>
      <c r="O52" s="301">
        <f>'(3.5) Actual WCA NPC'!O52-'(3.4) Adjustments'!O52</f>
        <v>14576.64</v>
      </c>
      <c r="P52" s="301">
        <f>'(3.5) Actual WCA NPC'!P52-'(3.4) Adjustments'!P52</f>
        <v>14576.64</v>
      </c>
      <c r="Q52" s="301">
        <f>'(3.5) Actual WCA NPC'!Q52-'(3.4) Adjustments'!Q52</f>
        <v>14576.64</v>
      </c>
      <c r="R52" s="301">
        <f>'(3.5) Actual WCA NPC'!R52-'(3.4) Adjustments'!R52</f>
        <v>14576.64</v>
      </c>
    </row>
    <row r="53" spans="1:18" ht="12.75" customHeight="1">
      <c r="C53" s="299" t="s">
        <v>175</v>
      </c>
      <c r="D53" s="266"/>
      <c r="F53" s="301">
        <f t="shared" si="7"/>
        <v>0</v>
      </c>
      <c r="G53" s="301">
        <f>'(3.5) Actual WCA NPC'!G53-'(3.4) Adjustments'!G53</f>
        <v>0</v>
      </c>
      <c r="H53" s="301">
        <f>'(3.5) Actual WCA NPC'!H53-'(3.4) Adjustments'!H53</f>
        <v>0</v>
      </c>
      <c r="I53" s="301">
        <f>'(3.5) Actual WCA NPC'!I53-'(3.4) Adjustments'!I53</f>
        <v>0</v>
      </c>
      <c r="J53" s="301">
        <f>'(3.5) Actual WCA NPC'!J53-'(3.4) Adjustments'!J53</f>
        <v>0</v>
      </c>
      <c r="K53" s="301">
        <f>'(3.5) Actual WCA NPC'!K53-'(3.4) Adjustments'!K53</f>
        <v>0</v>
      </c>
      <c r="L53" s="301">
        <f>'(3.5) Actual WCA NPC'!L53-'(3.4) Adjustments'!L53</f>
        <v>0</v>
      </c>
      <c r="M53" s="301">
        <f>'(3.5) Actual WCA NPC'!M53-'(3.4) Adjustments'!M53</f>
        <v>0</v>
      </c>
      <c r="N53" s="301">
        <f>'(3.5) Actual WCA NPC'!N53-'(3.4) Adjustments'!N53</f>
        <v>0</v>
      </c>
      <c r="O53" s="301">
        <f>'(3.5) Actual WCA NPC'!O53-'(3.4) Adjustments'!O53</f>
        <v>0</v>
      </c>
      <c r="P53" s="301">
        <f>'(3.5) Actual WCA NPC'!P53-'(3.4) Adjustments'!P53</f>
        <v>0</v>
      </c>
      <c r="Q53" s="301">
        <f>'(3.5) Actual WCA NPC'!Q53-'(3.4) Adjustments'!Q53</f>
        <v>0</v>
      </c>
      <c r="R53" s="301">
        <f>'(3.5) Actual WCA NPC'!R53-'(3.4) Adjustments'!R53</f>
        <v>0</v>
      </c>
    </row>
    <row r="54" spans="1:18" ht="12.75" customHeight="1">
      <c r="C54" s="266" t="s">
        <v>36</v>
      </c>
      <c r="D54" s="266"/>
      <c r="F54" s="301">
        <f t="shared" si="7"/>
        <v>0</v>
      </c>
      <c r="G54" s="301">
        <f>'(3.5) Actual WCA NPC'!G54-'(3.4) Adjustments'!G54</f>
        <v>0</v>
      </c>
      <c r="H54" s="301">
        <f>'(3.5) Actual WCA NPC'!H54-'(3.4) Adjustments'!H54</f>
        <v>0</v>
      </c>
      <c r="I54" s="301">
        <f>'(3.5) Actual WCA NPC'!I54-'(3.4) Adjustments'!I54</f>
        <v>0</v>
      </c>
      <c r="J54" s="301">
        <f>'(3.5) Actual WCA NPC'!J54-'(3.4) Adjustments'!J54</f>
        <v>0</v>
      </c>
      <c r="K54" s="301">
        <f>'(3.5) Actual WCA NPC'!K54-'(3.4) Adjustments'!K54</f>
        <v>0</v>
      </c>
      <c r="L54" s="301">
        <f>'(3.5) Actual WCA NPC'!L54-'(3.4) Adjustments'!L54</f>
        <v>0</v>
      </c>
      <c r="M54" s="301">
        <f>'(3.5) Actual WCA NPC'!M54-'(3.4) Adjustments'!M54</f>
        <v>0</v>
      </c>
      <c r="N54" s="301">
        <f>'(3.5) Actual WCA NPC'!N54-'(3.4) Adjustments'!N54</f>
        <v>0</v>
      </c>
      <c r="O54" s="301">
        <f>'(3.5) Actual WCA NPC'!O54-'(3.4) Adjustments'!O54</f>
        <v>0</v>
      </c>
      <c r="P54" s="301">
        <f>'(3.5) Actual WCA NPC'!P54-'(3.4) Adjustments'!P54</f>
        <v>0</v>
      </c>
      <c r="Q54" s="301">
        <f>'(3.5) Actual WCA NPC'!Q54-'(3.4) Adjustments'!Q54</f>
        <v>0</v>
      </c>
      <c r="R54" s="301">
        <f>'(3.5) Actual WCA NPC'!R54-'(3.4) Adjustments'!R54</f>
        <v>0</v>
      </c>
    </row>
    <row r="55" spans="1:18" ht="12.75" customHeight="1">
      <c r="C55" s="266" t="s">
        <v>37</v>
      </c>
      <c r="D55" s="266"/>
      <c r="F55" s="301">
        <f t="shared" si="7"/>
        <v>0</v>
      </c>
      <c r="G55" s="301">
        <f>'(3.5) Actual WCA NPC'!G55-'(3.4) Adjustments'!G55</f>
        <v>0</v>
      </c>
      <c r="H55" s="301">
        <f>'(3.5) Actual WCA NPC'!H55-'(3.4) Adjustments'!H55</f>
        <v>0</v>
      </c>
      <c r="I55" s="301">
        <f>'(3.5) Actual WCA NPC'!I55-'(3.4) Adjustments'!I55</f>
        <v>0</v>
      </c>
      <c r="J55" s="301">
        <f>'(3.5) Actual WCA NPC'!J55-'(3.4) Adjustments'!J55</f>
        <v>0</v>
      </c>
      <c r="K55" s="301">
        <f>'(3.5) Actual WCA NPC'!K55-'(3.4) Adjustments'!K55</f>
        <v>0</v>
      </c>
      <c r="L55" s="301">
        <f>'(3.5) Actual WCA NPC'!L55-'(3.4) Adjustments'!L55</f>
        <v>0</v>
      </c>
      <c r="M55" s="301">
        <f>'(3.5) Actual WCA NPC'!M55-'(3.4) Adjustments'!M55</f>
        <v>0</v>
      </c>
      <c r="N55" s="301">
        <f>'(3.5) Actual WCA NPC'!N55-'(3.4) Adjustments'!N55</f>
        <v>0</v>
      </c>
      <c r="O55" s="301">
        <f>'(3.5) Actual WCA NPC'!O55-'(3.4) Adjustments'!O55</f>
        <v>0</v>
      </c>
      <c r="P55" s="301">
        <f>'(3.5) Actual WCA NPC'!P55-'(3.4) Adjustments'!P55</f>
        <v>0</v>
      </c>
      <c r="Q55" s="301">
        <f>'(3.5) Actual WCA NPC'!Q55-'(3.4) Adjustments'!Q55</f>
        <v>0</v>
      </c>
      <c r="R55" s="301">
        <f>'(3.5) Actual WCA NPC'!R55-'(3.4) Adjustments'!R55</f>
        <v>0</v>
      </c>
    </row>
    <row r="56" spans="1:18" ht="12.75" customHeight="1">
      <c r="C56" s="299" t="s">
        <v>320</v>
      </c>
      <c r="D56" s="266"/>
      <c r="F56" s="301">
        <f t="shared" si="7"/>
        <v>0</v>
      </c>
      <c r="G56" s="301">
        <f>'(3.5) Actual WCA NPC'!G56-'(3.4) Adjustments'!G56</f>
        <v>0</v>
      </c>
      <c r="H56" s="301">
        <f>'(3.5) Actual WCA NPC'!H56-'(3.4) Adjustments'!H56</f>
        <v>0</v>
      </c>
      <c r="I56" s="301">
        <f>'(3.5) Actual WCA NPC'!I56-'(3.4) Adjustments'!I56</f>
        <v>0</v>
      </c>
      <c r="J56" s="301">
        <f>'(3.5) Actual WCA NPC'!J56-'(3.4) Adjustments'!J56</f>
        <v>0</v>
      </c>
      <c r="K56" s="301">
        <f>'(3.5) Actual WCA NPC'!K56-'(3.4) Adjustments'!K56</f>
        <v>0</v>
      </c>
      <c r="L56" s="301">
        <f>'(3.5) Actual WCA NPC'!L56-'(3.4) Adjustments'!L56</f>
        <v>0</v>
      </c>
      <c r="M56" s="301">
        <f>'(3.5) Actual WCA NPC'!M56-'(3.4) Adjustments'!M56</f>
        <v>0</v>
      </c>
      <c r="N56" s="301">
        <f>'(3.5) Actual WCA NPC'!N56-'(3.4) Adjustments'!N56</f>
        <v>0</v>
      </c>
      <c r="O56" s="301">
        <f>'(3.5) Actual WCA NPC'!O56-'(3.4) Adjustments'!O56</f>
        <v>0</v>
      </c>
      <c r="P56" s="301">
        <f>'(3.5) Actual WCA NPC'!P56-'(3.4) Adjustments'!P56</f>
        <v>0</v>
      </c>
      <c r="Q56" s="301">
        <f>'(3.5) Actual WCA NPC'!Q56-'(3.4) Adjustments'!Q56</f>
        <v>0</v>
      </c>
      <c r="R56" s="301">
        <f>'(3.5) Actual WCA NPC'!R56-'(3.4) Adjustments'!R56</f>
        <v>0</v>
      </c>
    </row>
    <row r="57" spans="1:18" ht="12.75" customHeight="1">
      <c r="C57" s="266" t="s">
        <v>38</v>
      </c>
      <c r="D57" s="266"/>
      <c r="F57" s="301">
        <f t="shared" si="7"/>
        <v>0</v>
      </c>
      <c r="G57" s="301">
        <f>'(3.5) Actual WCA NPC'!G57-'(3.4) Adjustments'!G57</f>
        <v>0</v>
      </c>
      <c r="H57" s="301">
        <f>'(3.5) Actual WCA NPC'!H57-'(3.4) Adjustments'!H57</f>
        <v>0</v>
      </c>
      <c r="I57" s="301">
        <f>'(3.5) Actual WCA NPC'!I57-'(3.4) Adjustments'!I57</f>
        <v>0</v>
      </c>
      <c r="J57" s="301">
        <f>'(3.5) Actual WCA NPC'!J57-'(3.4) Adjustments'!J57</f>
        <v>0</v>
      </c>
      <c r="K57" s="301">
        <f>'(3.5) Actual WCA NPC'!K57-'(3.4) Adjustments'!K57</f>
        <v>0</v>
      </c>
      <c r="L57" s="301">
        <f>'(3.5) Actual WCA NPC'!L57-'(3.4) Adjustments'!L57</f>
        <v>0</v>
      </c>
      <c r="M57" s="301">
        <f>'(3.5) Actual WCA NPC'!M57-'(3.4) Adjustments'!M57</f>
        <v>0</v>
      </c>
      <c r="N57" s="301">
        <f>'(3.5) Actual WCA NPC'!N57-'(3.4) Adjustments'!N57</f>
        <v>0</v>
      </c>
      <c r="O57" s="301">
        <f>'(3.5) Actual WCA NPC'!O57-'(3.4) Adjustments'!O57</f>
        <v>0</v>
      </c>
      <c r="P57" s="301">
        <f>'(3.5) Actual WCA NPC'!P57-'(3.4) Adjustments'!P57</f>
        <v>0</v>
      </c>
      <c r="Q57" s="301">
        <f>'(3.5) Actual WCA NPC'!Q57-'(3.4) Adjustments'!Q57</f>
        <v>0</v>
      </c>
      <c r="R57" s="301">
        <f>'(3.5) Actual WCA NPC'!R57-'(3.4) Adjustments'!R57</f>
        <v>0</v>
      </c>
    </row>
    <row r="58" spans="1:18" ht="12.75" customHeight="1">
      <c r="C58" s="266" t="s">
        <v>176</v>
      </c>
      <c r="D58" s="266"/>
      <c r="F58" s="301">
        <f t="shared" si="7"/>
        <v>0</v>
      </c>
      <c r="G58" s="301">
        <f>'(3.5) Actual WCA NPC'!G58-'(3.4) Adjustments'!G58</f>
        <v>0</v>
      </c>
      <c r="H58" s="301">
        <f>'(3.5) Actual WCA NPC'!H58-'(3.4) Adjustments'!H58</f>
        <v>0</v>
      </c>
      <c r="I58" s="301">
        <f>'(3.5) Actual WCA NPC'!I58-'(3.4) Adjustments'!I58</f>
        <v>0</v>
      </c>
      <c r="J58" s="301">
        <f>'(3.5) Actual WCA NPC'!J58-'(3.4) Adjustments'!J58</f>
        <v>0</v>
      </c>
      <c r="K58" s="301">
        <f>'(3.5) Actual WCA NPC'!K58-'(3.4) Adjustments'!K58</f>
        <v>0</v>
      </c>
      <c r="L58" s="301">
        <f>'(3.5) Actual WCA NPC'!L58-'(3.4) Adjustments'!L58</f>
        <v>0</v>
      </c>
      <c r="M58" s="301">
        <f>'(3.5) Actual WCA NPC'!M58-'(3.4) Adjustments'!M58</f>
        <v>0</v>
      </c>
      <c r="N58" s="301">
        <f>'(3.5) Actual WCA NPC'!N58-'(3.4) Adjustments'!N58</f>
        <v>0</v>
      </c>
      <c r="O58" s="301">
        <f>'(3.5) Actual WCA NPC'!O58-'(3.4) Adjustments'!O58</f>
        <v>0</v>
      </c>
      <c r="P58" s="301">
        <f>'(3.5) Actual WCA NPC'!P58-'(3.4) Adjustments'!P58</f>
        <v>0</v>
      </c>
      <c r="Q58" s="301">
        <f>'(3.5) Actual WCA NPC'!Q58-'(3.4) Adjustments'!Q58</f>
        <v>0</v>
      </c>
      <c r="R58" s="301">
        <f>'(3.5) Actual WCA NPC'!R58-'(3.4) Adjustments'!R58</f>
        <v>0</v>
      </c>
    </row>
    <row r="59" spans="1:18" ht="12.75" customHeight="1">
      <c r="C59" s="266" t="s">
        <v>39</v>
      </c>
      <c r="D59" s="266"/>
      <c r="F59" s="301">
        <f t="shared" si="7"/>
        <v>0</v>
      </c>
      <c r="G59" s="301">
        <f>'(3.5) Actual WCA NPC'!G59-'(3.4) Adjustments'!G59</f>
        <v>0</v>
      </c>
      <c r="H59" s="301">
        <f>'(3.5) Actual WCA NPC'!H59-'(3.4) Adjustments'!H59</f>
        <v>0</v>
      </c>
      <c r="I59" s="301">
        <f>'(3.5) Actual WCA NPC'!I59-'(3.4) Adjustments'!I59</f>
        <v>0</v>
      </c>
      <c r="J59" s="301">
        <f>'(3.5) Actual WCA NPC'!J59-'(3.4) Adjustments'!J59</f>
        <v>0</v>
      </c>
      <c r="K59" s="301">
        <f>'(3.5) Actual WCA NPC'!K59-'(3.4) Adjustments'!K59</f>
        <v>0</v>
      </c>
      <c r="L59" s="301">
        <f>'(3.5) Actual WCA NPC'!L59-'(3.4) Adjustments'!L59</f>
        <v>0</v>
      </c>
      <c r="M59" s="301">
        <f>'(3.5) Actual WCA NPC'!M59-'(3.4) Adjustments'!M59</f>
        <v>0</v>
      </c>
      <c r="N59" s="301">
        <f>'(3.5) Actual WCA NPC'!N59-'(3.4) Adjustments'!N59</f>
        <v>0</v>
      </c>
      <c r="O59" s="301">
        <f>'(3.5) Actual WCA NPC'!O59-'(3.4) Adjustments'!O59</f>
        <v>0</v>
      </c>
      <c r="P59" s="301">
        <f>'(3.5) Actual WCA NPC'!P59-'(3.4) Adjustments'!P59</f>
        <v>0</v>
      </c>
      <c r="Q59" s="301">
        <f>'(3.5) Actual WCA NPC'!Q59-'(3.4) Adjustments'!Q59</f>
        <v>0</v>
      </c>
      <c r="R59" s="301">
        <f>'(3.5) Actual WCA NPC'!R59-'(3.4) Adjustments'!R59</f>
        <v>0</v>
      </c>
    </row>
    <row r="60" spans="1:18" ht="12.75" customHeight="1">
      <c r="C60" s="266" t="s">
        <v>177</v>
      </c>
      <c r="D60" s="266"/>
      <c r="F60" s="301">
        <f t="shared" si="7"/>
        <v>0</v>
      </c>
      <c r="G60" s="301">
        <f>'(3.5) Actual WCA NPC'!G60-'(3.4) Adjustments'!G60</f>
        <v>0</v>
      </c>
      <c r="H60" s="301">
        <f>'(3.5) Actual WCA NPC'!H60-'(3.4) Adjustments'!H60</f>
        <v>0</v>
      </c>
      <c r="I60" s="301">
        <f>'(3.5) Actual WCA NPC'!I60-'(3.4) Adjustments'!I60</f>
        <v>0</v>
      </c>
      <c r="J60" s="301">
        <f>'(3.5) Actual WCA NPC'!J60-'(3.4) Adjustments'!J60</f>
        <v>0</v>
      </c>
      <c r="K60" s="301">
        <f>'(3.5) Actual WCA NPC'!K60-'(3.4) Adjustments'!K60</f>
        <v>0</v>
      </c>
      <c r="L60" s="301">
        <f>'(3.5) Actual WCA NPC'!L60-'(3.4) Adjustments'!L60</f>
        <v>0</v>
      </c>
      <c r="M60" s="301">
        <f>'(3.5) Actual WCA NPC'!M60-'(3.4) Adjustments'!M60</f>
        <v>0</v>
      </c>
      <c r="N60" s="301">
        <f>'(3.5) Actual WCA NPC'!N60-'(3.4) Adjustments'!N60</f>
        <v>0</v>
      </c>
      <c r="O60" s="301">
        <f>'(3.5) Actual WCA NPC'!O60-'(3.4) Adjustments'!O60</f>
        <v>0</v>
      </c>
      <c r="P60" s="301">
        <f>'(3.5) Actual WCA NPC'!P60-'(3.4) Adjustments'!P60</f>
        <v>0</v>
      </c>
      <c r="Q60" s="301">
        <f>'(3.5) Actual WCA NPC'!Q60-'(3.4) Adjustments'!Q60</f>
        <v>0</v>
      </c>
      <c r="R60" s="301">
        <f>'(3.5) Actual WCA NPC'!R60-'(3.4) Adjustments'!R60</f>
        <v>0</v>
      </c>
    </row>
    <row r="61" spans="1:18" ht="12.75" customHeight="1">
      <c r="D61" s="266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</row>
    <row r="62" spans="1:18" ht="12.75" customHeight="1">
      <c r="A62" s="240"/>
      <c r="B62" s="304" t="s">
        <v>204</v>
      </c>
      <c r="C62" s="228"/>
      <c r="D62" s="228"/>
      <c r="F62" s="301">
        <f>SUM(G62:R62)</f>
        <v>6138045.0599999996</v>
      </c>
      <c r="G62" s="301">
        <f t="shared" ref="G62:R62" si="8">SUM(G36:G61)</f>
        <v>785980.88</v>
      </c>
      <c r="H62" s="301">
        <f t="shared" si="8"/>
        <v>642001.32000000007</v>
      </c>
      <c r="I62" s="301">
        <f t="shared" si="8"/>
        <v>509149.2</v>
      </c>
      <c r="J62" s="301">
        <f t="shared" si="8"/>
        <v>575448.21</v>
      </c>
      <c r="K62" s="301">
        <f t="shared" si="8"/>
        <v>453494.34</v>
      </c>
      <c r="L62" s="301">
        <f t="shared" si="8"/>
        <v>569934.79</v>
      </c>
      <c r="M62" s="301">
        <f t="shared" si="8"/>
        <v>494640.44</v>
      </c>
      <c r="N62" s="301">
        <f t="shared" si="8"/>
        <v>406977.56</v>
      </c>
      <c r="O62" s="301">
        <f t="shared" si="8"/>
        <v>301833.64</v>
      </c>
      <c r="P62" s="301">
        <f t="shared" si="8"/>
        <v>505774.74</v>
      </c>
      <c r="Q62" s="301">
        <f t="shared" si="8"/>
        <v>502547.84</v>
      </c>
      <c r="R62" s="301">
        <f t="shared" si="8"/>
        <v>390262.10000000003</v>
      </c>
    </row>
    <row r="63" spans="1:18" ht="12.75" customHeight="1">
      <c r="B63" s="228"/>
      <c r="C63" s="228"/>
      <c r="D63" s="228"/>
      <c r="F63" s="301"/>
      <c r="G63" s="301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1"/>
    </row>
    <row r="64" spans="1:18" ht="12.75" customHeight="1">
      <c r="B64" s="298" t="s">
        <v>40</v>
      </c>
      <c r="C64" s="228"/>
      <c r="D64" s="228"/>
      <c r="F64" s="301"/>
      <c r="G64" s="301"/>
      <c r="H64" s="301"/>
      <c r="I64" s="301"/>
      <c r="J64" s="301"/>
      <c r="K64" s="301"/>
      <c r="L64" s="301"/>
      <c r="M64" s="301"/>
      <c r="N64" s="301"/>
      <c r="O64" s="301"/>
      <c r="P64" s="301"/>
      <c r="Q64" s="301"/>
      <c r="R64" s="301"/>
    </row>
    <row r="65" spans="3:18" ht="12.75" customHeight="1">
      <c r="C65" s="266" t="s">
        <v>41</v>
      </c>
      <c r="D65" s="266"/>
      <c r="E65" s="305"/>
      <c r="F65" s="301">
        <f t="shared" ref="F65" si="9">SUM(G65:R65)</f>
        <v>0</v>
      </c>
      <c r="G65" s="301">
        <f>'(3.5) Actual WCA NPC'!G65-'(3.4) Adjustments'!G65</f>
        <v>0</v>
      </c>
      <c r="H65" s="301">
        <f>'(3.5) Actual WCA NPC'!H65-'(3.4) Adjustments'!H65</f>
        <v>0</v>
      </c>
      <c r="I65" s="301">
        <f>'(3.5) Actual WCA NPC'!I65-'(3.4) Adjustments'!I65</f>
        <v>0</v>
      </c>
      <c r="J65" s="301">
        <f>'(3.5) Actual WCA NPC'!J65-'(3.4) Adjustments'!J65</f>
        <v>0</v>
      </c>
      <c r="K65" s="301">
        <f>'(3.5) Actual WCA NPC'!K65-'(3.4) Adjustments'!K65</f>
        <v>0</v>
      </c>
      <c r="L65" s="301">
        <f>'(3.5) Actual WCA NPC'!L65-'(3.4) Adjustments'!L65</f>
        <v>0</v>
      </c>
      <c r="M65" s="301">
        <f>'(3.5) Actual WCA NPC'!M65-'(3.4) Adjustments'!M65</f>
        <v>0</v>
      </c>
      <c r="N65" s="301">
        <f>'(3.5) Actual WCA NPC'!N65-'(3.4) Adjustments'!N65</f>
        <v>0</v>
      </c>
      <c r="O65" s="301">
        <f>'(3.5) Actual WCA NPC'!O65-'(3.4) Adjustments'!O65</f>
        <v>0</v>
      </c>
      <c r="P65" s="301">
        <f>'(3.5) Actual WCA NPC'!P65-'(3.4) Adjustments'!P65</f>
        <v>0</v>
      </c>
      <c r="Q65" s="301">
        <f>'(3.5) Actual WCA NPC'!Q65-'(3.4) Adjustments'!Q65</f>
        <v>0</v>
      </c>
      <c r="R65" s="301">
        <f>'(3.5) Actual WCA NPC'!R65-'(3.4) Adjustments'!R65</f>
        <v>0</v>
      </c>
    </row>
    <row r="66" spans="3:18" ht="12.75" customHeight="1">
      <c r="C66" s="266" t="s">
        <v>42</v>
      </c>
      <c r="D66" s="266"/>
      <c r="E66" s="305"/>
      <c r="F66" s="301">
        <f t="shared" ref="F66:F104" si="10">SUM(G66:R66)</f>
        <v>0</v>
      </c>
      <c r="G66" s="301">
        <f>'(3.5) Actual WCA NPC'!G66-'(3.4) Adjustments'!G66</f>
        <v>0</v>
      </c>
      <c r="H66" s="301">
        <f>'(3.5) Actual WCA NPC'!H66-'(3.4) Adjustments'!H66</f>
        <v>0</v>
      </c>
      <c r="I66" s="301">
        <f>'(3.5) Actual WCA NPC'!I66-'(3.4) Adjustments'!I66</f>
        <v>0</v>
      </c>
      <c r="J66" s="301">
        <f>'(3.5) Actual WCA NPC'!J66-'(3.4) Adjustments'!J66</f>
        <v>0</v>
      </c>
      <c r="K66" s="301">
        <f>'(3.5) Actual WCA NPC'!K66-'(3.4) Adjustments'!K66</f>
        <v>0</v>
      </c>
      <c r="L66" s="301">
        <f>'(3.5) Actual WCA NPC'!L66-'(3.4) Adjustments'!L66</f>
        <v>0</v>
      </c>
      <c r="M66" s="301">
        <f>'(3.5) Actual WCA NPC'!M66-'(3.4) Adjustments'!M66</f>
        <v>0</v>
      </c>
      <c r="N66" s="301">
        <f>'(3.5) Actual WCA NPC'!N66-'(3.4) Adjustments'!N66</f>
        <v>0</v>
      </c>
      <c r="O66" s="301">
        <f>'(3.5) Actual WCA NPC'!O66-'(3.4) Adjustments'!O66</f>
        <v>0</v>
      </c>
      <c r="P66" s="301">
        <f>'(3.5) Actual WCA NPC'!P66-'(3.4) Adjustments'!P66</f>
        <v>0</v>
      </c>
      <c r="Q66" s="301">
        <f>'(3.5) Actual WCA NPC'!Q66-'(3.4) Adjustments'!Q66</f>
        <v>0</v>
      </c>
      <c r="R66" s="301">
        <f>'(3.5) Actual WCA NPC'!R66-'(3.4) Adjustments'!R66</f>
        <v>0</v>
      </c>
    </row>
    <row r="67" spans="3:18" ht="12.75" customHeight="1">
      <c r="C67" s="266" t="s">
        <v>43</v>
      </c>
      <c r="D67" s="266"/>
      <c r="F67" s="301">
        <f t="shared" si="10"/>
        <v>0</v>
      </c>
      <c r="G67" s="301">
        <f>'(3.5) Actual WCA NPC'!G67-'(3.4) Adjustments'!G67</f>
        <v>0</v>
      </c>
      <c r="H67" s="301">
        <f>'(3.5) Actual WCA NPC'!H67-'(3.4) Adjustments'!H67</f>
        <v>0</v>
      </c>
      <c r="I67" s="301">
        <f>'(3.5) Actual WCA NPC'!I67-'(3.4) Adjustments'!I67</f>
        <v>0</v>
      </c>
      <c r="J67" s="301">
        <f>'(3.5) Actual WCA NPC'!J67-'(3.4) Adjustments'!J67</f>
        <v>0</v>
      </c>
      <c r="K67" s="301">
        <f>'(3.5) Actual WCA NPC'!K67-'(3.4) Adjustments'!K67</f>
        <v>0</v>
      </c>
      <c r="L67" s="301">
        <f>'(3.5) Actual WCA NPC'!L67-'(3.4) Adjustments'!L67</f>
        <v>0</v>
      </c>
      <c r="M67" s="301">
        <f>'(3.5) Actual WCA NPC'!M67-'(3.4) Adjustments'!M67</f>
        <v>0</v>
      </c>
      <c r="N67" s="301">
        <f>'(3.5) Actual WCA NPC'!N67-'(3.4) Adjustments'!N67</f>
        <v>0</v>
      </c>
      <c r="O67" s="301">
        <f>'(3.5) Actual WCA NPC'!O67-'(3.4) Adjustments'!O67</f>
        <v>0</v>
      </c>
      <c r="P67" s="301">
        <f>'(3.5) Actual WCA NPC'!P67-'(3.4) Adjustments'!P67</f>
        <v>0</v>
      </c>
      <c r="Q67" s="301">
        <f>'(3.5) Actual WCA NPC'!Q67-'(3.4) Adjustments'!Q67</f>
        <v>0</v>
      </c>
      <c r="R67" s="301">
        <f>'(3.5) Actual WCA NPC'!R67-'(3.4) Adjustments'!R67</f>
        <v>0</v>
      </c>
    </row>
    <row r="68" spans="3:18" ht="12.75" customHeight="1">
      <c r="C68" s="266" t="s">
        <v>44</v>
      </c>
      <c r="D68" s="266"/>
      <c r="F68" s="301">
        <f t="shared" si="10"/>
        <v>0</v>
      </c>
      <c r="G68" s="301">
        <f>'(3.5) Actual WCA NPC'!G68-'(3.4) Adjustments'!G68</f>
        <v>0</v>
      </c>
      <c r="H68" s="301">
        <f>'(3.5) Actual WCA NPC'!H68-'(3.4) Adjustments'!H68</f>
        <v>0</v>
      </c>
      <c r="I68" s="301">
        <f>'(3.5) Actual WCA NPC'!I68-'(3.4) Adjustments'!I68</f>
        <v>0</v>
      </c>
      <c r="J68" s="301">
        <f>'(3.5) Actual WCA NPC'!J68-'(3.4) Adjustments'!J68</f>
        <v>0</v>
      </c>
      <c r="K68" s="301">
        <f>'(3.5) Actual WCA NPC'!K68-'(3.4) Adjustments'!K68</f>
        <v>0</v>
      </c>
      <c r="L68" s="301">
        <f>'(3.5) Actual WCA NPC'!L68-'(3.4) Adjustments'!L68</f>
        <v>0</v>
      </c>
      <c r="M68" s="301">
        <f>'(3.5) Actual WCA NPC'!M68-'(3.4) Adjustments'!M68</f>
        <v>0</v>
      </c>
      <c r="N68" s="301">
        <f>'(3.5) Actual WCA NPC'!N68-'(3.4) Adjustments'!N68</f>
        <v>0</v>
      </c>
      <c r="O68" s="301">
        <f>'(3.5) Actual WCA NPC'!O68-'(3.4) Adjustments'!O68</f>
        <v>0</v>
      </c>
      <c r="P68" s="301">
        <f>'(3.5) Actual WCA NPC'!P68-'(3.4) Adjustments'!P68</f>
        <v>0</v>
      </c>
      <c r="Q68" s="301">
        <f>'(3.5) Actual WCA NPC'!Q68-'(3.4) Adjustments'!Q68</f>
        <v>0</v>
      </c>
      <c r="R68" s="301">
        <f>'(3.5) Actual WCA NPC'!R68-'(3.4) Adjustments'!R68</f>
        <v>0</v>
      </c>
    </row>
    <row r="69" spans="3:18" ht="12.75" customHeight="1">
      <c r="C69" s="266" t="s">
        <v>45</v>
      </c>
      <c r="D69" s="266"/>
      <c r="F69" s="301">
        <f t="shared" si="10"/>
        <v>272030.8</v>
      </c>
      <c r="G69" s="301">
        <f>'(3.5) Actual WCA NPC'!G69-'(3.4) Adjustments'!G69</f>
        <v>0</v>
      </c>
      <c r="H69" s="301">
        <f>'(3.5) Actual WCA NPC'!H69-'(3.4) Adjustments'!H69</f>
        <v>0</v>
      </c>
      <c r="I69" s="301">
        <f>'(3.5) Actual WCA NPC'!I69-'(3.4) Adjustments'!I69</f>
        <v>50.019999999999996</v>
      </c>
      <c r="J69" s="301">
        <f>'(3.5) Actual WCA NPC'!J69-'(3.4) Adjustments'!J69</f>
        <v>18464.09</v>
      </c>
      <c r="K69" s="301">
        <f>'(3.5) Actual WCA NPC'!K69-'(3.4) Adjustments'!K69</f>
        <v>34591.759999999995</v>
      </c>
      <c r="L69" s="301">
        <f>'(3.5) Actual WCA NPC'!L69-'(3.4) Adjustments'!L69</f>
        <v>48623.69</v>
      </c>
      <c r="M69" s="301">
        <f>'(3.5) Actual WCA NPC'!M69-'(3.4) Adjustments'!M69</f>
        <v>62358.289999999994</v>
      </c>
      <c r="N69" s="301">
        <f>'(3.5) Actual WCA NPC'!N69-'(3.4) Adjustments'!N69</f>
        <v>61263.54</v>
      </c>
      <c r="O69" s="301">
        <f>'(3.5) Actual WCA NPC'!O69-'(3.4) Adjustments'!O69</f>
        <v>35951.820000000007</v>
      </c>
      <c r="P69" s="301">
        <f>'(3.5) Actual WCA NPC'!P69-'(3.4) Adjustments'!P69</f>
        <v>7730.4699999999993</v>
      </c>
      <c r="Q69" s="301">
        <f>'(3.5) Actual WCA NPC'!Q69-'(3.4) Adjustments'!Q69</f>
        <v>2997.12</v>
      </c>
      <c r="R69" s="301">
        <f>'(3.5) Actual WCA NPC'!R69-'(3.4) Adjustments'!R69</f>
        <v>0</v>
      </c>
    </row>
    <row r="70" spans="3:18" ht="12.75" customHeight="1">
      <c r="C70" s="266" t="s">
        <v>46</v>
      </c>
      <c r="D70" s="266"/>
      <c r="F70" s="301">
        <f t="shared" si="10"/>
        <v>0</v>
      </c>
      <c r="G70" s="301">
        <f>'(3.5) Actual WCA NPC'!G70-'(3.4) Adjustments'!G70</f>
        <v>0</v>
      </c>
      <c r="H70" s="301">
        <f>'(3.5) Actual WCA NPC'!H70-'(3.4) Adjustments'!H70</f>
        <v>0</v>
      </c>
      <c r="I70" s="301">
        <f>'(3.5) Actual WCA NPC'!I70-'(3.4) Adjustments'!I70</f>
        <v>0</v>
      </c>
      <c r="J70" s="301">
        <f>'(3.5) Actual WCA NPC'!J70-'(3.4) Adjustments'!J70</f>
        <v>0</v>
      </c>
      <c r="K70" s="301">
        <f>'(3.5) Actual WCA NPC'!K70-'(3.4) Adjustments'!K70</f>
        <v>0</v>
      </c>
      <c r="L70" s="301">
        <f>'(3.5) Actual WCA NPC'!L70-'(3.4) Adjustments'!L70</f>
        <v>0</v>
      </c>
      <c r="M70" s="301">
        <f>'(3.5) Actual WCA NPC'!M70-'(3.4) Adjustments'!M70</f>
        <v>0</v>
      </c>
      <c r="N70" s="301">
        <f>'(3.5) Actual WCA NPC'!N70-'(3.4) Adjustments'!N70</f>
        <v>0</v>
      </c>
      <c r="O70" s="301">
        <f>'(3.5) Actual WCA NPC'!O70-'(3.4) Adjustments'!O70</f>
        <v>0</v>
      </c>
      <c r="P70" s="301">
        <f>'(3.5) Actual WCA NPC'!P70-'(3.4) Adjustments'!P70</f>
        <v>0</v>
      </c>
      <c r="Q70" s="301">
        <f>'(3.5) Actual WCA NPC'!Q70-'(3.4) Adjustments'!Q70</f>
        <v>0</v>
      </c>
      <c r="R70" s="301">
        <f>'(3.5) Actual WCA NPC'!R70-'(3.4) Adjustments'!R70</f>
        <v>0</v>
      </c>
    </row>
    <row r="71" spans="3:18" ht="12.75" customHeight="1">
      <c r="C71" s="266" t="s">
        <v>47</v>
      </c>
      <c r="F71" s="301">
        <f t="shared" si="10"/>
        <v>0</v>
      </c>
      <c r="G71" s="301">
        <f>'(3.5) Actual WCA NPC'!G71-'(3.4) Adjustments'!G71</f>
        <v>0</v>
      </c>
      <c r="H71" s="301">
        <f>'(3.5) Actual WCA NPC'!H71-'(3.4) Adjustments'!H71</f>
        <v>0</v>
      </c>
      <c r="I71" s="301">
        <f>'(3.5) Actual WCA NPC'!I71-'(3.4) Adjustments'!I71</f>
        <v>0</v>
      </c>
      <c r="J71" s="301">
        <f>'(3.5) Actual WCA NPC'!J71-'(3.4) Adjustments'!J71</f>
        <v>0</v>
      </c>
      <c r="K71" s="301">
        <f>'(3.5) Actual WCA NPC'!K71-'(3.4) Adjustments'!K71</f>
        <v>0</v>
      </c>
      <c r="L71" s="301">
        <f>'(3.5) Actual WCA NPC'!L71-'(3.4) Adjustments'!L71</f>
        <v>0</v>
      </c>
      <c r="M71" s="301">
        <f>'(3.5) Actual WCA NPC'!M71-'(3.4) Adjustments'!M71</f>
        <v>0</v>
      </c>
      <c r="N71" s="301">
        <f>'(3.5) Actual WCA NPC'!N71-'(3.4) Adjustments'!N71</f>
        <v>0</v>
      </c>
      <c r="O71" s="301">
        <f>'(3.5) Actual WCA NPC'!O71-'(3.4) Adjustments'!O71</f>
        <v>0</v>
      </c>
      <c r="P71" s="301">
        <f>'(3.5) Actual WCA NPC'!P71-'(3.4) Adjustments'!P71</f>
        <v>0</v>
      </c>
      <c r="Q71" s="301">
        <f>'(3.5) Actual WCA NPC'!Q71-'(3.4) Adjustments'!Q71</f>
        <v>0</v>
      </c>
      <c r="R71" s="301">
        <f>'(3.5) Actual WCA NPC'!R71-'(3.4) Adjustments'!R71</f>
        <v>0</v>
      </c>
    </row>
    <row r="72" spans="3:18" ht="12.75" customHeight="1">
      <c r="C72" s="266" t="s">
        <v>267</v>
      </c>
      <c r="F72" s="301">
        <f t="shared" si="10"/>
        <v>0</v>
      </c>
      <c r="G72" s="301">
        <f>'(3.5) Actual WCA NPC'!G72-'(3.4) Adjustments'!G72</f>
        <v>0</v>
      </c>
      <c r="H72" s="301">
        <f>'(3.5) Actual WCA NPC'!H72-'(3.4) Adjustments'!H72</f>
        <v>0</v>
      </c>
      <c r="I72" s="301">
        <f>'(3.5) Actual WCA NPC'!I72-'(3.4) Adjustments'!I72</f>
        <v>0</v>
      </c>
      <c r="J72" s="301">
        <f>'(3.5) Actual WCA NPC'!J72-'(3.4) Adjustments'!J72</f>
        <v>0</v>
      </c>
      <c r="K72" s="301">
        <f>'(3.5) Actual WCA NPC'!K72-'(3.4) Adjustments'!K72</f>
        <v>0</v>
      </c>
      <c r="L72" s="301">
        <f>'(3.5) Actual WCA NPC'!L72-'(3.4) Adjustments'!L72</f>
        <v>0</v>
      </c>
      <c r="M72" s="301">
        <f>'(3.5) Actual WCA NPC'!M72-'(3.4) Adjustments'!M72</f>
        <v>0</v>
      </c>
      <c r="N72" s="301">
        <f>'(3.5) Actual WCA NPC'!N72-'(3.4) Adjustments'!N72</f>
        <v>0</v>
      </c>
      <c r="O72" s="301">
        <f>'(3.5) Actual WCA NPC'!O72-'(3.4) Adjustments'!O72</f>
        <v>0</v>
      </c>
      <c r="P72" s="301">
        <f>'(3.5) Actual WCA NPC'!P72-'(3.4) Adjustments'!P72</f>
        <v>0</v>
      </c>
      <c r="Q72" s="301">
        <f>'(3.5) Actual WCA NPC'!Q72-'(3.4) Adjustments'!Q72</f>
        <v>0</v>
      </c>
      <c r="R72" s="301">
        <f>'(3.5) Actual WCA NPC'!R72-'(3.4) Adjustments'!R72</f>
        <v>0</v>
      </c>
    </row>
    <row r="73" spans="3:18" ht="12.75" customHeight="1">
      <c r="C73" s="266" t="s">
        <v>180</v>
      </c>
      <c r="F73" s="301">
        <f t="shared" si="10"/>
        <v>0</v>
      </c>
      <c r="G73" s="301">
        <f>'(3.5) Actual WCA NPC'!G73-'(3.4) Adjustments'!G73</f>
        <v>0</v>
      </c>
      <c r="H73" s="301">
        <f>'(3.5) Actual WCA NPC'!H73-'(3.4) Adjustments'!H73</f>
        <v>0</v>
      </c>
      <c r="I73" s="301">
        <f>'(3.5) Actual WCA NPC'!I73-'(3.4) Adjustments'!I73</f>
        <v>0</v>
      </c>
      <c r="J73" s="301">
        <f>'(3.5) Actual WCA NPC'!J73-'(3.4) Adjustments'!J73</f>
        <v>0</v>
      </c>
      <c r="K73" s="301">
        <f>'(3.5) Actual WCA NPC'!K73-'(3.4) Adjustments'!K73</f>
        <v>0</v>
      </c>
      <c r="L73" s="301">
        <f>'(3.5) Actual WCA NPC'!L73-'(3.4) Adjustments'!L73</f>
        <v>0</v>
      </c>
      <c r="M73" s="301">
        <f>'(3.5) Actual WCA NPC'!M73-'(3.4) Adjustments'!M73</f>
        <v>0</v>
      </c>
      <c r="N73" s="301">
        <f>'(3.5) Actual WCA NPC'!N73-'(3.4) Adjustments'!N73</f>
        <v>0</v>
      </c>
      <c r="O73" s="301">
        <f>'(3.5) Actual WCA NPC'!O73-'(3.4) Adjustments'!O73</f>
        <v>0</v>
      </c>
      <c r="P73" s="301">
        <f>'(3.5) Actual WCA NPC'!P73-'(3.4) Adjustments'!P73</f>
        <v>0</v>
      </c>
      <c r="Q73" s="301">
        <f>'(3.5) Actual WCA NPC'!Q73-'(3.4) Adjustments'!Q73</f>
        <v>0</v>
      </c>
      <c r="R73" s="301">
        <f>'(3.5) Actual WCA NPC'!R73-'(3.4) Adjustments'!R73</f>
        <v>0</v>
      </c>
    </row>
    <row r="74" spans="3:18" ht="12.75" customHeight="1">
      <c r="C74" s="266" t="s">
        <v>268</v>
      </c>
      <c r="F74" s="301">
        <f t="shared" si="10"/>
        <v>0</v>
      </c>
      <c r="G74" s="301">
        <f>'(3.5) Actual WCA NPC'!G74-'(3.4) Adjustments'!G74</f>
        <v>0</v>
      </c>
      <c r="H74" s="301">
        <f>'(3.5) Actual WCA NPC'!H74-'(3.4) Adjustments'!H74</f>
        <v>0</v>
      </c>
      <c r="I74" s="301">
        <f>'(3.5) Actual WCA NPC'!I74-'(3.4) Adjustments'!I74</f>
        <v>0</v>
      </c>
      <c r="J74" s="301">
        <f>'(3.5) Actual WCA NPC'!J74-'(3.4) Adjustments'!J74</f>
        <v>0</v>
      </c>
      <c r="K74" s="301">
        <f>'(3.5) Actual WCA NPC'!K74-'(3.4) Adjustments'!K74</f>
        <v>0</v>
      </c>
      <c r="L74" s="301">
        <f>'(3.5) Actual WCA NPC'!L74-'(3.4) Adjustments'!L74</f>
        <v>0</v>
      </c>
      <c r="M74" s="301">
        <f>'(3.5) Actual WCA NPC'!M74-'(3.4) Adjustments'!M74</f>
        <v>0</v>
      </c>
      <c r="N74" s="301">
        <f>'(3.5) Actual WCA NPC'!N74-'(3.4) Adjustments'!N74</f>
        <v>0</v>
      </c>
      <c r="O74" s="301">
        <f>'(3.5) Actual WCA NPC'!O74-'(3.4) Adjustments'!O74</f>
        <v>0</v>
      </c>
      <c r="P74" s="301">
        <f>'(3.5) Actual WCA NPC'!P74-'(3.4) Adjustments'!P74</f>
        <v>0</v>
      </c>
      <c r="Q74" s="301">
        <f>'(3.5) Actual WCA NPC'!Q74-'(3.4) Adjustments'!Q74</f>
        <v>0</v>
      </c>
      <c r="R74" s="301">
        <f>'(3.5) Actual WCA NPC'!R74-'(3.4) Adjustments'!R74</f>
        <v>0</v>
      </c>
    </row>
    <row r="75" spans="3:18" ht="12.75" customHeight="1">
      <c r="C75" s="266" t="s">
        <v>269</v>
      </c>
      <c r="F75" s="301">
        <f t="shared" si="10"/>
        <v>0</v>
      </c>
      <c r="G75" s="301">
        <f>'(3.5) Actual WCA NPC'!G75-'(3.4) Adjustments'!G75</f>
        <v>0</v>
      </c>
      <c r="H75" s="301">
        <f>'(3.5) Actual WCA NPC'!H75-'(3.4) Adjustments'!H75</f>
        <v>0</v>
      </c>
      <c r="I75" s="301">
        <f>'(3.5) Actual WCA NPC'!I75-'(3.4) Adjustments'!I75</f>
        <v>0</v>
      </c>
      <c r="J75" s="301">
        <f>'(3.5) Actual WCA NPC'!J75-'(3.4) Adjustments'!J75</f>
        <v>0</v>
      </c>
      <c r="K75" s="301">
        <f>'(3.5) Actual WCA NPC'!K75-'(3.4) Adjustments'!K75</f>
        <v>0</v>
      </c>
      <c r="L75" s="301">
        <f>'(3.5) Actual WCA NPC'!L75-'(3.4) Adjustments'!L75</f>
        <v>0</v>
      </c>
      <c r="M75" s="301">
        <f>'(3.5) Actual WCA NPC'!M75-'(3.4) Adjustments'!M75</f>
        <v>0</v>
      </c>
      <c r="N75" s="301">
        <f>'(3.5) Actual WCA NPC'!N75-'(3.4) Adjustments'!N75</f>
        <v>0</v>
      </c>
      <c r="O75" s="301">
        <f>'(3.5) Actual WCA NPC'!O75-'(3.4) Adjustments'!O75</f>
        <v>0</v>
      </c>
      <c r="P75" s="301">
        <f>'(3.5) Actual WCA NPC'!P75-'(3.4) Adjustments'!P75</f>
        <v>0</v>
      </c>
      <c r="Q75" s="301">
        <f>'(3.5) Actual WCA NPC'!Q75-'(3.4) Adjustments'!Q75</f>
        <v>0</v>
      </c>
      <c r="R75" s="301">
        <f>'(3.5) Actual WCA NPC'!R75-'(3.4) Adjustments'!R75</f>
        <v>0</v>
      </c>
    </row>
    <row r="76" spans="3:18" ht="12.75" customHeight="1">
      <c r="C76" s="266" t="s">
        <v>270</v>
      </c>
      <c r="F76" s="301">
        <f t="shared" si="10"/>
        <v>0</v>
      </c>
      <c r="G76" s="301">
        <f>'(3.5) Actual WCA NPC'!G76-'(3.4) Adjustments'!G76</f>
        <v>0</v>
      </c>
      <c r="H76" s="301">
        <f>'(3.5) Actual WCA NPC'!H76-'(3.4) Adjustments'!H76</f>
        <v>0</v>
      </c>
      <c r="I76" s="301">
        <f>'(3.5) Actual WCA NPC'!I76-'(3.4) Adjustments'!I76</f>
        <v>0</v>
      </c>
      <c r="J76" s="301">
        <f>'(3.5) Actual WCA NPC'!J76-'(3.4) Adjustments'!J76</f>
        <v>0</v>
      </c>
      <c r="K76" s="301">
        <f>'(3.5) Actual WCA NPC'!K76-'(3.4) Adjustments'!K76</f>
        <v>0</v>
      </c>
      <c r="L76" s="301">
        <f>'(3.5) Actual WCA NPC'!L76-'(3.4) Adjustments'!L76</f>
        <v>0</v>
      </c>
      <c r="M76" s="301">
        <f>'(3.5) Actual WCA NPC'!M76-'(3.4) Adjustments'!M76</f>
        <v>0</v>
      </c>
      <c r="N76" s="301">
        <f>'(3.5) Actual WCA NPC'!N76-'(3.4) Adjustments'!N76</f>
        <v>0</v>
      </c>
      <c r="O76" s="301">
        <f>'(3.5) Actual WCA NPC'!O76-'(3.4) Adjustments'!O76</f>
        <v>0</v>
      </c>
      <c r="P76" s="301">
        <f>'(3.5) Actual WCA NPC'!P76-'(3.4) Adjustments'!P76</f>
        <v>0</v>
      </c>
      <c r="Q76" s="301">
        <f>'(3.5) Actual WCA NPC'!Q76-'(3.4) Adjustments'!Q76</f>
        <v>0</v>
      </c>
      <c r="R76" s="301">
        <f>'(3.5) Actual WCA NPC'!R76-'(3.4) Adjustments'!R76</f>
        <v>0</v>
      </c>
    </row>
    <row r="77" spans="3:18" ht="12.75" customHeight="1">
      <c r="C77" s="266" t="s">
        <v>271</v>
      </c>
      <c r="F77" s="301">
        <f t="shared" si="10"/>
        <v>0</v>
      </c>
      <c r="G77" s="301">
        <f>'(3.5) Actual WCA NPC'!G77-'(3.4) Adjustments'!G77</f>
        <v>0</v>
      </c>
      <c r="H77" s="301">
        <f>'(3.5) Actual WCA NPC'!H77-'(3.4) Adjustments'!H77</f>
        <v>0</v>
      </c>
      <c r="I77" s="301">
        <f>'(3.5) Actual WCA NPC'!I77-'(3.4) Adjustments'!I77</f>
        <v>0</v>
      </c>
      <c r="J77" s="301">
        <f>'(3.5) Actual WCA NPC'!J77-'(3.4) Adjustments'!J77</f>
        <v>0</v>
      </c>
      <c r="K77" s="301">
        <f>'(3.5) Actual WCA NPC'!K77-'(3.4) Adjustments'!K77</f>
        <v>0</v>
      </c>
      <c r="L77" s="301">
        <f>'(3.5) Actual WCA NPC'!L77-'(3.4) Adjustments'!L77</f>
        <v>0</v>
      </c>
      <c r="M77" s="301">
        <f>'(3.5) Actual WCA NPC'!M77-'(3.4) Adjustments'!M77</f>
        <v>0</v>
      </c>
      <c r="N77" s="301">
        <f>'(3.5) Actual WCA NPC'!N77-'(3.4) Adjustments'!N77</f>
        <v>0</v>
      </c>
      <c r="O77" s="301">
        <f>'(3.5) Actual WCA NPC'!O77-'(3.4) Adjustments'!O77</f>
        <v>0</v>
      </c>
      <c r="P77" s="301">
        <f>'(3.5) Actual WCA NPC'!P77-'(3.4) Adjustments'!P77</f>
        <v>0</v>
      </c>
      <c r="Q77" s="301">
        <f>'(3.5) Actual WCA NPC'!Q77-'(3.4) Adjustments'!Q77</f>
        <v>0</v>
      </c>
      <c r="R77" s="301">
        <f>'(3.5) Actual WCA NPC'!R77-'(3.4) Adjustments'!R77</f>
        <v>0</v>
      </c>
    </row>
    <row r="78" spans="3:18" ht="12.75" customHeight="1">
      <c r="C78" s="266" t="s">
        <v>48</v>
      </c>
      <c r="D78" s="266"/>
      <c r="F78" s="301">
        <f t="shared" si="10"/>
        <v>0</v>
      </c>
      <c r="G78" s="301">
        <f>'(3.5) Actual WCA NPC'!G78-'(3.4) Adjustments'!G78</f>
        <v>0</v>
      </c>
      <c r="H78" s="301">
        <f>'(3.5) Actual WCA NPC'!H78-'(3.4) Adjustments'!H78</f>
        <v>0</v>
      </c>
      <c r="I78" s="301">
        <f>'(3.5) Actual WCA NPC'!I78-'(3.4) Adjustments'!I78</f>
        <v>0</v>
      </c>
      <c r="J78" s="301">
        <f>'(3.5) Actual WCA NPC'!J78-'(3.4) Adjustments'!J78</f>
        <v>0</v>
      </c>
      <c r="K78" s="301">
        <f>'(3.5) Actual WCA NPC'!K78-'(3.4) Adjustments'!K78</f>
        <v>0</v>
      </c>
      <c r="L78" s="301">
        <f>'(3.5) Actual WCA NPC'!L78-'(3.4) Adjustments'!L78</f>
        <v>0</v>
      </c>
      <c r="M78" s="301">
        <f>'(3.5) Actual WCA NPC'!M78-'(3.4) Adjustments'!M78</f>
        <v>0</v>
      </c>
      <c r="N78" s="301">
        <f>'(3.5) Actual WCA NPC'!N78-'(3.4) Adjustments'!N78</f>
        <v>0</v>
      </c>
      <c r="O78" s="301">
        <f>'(3.5) Actual WCA NPC'!O78-'(3.4) Adjustments'!O78</f>
        <v>0</v>
      </c>
      <c r="P78" s="301">
        <f>'(3.5) Actual WCA NPC'!P78-'(3.4) Adjustments'!P78</f>
        <v>0</v>
      </c>
      <c r="Q78" s="301">
        <f>'(3.5) Actual WCA NPC'!Q78-'(3.4) Adjustments'!Q78</f>
        <v>0</v>
      </c>
      <c r="R78" s="301">
        <f>'(3.5) Actual WCA NPC'!R78-'(3.4) Adjustments'!R78</f>
        <v>0</v>
      </c>
    </row>
    <row r="79" spans="3:18" ht="12.75" customHeight="1">
      <c r="C79" s="266" t="s">
        <v>49</v>
      </c>
      <c r="D79" s="266"/>
      <c r="F79" s="301">
        <f t="shared" si="10"/>
        <v>0</v>
      </c>
      <c r="G79" s="301">
        <f>'(3.5) Actual WCA NPC'!G79-'(3.4) Adjustments'!G79</f>
        <v>0</v>
      </c>
      <c r="H79" s="301">
        <f>'(3.5) Actual WCA NPC'!H79-'(3.4) Adjustments'!H79</f>
        <v>0</v>
      </c>
      <c r="I79" s="301">
        <f>'(3.5) Actual WCA NPC'!I79-'(3.4) Adjustments'!I79</f>
        <v>0</v>
      </c>
      <c r="J79" s="301">
        <f>'(3.5) Actual WCA NPC'!J79-'(3.4) Adjustments'!J79</f>
        <v>0</v>
      </c>
      <c r="K79" s="301">
        <f>'(3.5) Actual WCA NPC'!K79-'(3.4) Adjustments'!K79</f>
        <v>0</v>
      </c>
      <c r="L79" s="301">
        <f>'(3.5) Actual WCA NPC'!L79-'(3.4) Adjustments'!L79</f>
        <v>0</v>
      </c>
      <c r="M79" s="301">
        <f>'(3.5) Actual WCA NPC'!M79-'(3.4) Adjustments'!M79</f>
        <v>0</v>
      </c>
      <c r="N79" s="301">
        <f>'(3.5) Actual WCA NPC'!N79-'(3.4) Adjustments'!N79</f>
        <v>0</v>
      </c>
      <c r="O79" s="301">
        <f>'(3.5) Actual WCA NPC'!O79-'(3.4) Adjustments'!O79</f>
        <v>0</v>
      </c>
      <c r="P79" s="301">
        <f>'(3.5) Actual WCA NPC'!P79-'(3.4) Adjustments'!P79</f>
        <v>0</v>
      </c>
      <c r="Q79" s="301">
        <f>'(3.5) Actual WCA NPC'!Q79-'(3.4) Adjustments'!Q79</f>
        <v>0</v>
      </c>
      <c r="R79" s="301">
        <f>'(3.5) Actual WCA NPC'!R79-'(3.4) Adjustments'!R79</f>
        <v>0</v>
      </c>
    </row>
    <row r="80" spans="3:18" ht="12.75" customHeight="1">
      <c r="C80" s="266" t="s">
        <v>181</v>
      </c>
      <c r="D80" s="266"/>
      <c r="F80" s="301">
        <f t="shared" si="10"/>
        <v>0</v>
      </c>
      <c r="G80" s="301">
        <f>'(3.5) Actual WCA NPC'!G80-'(3.4) Adjustments'!G80</f>
        <v>0</v>
      </c>
      <c r="H80" s="301">
        <f>'(3.5) Actual WCA NPC'!H80-'(3.4) Adjustments'!H80</f>
        <v>0</v>
      </c>
      <c r="I80" s="301">
        <f>'(3.5) Actual WCA NPC'!I80-'(3.4) Adjustments'!I80</f>
        <v>0</v>
      </c>
      <c r="J80" s="301">
        <f>'(3.5) Actual WCA NPC'!J80-'(3.4) Adjustments'!J80</f>
        <v>0</v>
      </c>
      <c r="K80" s="301">
        <f>'(3.5) Actual WCA NPC'!K80-'(3.4) Adjustments'!K80</f>
        <v>0</v>
      </c>
      <c r="L80" s="301">
        <f>'(3.5) Actual WCA NPC'!L80-'(3.4) Adjustments'!L80</f>
        <v>0</v>
      </c>
      <c r="M80" s="301">
        <f>'(3.5) Actual WCA NPC'!M80-'(3.4) Adjustments'!M80</f>
        <v>0</v>
      </c>
      <c r="N80" s="301">
        <f>'(3.5) Actual WCA NPC'!N80-'(3.4) Adjustments'!N80</f>
        <v>0</v>
      </c>
      <c r="O80" s="301">
        <f>'(3.5) Actual WCA NPC'!O80-'(3.4) Adjustments'!O80</f>
        <v>0</v>
      </c>
      <c r="P80" s="301">
        <f>'(3.5) Actual WCA NPC'!P80-'(3.4) Adjustments'!P80</f>
        <v>0</v>
      </c>
      <c r="Q80" s="301">
        <f>'(3.5) Actual WCA NPC'!Q80-'(3.4) Adjustments'!Q80</f>
        <v>0</v>
      </c>
      <c r="R80" s="301">
        <f>'(3.5) Actual WCA NPC'!R80-'(3.4) Adjustments'!R80</f>
        <v>0</v>
      </c>
    </row>
    <row r="81" spans="2:18" ht="12.75" customHeight="1">
      <c r="C81" s="266" t="s">
        <v>272</v>
      </c>
      <c r="D81" s="266"/>
      <c r="F81" s="301">
        <f t="shared" si="10"/>
        <v>0</v>
      </c>
      <c r="G81" s="301">
        <f>'(3.5) Actual WCA NPC'!G81-'(3.4) Adjustments'!G81</f>
        <v>0</v>
      </c>
      <c r="H81" s="301">
        <f>'(3.5) Actual WCA NPC'!H81-'(3.4) Adjustments'!H81</f>
        <v>0</v>
      </c>
      <c r="I81" s="301">
        <f>'(3.5) Actual WCA NPC'!I81-'(3.4) Adjustments'!I81</f>
        <v>0</v>
      </c>
      <c r="J81" s="301">
        <f>'(3.5) Actual WCA NPC'!J81-'(3.4) Adjustments'!J81</f>
        <v>0</v>
      </c>
      <c r="K81" s="301">
        <f>'(3.5) Actual WCA NPC'!K81-'(3.4) Adjustments'!K81</f>
        <v>0</v>
      </c>
      <c r="L81" s="301">
        <f>'(3.5) Actual WCA NPC'!L81-'(3.4) Adjustments'!L81</f>
        <v>0</v>
      </c>
      <c r="M81" s="301">
        <f>'(3.5) Actual WCA NPC'!M81-'(3.4) Adjustments'!M81</f>
        <v>0</v>
      </c>
      <c r="N81" s="301">
        <f>'(3.5) Actual WCA NPC'!N81-'(3.4) Adjustments'!N81</f>
        <v>0</v>
      </c>
      <c r="O81" s="301">
        <f>'(3.5) Actual WCA NPC'!O81-'(3.4) Adjustments'!O81</f>
        <v>0</v>
      </c>
      <c r="P81" s="301">
        <f>'(3.5) Actual WCA NPC'!P81-'(3.4) Adjustments'!P81</f>
        <v>0</v>
      </c>
      <c r="Q81" s="301">
        <f>'(3.5) Actual WCA NPC'!Q81-'(3.4) Adjustments'!Q81</f>
        <v>0</v>
      </c>
      <c r="R81" s="301">
        <f>'(3.5) Actual WCA NPC'!R81-'(3.4) Adjustments'!R81</f>
        <v>0</v>
      </c>
    </row>
    <row r="82" spans="2:18" ht="12.75" customHeight="1">
      <c r="C82" s="266" t="s">
        <v>273</v>
      </c>
      <c r="D82" s="266"/>
      <c r="F82" s="301">
        <f t="shared" si="10"/>
        <v>0</v>
      </c>
      <c r="G82" s="301">
        <f>'(3.5) Actual WCA NPC'!G82-'(3.4) Adjustments'!G82</f>
        <v>0</v>
      </c>
      <c r="H82" s="301">
        <f>'(3.5) Actual WCA NPC'!H82-'(3.4) Adjustments'!H82</f>
        <v>0</v>
      </c>
      <c r="I82" s="301">
        <f>'(3.5) Actual WCA NPC'!I82-'(3.4) Adjustments'!I82</f>
        <v>0</v>
      </c>
      <c r="J82" s="301">
        <f>'(3.5) Actual WCA NPC'!J82-'(3.4) Adjustments'!J82</f>
        <v>0</v>
      </c>
      <c r="K82" s="301">
        <f>'(3.5) Actual WCA NPC'!K82-'(3.4) Adjustments'!K82</f>
        <v>0</v>
      </c>
      <c r="L82" s="301">
        <f>'(3.5) Actual WCA NPC'!L82-'(3.4) Adjustments'!L82</f>
        <v>0</v>
      </c>
      <c r="M82" s="301">
        <f>'(3.5) Actual WCA NPC'!M82-'(3.4) Adjustments'!M82</f>
        <v>0</v>
      </c>
      <c r="N82" s="301">
        <f>'(3.5) Actual WCA NPC'!N82-'(3.4) Adjustments'!N82</f>
        <v>0</v>
      </c>
      <c r="O82" s="301">
        <f>'(3.5) Actual WCA NPC'!O82-'(3.4) Adjustments'!O82</f>
        <v>0</v>
      </c>
      <c r="P82" s="301">
        <f>'(3.5) Actual WCA NPC'!P82-'(3.4) Adjustments'!P82</f>
        <v>0</v>
      </c>
      <c r="Q82" s="301">
        <f>'(3.5) Actual WCA NPC'!Q82-'(3.4) Adjustments'!Q82</f>
        <v>0</v>
      </c>
      <c r="R82" s="301">
        <f>'(3.5) Actual WCA NPC'!R82-'(3.4) Adjustments'!R82</f>
        <v>0</v>
      </c>
    </row>
    <row r="83" spans="2:18" ht="12.75" customHeight="1">
      <c r="C83" s="266" t="s">
        <v>274</v>
      </c>
      <c r="D83" s="266"/>
      <c r="F83" s="301">
        <f t="shared" si="10"/>
        <v>0</v>
      </c>
      <c r="G83" s="301">
        <f>'(3.5) Actual WCA NPC'!G83-'(3.4) Adjustments'!G83</f>
        <v>0</v>
      </c>
      <c r="H83" s="301">
        <f>'(3.5) Actual WCA NPC'!H83-'(3.4) Adjustments'!H83</f>
        <v>0</v>
      </c>
      <c r="I83" s="301">
        <f>'(3.5) Actual WCA NPC'!I83-'(3.4) Adjustments'!I83</f>
        <v>0</v>
      </c>
      <c r="J83" s="301">
        <f>'(3.5) Actual WCA NPC'!J83-'(3.4) Adjustments'!J83</f>
        <v>0</v>
      </c>
      <c r="K83" s="301">
        <f>'(3.5) Actual WCA NPC'!K83-'(3.4) Adjustments'!K83</f>
        <v>0</v>
      </c>
      <c r="L83" s="301">
        <f>'(3.5) Actual WCA NPC'!L83-'(3.4) Adjustments'!L83</f>
        <v>0</v>
      </c>
      <c r="M83" s="301">
        <f>'(3.5) Actual WCA NPC'!M83-'(3.4) Adjustments'!M83</f>
        <v>0</v>
      </c>
      <c r="N83" s="301">
        <f>'(3.5) Actual WCA NPC'!N83-'(3.4) Adjustments'!N83</f>
        <v>0</v>
      </c>
      <c r="O83" s="301">
        <f>'(3.5) Actual WCA NPC'!O83-'(3.4) Adjustments'!O83</f>
        <v>0</v>
      </c>
      <c r="P83" s="301">
        <f>'(3.5) Actual WCA NPC'!P83-'(3.4) Adjustments'!P83</f>
        <v>0</v>
      </c>
      <c r="Q83" s="301">
        <f>'(3.5) Actual WCA NPC'!Q83-'(3.4) Adjustments'!Q83</f>
        <v>0</v>
      </c>
      <c r="R83" s="301">
        <f>'(3.5) Actual WCA NPC'!R83-'(3.4) Adjustments'!R83</f>
        <v>0</v>
      </c>
    </row>
    <row r="84" spans="2:18" ht="12.75" customHeight="1">
      <c r="C84" s="266" t="s">
        <v>275</v>
      </c>
      <c r="D84" s="266"/>
      <c r="F84" s="301">
        <f t="shared" si="10"/>
        <v>0</v>
      </c>
      <c r="G84" s="301">
        <f>'(3.5) Actual WCA NPC'!G84-'(3.4) Adjustments'!G84</f>
        <v>0</v>
      </c>
      <c r="H84" s="301">
        <f>'(3.5) Actual WCA NPC'!H84-'(3.4) Adjustments'!H84</f>
        <v>0</v>
      </c>
      <c r="I84" s="301">
        <f>'(3.5) Actual WCA NPC'!I84-'(3.4) Adjustments'!I84</f>
        <v>0</v>
      </c>
      <c r="J84" s="301">
        <f>'(3.5) Actual WCA NPC'!J84-'(3.4) Adjustments'!J84</f>
        <v>0</v>
      </c>
      <c r="K84" s="301">
        <f>'(3.5) Actual WCA NPC'!K84-'(3.4) Adjustments'!K84</f>
        <v>0</v>
      </c>
      <c r="L84" s="301">
        <f>'(3.5) Actual WCA NPC'!L84-'(3.4) Adjustments'!L84</f>
        <v>0</v>
      </c>
      <c r="M84" s="301">
        <f>'(3.5) Actual WCA NPC'!M84-'(3.4) Adjustments'!M84</f>
        <v>0</v>
      </c>
      <c r="N84" s="301">
        <f>'(3.5) Actual WCA NPC'!N84-'(3.4) Adjustments'!N84</f>
        <v>0</v>
      </c>
      <c r="O84" s="301">
        <f>'(3.5) Actual WCA NPC'!O84-'(3.4) Adjustments'!O84</f>
        <v>0</v>
      </c>
      <c r="P84" s="301">
        <f>'(3.5) Actual WCA NPC'!P84-'(3.4) Adjustments'!P84</f>
        <v>0</v>
      </c>
      <c r="Q84" s="301">
        <f>'(3.5) Actual WCA NPC'!Q84-'(3.4) Adjustments'!Q84</f>
        <v>0</v>
      </c>
      <c r="R84" s="301">
        <f>'(3.5) Actual WCA NPC'!R84-'(3.4) Adjustments'!R84</f>
        <v>0</v>
      </c>
    </row>
    <row r="85" spans="2:18" ht="12.75" customHeight="1">
      <c r="C85" s="266" t="s">
        <v>182</v>
      </c>
      <c r="D85" s="266"/>
      <c r="F85" s="301">
        <f t="shared" si="10"/>
        <v>0</v>
      </c>
      <c r="G85" s="301">
        <f>'(3.5) Actual WCA NPC'!G85-'(3.4) Adjustments'!G85</f>
        <v>0</v>
      </c>
      <c r="H85" s="301">
        <f>'(3.5) Actual WCA NPC'!H85-'(3.4) Adjustments'!H85</f>
        <v>0</v>
      </c>
      <c r="I85" s="301">
        <f>'(3.5) Actual WCA NPC'!I85-'(3.4) Adjustments'!I85</f>
        <v>0</v>
      </c>
      <c r="J85" s="301">
        <f>'(3.5) Actual WCA NPC'!J85-'(3.4) Adjustments'!J85</f>
        <v>0</v>
      </c>
      <c r="K85" s="301">
        <f>'(3.5) Actual WCA NPC'!K85-'(3.4) Adjustments'!K85</f>
        <v>0</v>
      </c>
      <c r="L85" s="301">
        <f>'(3.5) Actual WCA NPC'!L85-'(3.4) Adjustments'!L85</f>
        <v>0</v>
      </c>
      <c r="M85" s="301">
        <f>'(3.5) Actual WCA NPC'!M85-'(3.4) Adjustments'!M85</f>
        <v>0</v>
      </c>
      <c r="N85" s="301">
        <f>'(3.5) Actual WCA NPC'!N85-'(3.4) Adjustments'!N85</f>
        <v>0</v>
      </c>
      <c r="O85" s="301">
        <f>'(3.5) Actual WCA NPC'!O85-'(3.4) Adjustments'!O85</f>
        <v>0</v>
      </c>
      <c r="P85" s="301">
        <f>'(3.5) Actual WCA NPC'!P85-'(3.4) Adjustments'!P85</f>
        <v>0</v>
      </c>
      <c r="Q85" s="301">
        <f>'(3.5) Actual WCA NPC'!Q85-'(3.4) Adjustments'!Q85</f>
        <v>0</v>
      </c>
      <c r="R85" s="301">
        <f>'(3.5) Actual WCA NPC'!R85-'(3.4) Adjustments'!R85</f>
        <v>0</v>
      </c>
    </row>
    <row r="86" spans="2:18" ht="12.75" customHeight="1">
      <c r="C86" s="266" t="s">
        <v>183</v>
      </c>
      <c r="D86" s="266"/>
      <c r="F86" s="301">
        <f t="shared" si="10"/>
        <v>0</v>
      </c>
      <c r="G86" s="301">
        <f>'(3.5) Actual WCA NPC'!G86-'(3.4) Adjustments'!G86</f>
        <v>0</v>
      </c>
      <c r="H86" s="301">
        <f>'(3.5) Actual WCA NPC'!H86-'(3.4) Adjustments'!H86</f>
        <v>0</v>
      </c>
      <c r="I86" s="301">
        <f>'(3.5) Actual WCA NPC'!I86-'(3.4) Adjustments'!I86</f>
        <v>0</v>
      </c>
      <c r="J86" s="301">
        <f>'(3.5) Actual WCA NPC'!J86-'(3.4) Adjustments'!J86</f>
        <v>0</v>
      </c>
      <c r="K86" s="301">
        <f>'(3.5) Actual WCA NPC'!K86-'(3.4) Adjustments'!K86</f>
        <v>0</v>
      </c>
      <c r="L86" s="301">
        <f>'(3.5) Actual WCA NPC'!L86-'(3.4) Adjustments'!L86</f>
        <v>0</v>
      </c>
      <c r="M86" s="301">
        <f>'(3.5) Actual WCA NPC'!M86-'(3.4) Adjustments'!M86</f>
        <v>0</v>
      </c>
      <c r="N86" s="301">
        <f>'(3.5) Actual WCA NPC'!N86-'(3.4) Adjustments'!N86</f>
        <v>0</v>
      </c>
      <c r="O86" s="301">
        <f>'(3.5) Actual WCA NPC'!O86-'(3.4) Adjustments'!O86</f>
        <v>0</v>
      </c>
      <c r="P86" s="301">
        <f>'(3.5) Actual WCA NPC'!P86-'(3.4) Adjustments'!P86</f>
        <v>0</v>
      </c>
      <c r="Q86" s="301">
        <f>'(3.5) Actual WCA NPC'!Q86-'(3.4) Adjustments'!Q86</f>
        <v>0</v>
      </c>
      <c r="R86" s="301">
        <f>'(3.5) Actual WCA NPC'!R86-'(3.4) Adjustments'!R86</f>
        <v>0</v>
      </c>
    </row>
    <row r="87" spans="2:18" ht="12.75" customHeight="1">
      <c r="C87" s="266" t="s">
        <v>50</v>
      </c>
      <c r="F87" s="301">
        <f t="shared" si="10"/>
        <v>0</v>
      </c>
      <c r="G87" s="301">
        <f>'(3.5) Actual WCA NPC'!G87-'(3.4) Adjustments'!G87</f>
        <v>0</v>
      </c>
      <c r="H87" s="301">
        <f>'(3.5) Actual WCA NPC'!H87-'(3.4) Adjustments'!H87</f>
        <v>0</v>
      </c>
      <c r="I87" s="301">
        <f>'(3.5) Actual WCA NPC'!I87-'(3.4) Adjustments'!I87</f>
        <v>0</v>
      </c>
      <c r="J87" s="301">
        <f>'(3.5) Actual WCA NPC'!J87-'(3.4) Adjustments'!J87</f>
        <v>0</v>
      </c>
      <c r="K87" s="301">
        <f>'(3.5) Actual WCA NPC'!K87-'(3.4) Adjustments'!K87</f>
        <v>0</v>
      </c>
      <c r="L87" s="301">
        <f>'(3.5) Actual WCA NPC'!L87-'(3.4) Adjustments'!L87</f>
        <v>0</v>
      </c>
      <c r="M87" s="301">
        <f>'(3.5) Actual WCA NPC'!M87-'(3.4) Adjustments'!M87</f>
        <v>0</v>
      </c>
      <c r="N87" s="301">
        <f>'(3.5) Actual WCA NPC'!N87-'(3.4) Adjustments'!N87</f>
        <v>0</v>
      </c>
      <c r="O87" s="301">
        <f>'(3.5) Actual WCA NPC'!O87-'(3.4) Adjustments'!O87</f>
        <v>0</v>
      </c>
      <c r="P87" s="301">
        <f>'(3.5) Actual WCA NPC'!P87-'(3.4) Adjustments'!P87</f>
        <v>0</v>
      </c>
      <c r="Q87" s="301">
        <f>'(3.5) Actual WCA NPC'!Q87-'(3.4) Adjustments'!Q87</f>
        <v>0</v>
      </c>
      <c r="R87" s="301">
        <f>'(3.5) Actual WCA NPC'!R87-'(3.4) Adjustments'!R87</f>
        <v>0</v>
      </c>
    </row>
    <row r="88" spans="2:18" ht="12.75" customHeight="1">
      <c r="B88" s="228"/>
      <c r="C88" s="306" t="s">
        <v>51</v>
      </c>
      <c r="D88" s="228"/>
      <c r="F88" s="301">
        <f t="shared" si="10"/>
        <v>0</v>
      </c>
      <c r="G88" s="301">
        <f>'(3.5) Actual WCA NPC'!G88-'(3.4) Adjustments'!G88</f>
        <v>0</v>
      </c>
      <c r="H88" s="301">
        <f>'(3.5) Actual WCA NPC'!H88-'(3.4) Adjustments'!H88</f>
        <v>0</v>
      </c>
      <c r="I88" s="301">
        <f>'(3.5) Actual WCA NPC'!I88-'(3.4) Adjustments'!I88</f>
        <v>0</v>
      </c>
      <c r="J88" s="301">
        <f>'(3.5) Actual WCA NPC'!J88-'(3.4) Adjustments'!J88</f>
        <v>0</v>
      </c>
      <c r="K88" s="301">
        <f>'(3.5) Actual WCA NPC'!K88-'(3.4) Adjustments'!K88</f>
        <v>0</v>
      </c>
      <c r="L88" s="301">
        <f>'(3.5) Actual WCA NPC'!L88-'(3.4) Adjustments'!L88</f>
        <v>0</v>
      </c>
      <c r="M88" s="301">
        <f>'(3.5) Actual WCA NPC'!M88-'(3.4) Adjustments'!M88</f>
        <v>0</v>
      </c>
      <c r="N88" s="301">
        <f>'(3.5) Actual WCA NPC'!N88-'(3.4) Adjustments'!N88</f>
        <v>0</v>
      </c>
      <c r="O88" s="301">
        <f>'(3.5) Actual WCA NPC'!O88-'(3.4) Adjustments'!O88</f>
        <v>0</v>
      </c>
      <c r="P88" s="301">
        <f>'(3.5) Actual WCA NPC'!P88-'(3.4) Adjustments'!P88</f>
        <v>0</v>
      </c>
      <c r="Q88" s="301">
        <f>'(3.5) Actual WCA NPC'!Q88-'(3.4) Adjustments'!Q88</f>
        <v>0</v>
      </c>
      <c r="R88" s="301">
        <f>'(3.5) Actual WCA NPC'!R88-'(3.4) Adjustments'!R88</f>
        <v>0</v>
      </c>
    </row>
    <row r="89" spans="2:18" ht="12.75" customHeight="1">
      <c r="B89" s="228"/>
      <c r="C89" s="306" t="s">
        <v>276</v>
      </c>
      <c r="D89" s="228"/>
      <c r="F89" s="301">
        <f t="shared" si="10"/>
        <v>0</v>
      </c>
      <c r="G89" s="301">
        <f>'(3.5) Actual WCA NPC'!G89-'(3.4) Adjustments'!G89</f>
        <v>0</v>
      </c>
      <c r="H89" s="301">
        <f>'(3.5) Actual WCA NPC'!H89-'(3.4) Adjustments'!H89</f>
        <v>0</v>
      </c>
      <c r="I89" s="301">
        <f>'(3.5) Actual WCA NPC'!I89-'(3.4) Adjustments'!I89</f>
        <v>0</v>
      </c>
      <c r="J89" s="301">
        <f>'(3.5) Actual WCA NPC'!J89-'(3.4) Adjustments'!J89</f>
        <v>0</v>
      </c>
      <c r="K89" s="301">
        <f>'(3.5) Actual WCA NPC'!K89-'(3.4) Adjustments'!K89</f>
        <v>0</v>
      </c>
      <c r="L89" s="301">
        <f>'(3.5) Actual WCA NPC'!L89-'(3.4) Adjustments'!L89</f>
        <v>0</v>
      </c>
      <c r="M89" s="301">
        <f>'(3.5) Actual WCA NPC'!M89-'(3.4) Adjustments'!M89</f>
        <v>0</v>
      </c>
      <c r="N89" s="301">
        <f>'(3.5) Actual WCA NPC'!N89-'(3.4) Adjustments'!N89</f>
        <v>0</v>
      </c>
      <c r="O89" s="301">
        <f>'(3.5) Actual WCA NPC'!O89-'(3.4) Adjustments'!O89</f>
        <v>0</v>
      </c>
      <c r="P89" s="301">
        <f>'(3.5) Actual WCA NPC'!P89-'(3.4) Adjustments'!P89</f>
        <v>0</v>
      </c>
      <c r="Q89" s="301">
        <f>'(3.5) Actual WCA NPC'!Q89-'(3.4) Adjustments'!Q89</f>
        <v>0</v>
      </c>
      <c r="R89" s="301">
        <f>'(3.5) Actual WCA NPC'!R89-'(3.4) Adjustments'!R89</f>
        <v>0</v>
      </c>
    </row>
    <row r="90" spans="2:18" ht="12.75" customHeight="1">
      <c r="B90" s="228"/>
      <c r="C90" s="306" t="s">
        <v>277</v>
      </c>
      <c r="D90" s="228"/>
      <c r="F90" s="301">
        <f t="shared" si="10"/>
        <v>0</v>
      </c>
      <c r="G90" s="301">
        <f>'(3.5) Actual WCA NPC'!G90-'(3.4) Adjustments'!G90</f>
        <v>0</v>
      </c>
      <c r="H90" s="301">
        <f>'(3.5) Actual WCA NPC'!H90-'(3.4) Adjustments'!H90</f>
        <v>0</v>
      </c>
      <c r="I90" s="301">
        <f>'(3.5) Actual WCA NPC'!I90-'(3.4) Adjustments'!I90</f>
        <v>0</v>
      </c>
      <c r="J90" s="301">
        <f>'(3.5) Actual WCA NPC'!J90-'(3.4) Adjustments'!J90</f>
        <v>0</v>
      </c>
      <c r="K90" s="301">
        <f>'(3.5) Actual WCA NPC'!K90-'(3.4) Adjustments'!K90</f>
        <v>0</v>
      </c>
      <c r="L90" s="301">
        <f>'(3.5) Actual WCA NPC'!L90-'(3.4) Adjustments'!L90</f>
        <v>0</v>
      </c>
      <c r="M90" s="301">
        <f>'(3.5) Actual WCA NPC'!M90-'(3.4) Adjustments'!M90</f>
        <v>0</v>
      </c>
      <c r="N90" s="301">
        <f>'(3.5) Actual WCA NPC'!N90-'(3.4) Adjustments'!N90</f>
        <v>0</v>
      </c>
      <c r="O90" s="301">
        <f>'(3.5) Actual WCA NPC'!O90-'(3.4) Adjustments'!O90</f>
        <v>0</v>
      </c>
      <c r="P90" s="301">
        <f>'(3.5) Actual WCA NPC'!P90-'(3.4) Adjustments'!P90</f>
        <v>0</v>
      </c>
      <c r="Q90" s="301">
        <f>'(3.5) Actual WCA NPC'!Q90-'(3.4) Adjustments'!Q90</f>
        <v>0</v>
      </c>
      <c r="R90" s="301">
        <f>'(3.5) Actual WCA NPC'!R90-'(3.4) Adjustments'!R90</f>
        <v>0</v>
      </c>
    </row>
    <row r="91" spans="2:18" ht="12.75" customHeight="1">
      <c r="B91" s="228"/>
      <c r="C91" s="306" t="s">
        <v>184</v>
      </c>
      <c r="D91" s="228"/>
      <c r="F91" s="301">
        <f t="shared" si="10"/>
        <v>0</v>
      </c>
      <c r="G91" s="301">
        <f>'(3.5) Actual WCA NPC'!G91-'(3.4) Adjustments'!G91</f>
        <v>0</v>
      </c>
      <c r="H91" s="301">
        <f>'(3.5) Actual WCA NPC'!H91-'(3.4) Adjustments'!H91</f>
        <v>0</v>
      </c>
      <c r="I91" s="301">
        <f>'(3.5) Actual WCA NPC'!I91-'(3.4) Adjustments'!I91</f>
        <v>0</v>
      </c>
      <c r="J91" s="301">
        <f>'(3.5) Actual WCA NPC'!J91-'(3.4) Adjustments'!J91</f>
        <v>0</v>
      </c>
      <c r="K91" s="301">
        <f>'(3.5) Actual WCA NPC'!K91-'(3.4) Adjustments'!K91</f>
        <v>0</v>
      </c>
      <c r="L91" s="301">
        <f>'(3.5) Actual WCA NPC'!L91-'(3.4) Adjustments'!L91</f>
        <v>0</v>
      </c>
      <c r="M91" s="301">
        <f>'(3.5) Actual WCA NPC'!M91-'(3.4) Adjustments'!M91</f>
        <v>0</v>
      </c>
      <c r="N91" s="301">
        <f>'(3.5) Actual WCA NPC'!N91-'(3.4) Adjustments'!N91</f>
        <v>0</v>
      </c>
      <c r="O91" s="301">
        <f>'(3.5) Actual WCA NPC'!O91-'(3.4) Adjustments'!O91</f>
        <v>0</v>
      </c>
      <c r="P91" s="301">
        <f>'(3.5) Actual WCA NPC'!P91-'(3.4) Adjustments'!P91</f>
        <v>0</v>
      </c>
      <c r="Q91" s="301">
        <f>'(3.5) Actual WCA NPC'!Q91-'(3.4) Adjustments'!Q91</f>
        <v>0</v>
      </c>
      <c r="R91" s="301">
        <f>'(3.5) Actual WCA NPC'!R91-'(3.4) Adjustments'!R91</f>
        <v>0</v>
      </c>
    </row>
    <row r="92" spans="2:18" ht="12.75" customHeight="1">
      <c r="B92" s="228"/>
      <c r="C92" s="306" t="s">
        <v>185</v>
      </c>
      <c r="D92" s="228"/>
      <c r="F92" s="301">
        <f t="shared" si="10"/>
        <v>0</v>
      </c>
      <c r="G92" s="301">
        <f>'(3.5) Actual WCA NPC'!G92-'(3.4) Adjustments'!G92</f>
        <v>0</v>
      </c>
      <c r="H92" s="301">
        <f>'(3.5) Actual WCA NPC'!H92-'(3.4) Adjustments'!H92</f>
        <v>0</v>
      </c>
      <c r="I92" s="301">
        <f>'(3.5) Actual WCA NPC'!I92-'(3.4) Adjustments'!I92</f>
        <v>0</v>
      </c>
      <c r="J92" s="301">
        <f>'(3.5) Actual WCA NPC'!J92-'(3.4) Adjustments'!J92</f>
        <v>0</v>
      </c>
      <c r="K92" s="301">
        <f>'(3.5) Actual WCA NPC'!K92-'(3.4) Adjustments'!K92</f>
        <v>0</v>
      </c>
      <c r="L92" s="301">
        <f>'(3.5) Actual WCA NPC'!L92-'(3.4) Adjustments'!L92</f>
        <v>0</v>
      </c>
      <c r="M92" s="301">
        <f>'(3.5) Actual WCA NPC'!M92-'(3.4) Adjustments'!M92</f>
        <v>0</v>
      </c>
      <c r="N92" s="301">
        <f>'(3.5) Actual WCA NPC'!N92-'(3.4) Adjustments'!N92</f>
        <v>0</v>
      </c>
      <c r="O92" s="301">
        <f>'(3.5) Actual WCA NPC'!O92-'(3.4) Adjustments'!O92</f>
        <v>0</v>
      </c>
      <c r="P92" s="301">
        <f>'(3.5) Actual WCA NPC'!P92-'(3.4) Adjustments'!P92</f>
        <v>0</v>
      </c>
      <c r="Q92" s="301">
        <f>'(3.5) Actual WCA NPC'!Q92-'(3.4) Adjustments'!Q92</f>
        <v>0</v>
      </c>
      <c r="R92" s="301">
        <f>'(3.5) Actual WCA NPC'!R92-'(3.4) Adjustments'!R92</f>
        <v>0</v>
      </c>
    </row>
    <row r="93" spans="2:18" ht="12.75" customHeight="1">
      <c r="B93" s="228"/>
      <c r="C93" s="306" t="s">
        <v>52</v>
      </c>
      <c r="D93" s="228"/>
      <c r="F93" s="301">
        <f t="shared" si="10"/>
        <v>0</v>
      </c>
      <c r="G93" s="301">
        <f>'(3.5) Actual WCA NPC'!G93-'(3.4) Adjustments'!G93</f>
        <v>0</v>
      </c>
      <c r="H93" s="301">
        <f>'(3.5) Actual WCA NPC'!H93-'(3.4) Adjustments'!H93</f>
        <v>0</v>
      </c>
      <c r="I93" s="301">
        <f>'(3.5) Actual WCA NPC'!I93-'(3.4) Adjustments'!I93</f>
        <v>0</v>
      </c>
      <c r="J93" s="301">
        <f>'(3.5) Actual WCA NPC'!J93-'(3.4) Adjustments'!J93</f>
        <v>0</v>
      </c>
      <c r="K93" s="301">
        <f>'(3.5) Actual WCA NPC'!K93-'(3.4) Adjustments'!K93</f>
        <v>0</v>
      </c>
      <c r="L93" s="301">
        <f>'(3.5) Actual WCA NPC'!L93-'(3.4) Adjustments'!L93</f>
        <v>0</v>
      </c>
      <c r="M93" s="301">
        <f>'(3.5) Actual WCA NPC'!M93-'(3.4) Adjustments'!M93</f>
        <v>0</v>
      </c>
      <c r="N93" s="301">
        <f>'(3.5) Actual WCA NPC'!N93-'(3.4) Adjustments'!N93</f>
        <v>0</v>
      </c>
      <c r="O93" s="301">
        <f>'(3.5) Actual WCA NPC'!O93-'(3.4) Adjustments'!O93</f>
        <v>0</v>
      </c>
      <c r="P93" s="301">
        <f>'(3.5) Actual WCA NPC'!P93-'(3.4) Adjustments'!P93</f>
        <v>0</v>
      </c>
      <c r="Q93" s="301">
        <f>'(3.5) Actual WCA NPC'!Q93-'(3.4) Adjustments'!Q93</f>
        <v>0</v>
      </c>
      <c r="R93" s="301">
        <f>'(3.5) Actual WCA NPC'!R93-'(3.4) Adjustments'!R93</f>
        <v>0</v>
      </c>
    </row>
    <row r="94" spans="2:18" ht="12.75" customHeight="1">
      <c r="B94" s="228"/>
      <c r="C94" s="490" t="s">
        <v>321</v>
      </c>
      <c r="D94" s="228"/>
      <c r="F94" s="301">
        <f t="shared" si="10"/>
        <v>0</v>
      </c>
      <c r="G94" s="301">
        <f>'(3.5) Actual WCA NPC'!G94-'(3.4) Adjustments'!G94</f>
        <v>0</v>
      </c>
      <c r="H94" s="301">
        <f>'(3.5) Actual WCA NPC'!H94-'(3.4) Adjustments'!H94</f>
        <v>0</v>
      </c>
      <c r="I94" s="301">
        <f>'(3.5) Actual WCA NPC'!I94-'(3.4) Adjustments'!I94</f>
        <v>0</v>
      </c>
      <c r="J94" s="301">
        <f>'(3.5) Actual WCA NPC'!J94-'(3.4) Adjustments'!J94</f>
        <v>0</v>
      </c>
      <c r="K94" s="301">
        <f>'(3.5) Actual WCA NPC'!K94-'(3.4) Adjustments'!K94</f>
        <v>0</v>
      </c>
      <c r="L94" s="301">
        <f>'(3.5) Actual WCA NPC'!L94-'(3.4) Adjustments'!L94</f>
        <v>0</v>
      </c>
      <c r="M94" s="301">
        <f>'(3.5) Actual WCA NPC'!M94-'(3.4) Adjustments'!M94</f>
        <v>0</v>
      </c>
      <c r="N94" s="301">
        <f>'(3.5) Actual WCA NPC'!N94-'(3.4) Adjustments'!N94</f>
        <v>0</v>
      </c>
      <c r="O94" s="301">
        <f>'(3.5) Actual WCA NPC'!O94-'(3.4) Adjustments'!O94</f>
        <v>0</v>
      </c>
      <c r="P94" s="301">
        <f>'(3.5) Actual WCA NPC'!P94-'(3.4) Adjustments'!P94</f>
        <v>0</v>
      </c>
      <c r="Q94" s="301">
        <f>'(3.5) Actual WCA NPC'!Q94-'(3.4) Adjustments'!Q94</f>
        <v>0</v>
      </c>
      <c r="R94" s="301">
        <f>'(3.5) Actual WCA NPC'!R94-'(3.4) Adjustments'!R94</f>
        <v>0</v>
      </c>
    </row>
    <row r="95" spans="2:18" ht="12.75" customHeight="1">
      <c r="B95" s="228"/>
      <c r="C95" s="490" t="s">
        <v>322</v>
      </c>
      <c r="D95" s="228"/>
      <c r="F95" s="301">
        <f t="shared" si="10"/>
        <v>0</v>
      </c>
      <c r="G95" s="301">
        <f>'(3.5) Actual WCA NPC'!G95-'(3.4) Adjustments'!G95</f>
        <v>0</v>
      </c>
      <c r="H95" s="301">
        <f>'(3.5) Actual WCA NPC'!H95-'(3.4) Adjustments'!H95</f>
        <v>0</v>
      </c>
      <c r="I95" s="301">
        <f>'(3.5) Actual WCA NPC'!I95-'(3.4) Adjustments'!I95</f>
        <v>0</v>
      </c>
      <c r="J95" s="301">
        <f>'(3.5) Actual WCA NPC'!J95-'(3.4) Adjustments'!J95</f>
        <v>0</v>
      </c>
      <c r="K95" s="301">
        <f>'(3.5) Actual WCA NPC'!K95-'(3.4) Adjustments'!K95</f>
        <v>0</v>
      </c>
      <c r="L95" s="301">
        <f>'(3.5) Actual WCA NPC'!L95-'(3.4) Adjustments'!L95</f>
        <v>0</v>
      </c>
      <c r="M95" s="301">
        <f>'(3.5) Actual WCA NPC'!M95-'(3.4) Adjustments'!M95</f>
        <v>0</v>
      </c>
      <c r="N95" s="301">
        <f>'(3.5) Actual WCA NPC'!N95-'(3.4) Adjustments'!N95</f>
        <v>0</v>
      </c>
      <c r="O95" s="301">
        <f>'(3.5) Actual WCA NPC'!O95-'(3.4) Adjustments'!O95</f>
        <v>0</v>
      </c>
      <c r="P95" s="301">
        <f>'(3.5) Actual WCA NPC'!P95-'(3.4) Adjustments'!P95</f>
        <v>0</v>
      </c>
      <c r="Q95" s="301">
        <f>'(3.5) Actual WCA NPC'!Q95-'(3.4) Adjustments'!Q95</f>
        <v>0</v>
      </c>
      <c r="R95" s="301">
        <f>'(3.5) Actual WCA NPC'!R95-'(3.4) Adjustments'!R95</f>
        <v>0</v>
      </c>
    </row>
    <row r="96" spans="2:18" ht="12.75" customHeight="1">
      <c r="B96" s="228"/>
      <c r="C96" s="490" t="s">
        <v>323</v>
      </c>
      <c r="D96" s="228"/>
      <c r="F96" s="301">
        <f t="shared" si="10"/>
        <v>0</v>
      </c>
      <c r="G96" s="301">
        <f>'(3.5) Actual WCA NPC'!G96-'(3.4) Adjustments'!G96</f>
        <v>0</v>
      </c>
      <c r="H96" s="301">
        <f>'(3.5) Actual WCA NPC'!H96-'(3.4) Adjustments'!H96</f>
        <v>0</v>
      </c>
      <c r="I96" s="301">
        <f>'(3.5) Actual WCA NPC'!I96-'(3.4) Adjustments'!I96</f>
        <v>0</v>
      </c>
      <c r="J96" s="301">
        <f>'(3.5) Actual WCA NPC'!J96-'(3.4) Adjustments'!J96</f>
        <v>0</v>
      </c>
      <c r="K96" s="301">
        <f>'(3.5) Actual WCA NPC'!K96-'(3.4) Adjustments'!K96</f>
        <v>0</v>
      </c>
      <c r="L96" s="301">
        <f>'(3.5) Actual WCA NPC'!L96-'(3.4) Adjustments'!L96</f>
        <v>0</v>
      </c>
      <c r="M96" s="301">
        <f>'(3.5) Actual WCA NPC'!M96-'(3.4) Adjustments'!M96</f>
        <v>0</v>
      </c>
      <c r="N96" s="301">
        <f>'(3.5) Actual WCA NPC'!N96-'(3.4) Adjustments'!N96</f>
        <v>0</v>
      </c>
      <c r="O96" s="301">
        <f>'(3.5) Actual WCA NPC'!O96-'(3.4) Adjustments'!O96</f>
        <v>0</v>
      </c>
      <c r="P96" s="301">
        <f>'(3.5) Actual WCA NPC'!P96-'(3.4) Adjustments'!P96</f>
        <v>0</v>
      </c>
      <c r="Q96" s="301">
        <f>'(3.5) Actual WCA NPC'!Q96-'(3.4) Adjustments'!Q96</f>
        <v>0</v>
      </c>
      <c r="R96" s="301">
        <f>'(3.5) Actual WCA NPC'!R96-'(3.4) Adjustments'!R96</f>
        <v>0</v>
      </c>
    </row>
    <row r="97" spans="1:18" ht="12.75" customHeight="1">
      <c r="B97" s="228"/>
      <c r="C97" s="268" t="s">
        <v>53</v>
      </c>
      <c r="D97" s="228"/>
      <c r="F97" s="301">
        <f t="shared" si="10"/>
        <v>0</v>
      </c>
      <c r="G97" s="301">
        <f>'(3.5) Actual WCA NPC'!G97-'(3.4) Adjustments'!G97</f>
        <v>0</v>
      </c>
      <c r="H97" s="301">
        <f>'(3.5) Actual WCA NPC'!H97-'(3.4) Adjustments'!H97</f>
        <v>0</v>
      </c>
      <c r="I97" s="301">
        <f>'(3.5) Actual WCA NPC'!I97-'(3.4) Adjustments'!I97</f>
        <v>0</v>
      </c>
      <c r="J97" s="301">
        <f>'(3.5) Actual WCA NPC'!J97-'(3.4) Adjustments'!J97</f>
        <v>0</v>
      </c>
      <c r="K97" s="301">
        <f>'(3.5) Actual WCA NPC'!K97-'(3.4) Adjustments'!K97</f>
        <v>0</v>
      </c>
      <c r="L97" s="301">
        <f>'(3.5) Actual WCA NPC'!L97-'(3.4) Adjustments'!L97</f>
        <v>0</v>
      </c>
      <c r="M97" s="301">
        <f>'(3.5) Actual WCA NPC'!M97-'(3.4) Adjustments'!M97</f>
        <v>0</v>
      </c>
      <c r="N97" s="301">
        <f>'(3.5) Actual WCA NPC'!N97-'(3.4) Adjustments'!N97</f>
        <v>0</v>
      </c>
      <c r="O97" s="301">
        <f>'(3.5) Actual WCA NPC'!O97-'(3.4) Adjustments'!O97</f>
        <v>0</v>
      </c>
      <c r="P97" s="301">
        <f>'(3.5) Actual WCA NPC'!P97-'(3.4) Adjustments'!P97</f>
        <v>0</v>
      </c>
      <c r="Q97" s="301">
        <f>'(3.5) Actual WCA NPC'!Q97-'(3.4) Adjustments'!Q97</f>
        <v>0</v>
      </c>
      <c r="R97" s="301">
        <f>'(3.5) Actual WCA NPC'!R97-'(3.4) Adjustments'!R97</f>
        <v>0</v>
      </c>
    </row>
    <row r="98" spans="1:18" ht="12.75" customHeight="1">
      <c r="B98" s="228"/>
      <c r="C98" s="268" t="s">
        <v>186</v>
      </c>
      <c r="D98" s="228"/>
      <c r="F98" s="301">
        <f t="shared" si="10"/>
        <v>0</v>
      </c>
      <c r="G98" s="301">
        <f>'(3.5) Actual WCA NPC'!G98-'(3.4) Adjustments'!G98</f>
        <v>0</v>
      </c>
      <c r="H98" s="301">
        <f>'(3.5) Actual WCA NPC'!H98-'(3.4) Adjustments'!H98</f>
        <v>0</v>
      </c>
      <c r="I98" s="301">
        <f>'(3.5) Actual WCA NPC'!I98-'(3.4) Adjustments'!I98</f>
        <v>0</v>
      </c>
      <c r="J98" s="301">
        <f>'(3.5) Actual WCA NPC'!J98-'(3.4) Adjustments'!J98</f>
        <v>0</v>
      </c>
      <c r="K98" s="301">
        <f>'(3.5) Actual WCA NPC'!K98-'(3.4) Adjustments'!K98</f>
        <v>0</v>
      </c>
      <c r="L98" s="301">
        <f>'(3.5) Actual WCA NPC'!L98-'(3.4) Adjustments'!L98</f>
        <v>0</v>
      </c>
      <c r="M98" s="301">
        <f>'(3.5) Actual WCA NPC'!M98-'(3.4) Adjustments'!M98</f>
        <v>0</v>
      </c>
      <c r="N98" s="301">
        <f>'(3.5) Actual WCA NPC'!N98-'(3.4) Adjustments'!N98</f>
        <v>0</v>
      </c>
      <c r="O98" s="301">
        <f>'(3.5) Actual WCA NPC'!O98-'(3.4) Adjustments'!O98</f>
        <v>0</v>
      </c>
      <c r="P98" s="301">
        <f>'(3.5) Actual WCA NPC'!P98-'(3.4) Adjustments'!P98</f>
        <v>0</v>
      </c>
      <c r="Q98" s="301">
        <f>'(3.5) Actual WCA NPC'!Q98-'(3.4) Adjustments'!Q98</f>
        <v>0</v>
      </c>
      <c r="R98" s="301">
        <f>'(3.5) Actual WCA NPC'!R98-'(3.4) Adjustments'!R98</f>
        <v>0</v>
      </c>
    </row>
    <row r="99" spans="1:18" ht="12.75" customHeight="1">
      <c r="B99" s="228"/>
      <c r="C99" s="268" t="s">
        <v>315</v>
      </c>
      <c r="D99" s="228"/>
      <c r="F99" s="301">
        <f t="shared" si="10"/>
        <v>0</v>
      </c>
      <c r="G99" s="301">
        <f>'(3.5) Actual WCA NPC'!G99-'(3.4) Adjustments'!G99</f>
        <v>0</v>
      </c>
      <c r="H99" s="301">
        <f>'(3.5) Actual WCA NPC'!H99-'(3.4) Adjustments'!H99</f>
        <v>0</v>
      </c>
      <c r="I99" s="301">
        <f>'(3.5) Actual WCA NPC'!I99-'(3.4) Adjustments'!I99</f>
        <v>0</v>
      </c>
      <c r="J99" s="301">
        <f>'(3.5) Actual WCA NPC'!J99-'(3.4) Adjustments'!J99</f>
        <v>0</v>
      </c>
      <c r="K99" s="301">
        <f>'(3.5) Actual WCA NPC'!K99-'(3.4) Adjustments'!K99</f>
        <v>0</v>
      </c>
      <c r="L99" s="301">
        <f>'(3.5) Actual WCA NPC'!L99-'(3.4) Adjustments'!L99</f>
        <v>0</v>
      </c>
      <c r="M99" s="301">
        <f>'(3.5) Actual WCA NPC'!M99-'(3.4) Adjustments'!M99</f>
        <v>0</v>
      </c>
      <c r="N99" s="301">
        <f>'(3.5) Actual WCA NPC'!N99-'(3.4) Adjustments'!N99</f>
        <v>0</v>
      </c>
      <c r="O99" s="301">
        <f>'(3.5) Actual WCA NPC'!O99-'(3.4) Adjustments'!O99</f>
        <v>0</v>
      </c>
      <c r="P99" s="301">
        <f>'(3.5) Actual WCA NPC'!P99-'(3.4) Adjustments'!P99</f>
        <v>0</v>
      </c>
      <c r="Q99" s="301">
        <f>'(3.5) Actual WCA NPC'!Q99-'(3.4) Adjustments'!Q99</f>
        <v>0</v>
      </c>
      <c r="R99" s="301">
        <f>'(3.5) Actual WCA NPC'!R99-'(3.4) Adjustments'!R99</f>
        <v>0</v>
      </c>
    </row>
    <row r="100" spans="1:18" ht="12.75" customHeight="1">
      <c r="B100" s="228"/>
      <c r="C100" s="266" t="s">
        <v>54</v>
      </c>
      <c r="F100" s="301">
        <f t="shared" si="10"/>
        <v>0</v>
      </c>
      <c r="G100" s="301">
        <f>'(3.5) Actual WCA NPC'!G100-'(3.4) Adjustments'!G100</f>
        <v>0</v>
      </c>
      <c r="H100" s="301">
        <f>'(3.5) Actual WCA NPC'!H100-'(3.4) Adjustments'!H100</f>
        <v>0</v>
      </c>
      <c r="I100" s="301">
        <f>'(3.5) Actual WCA NPC'!I100-'(3.4) Adjustments'!I100</f>
        <v>0</v>
      </c>
      <c r="J100" s="301">
        <f>'(3.5) Actual WCA NPC'!J100-'(3.4) Adjustments'!J100</f>
        <v>0</v>
      </c>
      <c r="K100" s="301">
        <f>'(3.5) Actual WCA NPC'!K100-'(3.4) Adjustments'!K100</f>
        <v>0</v>
      </c>
      <c r="L100" s="301">
        <f>'(3.5) Actual WCA NPC'!L100-'(3.4) Adjustments'!L100</f>
        <v>0</v>
      </c>
      <c r="M100" s="301">
        <f>'(3.5) Actual WCA NPC'!M100-'(3.4) Adjustments'!M100</f>
        <v>0</v>
      </c>
      <c r="N100" s="301">
        <f>'(3.5) Actual WCA NPC'!N100-'(3.4) Adjustments'!N100</f>
        <v>0</v>
      </c>
      <c r="O100" s="301">
        <f>'(3.5) Actual WCA NPC'!O100-'(3.4) Adjustments'!O100</f>
        <v>0</v>
      </c>
      <c r="P100" s="301">
        <f>'(3.5) Actual WCA NPC'!P100-'(3.4) Adjustments'!P100</f>
        <v>0</v>
      </c>
      <c r="Q100" s="301">
        <f>'(3.5) Actual WCA NPC'!Q100-'(3.4) Adjustments'!Q100</f>
        <v>0</v>
      </c>
      <c r="R100" s="301">
        <f>'(3.5) Actual WCA NPC'!R100-'(3.4) Adjustments'!R100</f>
        <v>0</v>
      </c>
    </row>
    <row r="101" spans="1:18" ht="12.75" customHeight="1">
      <c r="B101" s="228"/>
      <c r="C101" s="266" t="s">
        <v>278</v>
      </c>
      <c r="F101" s="301">
        <f t="shared" si="10"/>
        <v>0</v>
      </c>
      <c r="G101" s="301">
        <f>'(3.5) Actual WCA NPC'!G101-'(3.4) Adjustments'!G101</f>
        <v>0</v>
      </c>
      <c r="H101" s="301">
        <f>'(3.5) Actual WCA NPC'!H101-'(3.4) Adjustments'!H101</f>
        <v>0</v>
      </c>
      <c r="I101" s="301">
        <f>'(3.5) Actual WCA NPC'!I101-'(3.4) Adjustments'!I101</f>
        <v>0</v>
      </c>
      <c r="J101" s="301">
        <f>'(3.5) Actual WCA NPC'!J101-'(3.4) Adjustments'!J101</f>
        <v>0</v>
      </c>
      <c r="K101" s="301">
        <f>'(3.5) Actual WCA NPC'!K101-'(3.4) Adjustments'!K101</f>
        <v>0</v>
      </c>
      <c r="L101" s="301">
        <f>'(3.5) Actual WCA NPC'!L101-'(3.4) Adjustments'!L101</f>
        <v>0</v>
      </c>
      <c r="M101" s="301">
        <f>'(3.5) Actual WCA NPC'!M101-'(3.4) Adjustments'!M101</f>
        <v>0</v>
      </c>
      <c r="N101" s="301">
        <f>'(3.5) Actual WCA NPC'!N101-'(3.4) Adjustments'!N101</f>
        <v>0</v>
      </c>
      <c r="O101" s="301">
        <f>'(3.5) Actual WCA NPC'!O101-'(3.4) Adjustments'!O101</f>
        <v>0</v>
      </c>
      <c r="P101" s="301">
        <f>'(3.5) Actual WCA NPC'!P101-'(3.4) Adjustments'!P101</f>
        <v>0</v>
      </c>
      <c r="Q101" s="301">
        <f>'(3.5) Actual WCA NPC'!Q101-'(3.4) Adjustments'!Q101</f>
        <v>0</v>
      </c>
      <c r="R101" s="301">
        <f>'(3.5) Actual WCA NPC'!R101-'(3.4) Adjustments'!R101</f>
        <v>0</v>
      </c>
    </row>
    <row r="102" spans="1:18" ht="12.75" customHeight="1">
      <c r="B102" s="228"/>
      <c r="C102" s="306" t="s">
        <v>187</v>
      </c>
      <c r="D102" s="228"/>
      <c r="F102" s="301">
        <f t="shared" si="10"/>
        <v>0</v>
      </c>
      <c r="G102" s="301">
        <f>'(3.5) Actual WCA NPC'!G102-'(3.4) Adjustments'!G102</f>
        <v>0</v>
      </c>
      <c r="H102" s="301">
        <f>'(3.5) Actual WCA NPC'!H102-'(3.4) Adjustments'!H102</f>
        <v>0</v>
      </c>
      <c r="I102" s="301">
        <f>'(3.5) Actual WCA NPC'!I102-'(3.4) Adjustments'!I102</f>
        <v>0</v>
      </c>
      <c r="J102" s="301">
        <f>'(3.5) Actual WCA NPC'!J102-'(3.4) Adjustments'!J102</f>
        <v>0</v>
      </c>
      <c r="K102" s="301">
        <f>'(3.5) Actual WCA NPC'!K102-'(3.4) Adjustments'!K102</f>
        <v>0</v>
      </c>
      <c r="L102" s="301">
        <f>'(3.5) Actual WCA NPC'!L102-'(3.4) Adjustments'!L102</f>
        <v>0</v>
      </c>
      <c r="M102" s="301">
        <f>'(3.5) Actual WCA NPC'!M102-'(3.4) Adjustments'!M102</f>
        <v>0</v>
      </c>
      <c r="N102" s="301">
        <f>'(3.5) Actual WCA NPC'!N102-'(3.4) Adjustments'!N102</f>
        <v>0</v>
      </c>
      <c r="O102" s="301">
        <f>'(3.5) Actual WCA NPC'!O102-'(3.4) Adjustments'!O102</f>
        <v>0</v>
      </c>
      <c r="P102" s="301">
        <f>'(3.5) Actual WCA NPC'!P102-'(3.4) Adjustments'!P102</f>
        <v>0</v>
      </c>
      <c r="Q102" s="301">
        <f>'(3.5) Actual WCA NPC'!Q102-'(3.4) Adjustments'!Q102</f>
        <v>0</v>
      </c>
      <c r="R102" s="301">
        <f>'(3.5) Actual WCA NPC'!R102-'(3.4) Adjustments'!R102</f>
        <v>0</v>
      </c>
    </row>
    <row r="103" spans="1:18" ht="12.75" customHeight="1">
      <c r="B103" s="228"/>
      <c r="C103" s="266" t="s">
        <v>311</v>
      </c>
      <c r="D103" s="228"/>
      <c r="F103" s="301">
        <f t="shared" si="10"/>
        <v>0</v>
      </c>
      <c r="G103" s="301">
        <f>'(3.5) Actual WCA NPC'!G103-'(3.4) Adjustments'!G103</f>
        <v>0</v>
      </c>
      <c r="H103" s="301">
        <f>'(3.5) Actual WCA NPC'!H103-'(3.4) Adjustments'!H103</f>
        <v>0</v>
      </c>
      <c r="I103" s="301">
        <f>'(3.5) Actual WCA NPC'!I103-'(3.4) Adjustments'!I103</f>
        <v>0</v>
      </c>
      <c r="J103" s="301">
        <f>'(3.5) Actual WCA NPC'!J103-'(3.4) Adjustments'!J103</f>
        <v>0</v>
      </c>
      <c r="K103" s="301">
        <f>'(3.5) Actual WCA NPC'!K103-'(3.4) Adjustments'!K103</f>
        <v>0</v>
      </c>
      <c r="L103" s="301">
        <f>'(3.5) Actual WCA NPC'!L103-'(3.4) Adjustments'!L103</f>
        <v>0</v>
      </c>
      <c r="M103" s="301">
        <f>'(3.5) Actual WCA NPC'!M103-'(3.4) Adjustments'!M103</f>
        <v>0</v>
      </c>
      <c r="N103" s="301">
        <f>'(3.5) Actual WCA NPC'!N103-'(3.4) Adjustments'!N103</f>
        <v>0</v>
      </c>
      <c r="O103" s="301">
        <f>'(3.5) Actual WCA NPC'!O103-'(3.4) Adjustments'!O103</f>
        <v>0</v>
      </c>
      <c r="P103" s="301">
        <f>'(3.5) Actual WCA NPC'!P103-'(3.4) Adjustments'!P103</f>
        <v>0</v>
      </c>
      <c r="Q103" s="301">
        <f>'(3.5) Actual WCA NPC'!Q103-'(3.4) Adjustments'!Q103</f>
        <v>0</v>
      </c>
      <c r="R103" s="301">
        <f>'(3.5) Actual WCA NPC'!R103-'(3.4) Adjustments'!R103</f>
        <v>0</v>
      </c>
    </row>
    <row r="104" spans="1:18" ht="12.75" customHeight="1">
      <c r="B104" s="228"/>
      <c r="C104" s="266" t="s">
        <v>310</v>
      </c>
      <c r="D104" s="228"/>
      <c r="F104" s="301">
        <f t="shared" si="10"/>
        <v>0</v>
      </c>
      <c r="G104" s="301">
        <f>'(3.5) Actual WCA NPC'!G104-'(3.4) Adjustments'!G104</f>
        <v>0</v>
      </c>
      <c r="H104" s="301">
        <f>'(3.5) Actual WCA NPC'!H104-'(3.4) Adjustments'!H104</f>
        <v>0</v>
      </c>
      <c r="I104" s="301">
        <f>'(3.5) Actual WCA NPC'!I104-'(3.4) Adjustments'!I104</f>
        <v>0</v>
      </c>
      <c r="J104" s="301">
        <f>'(3.5) Actual WCA NPC'!J104-'(3.4) Adjustments'!J104</f>
        <v>0</v>
      </c>
      <c r="K104" s="301">
        <f>'(3.5) Actual WCA NPC'!K104-'(3.4) Adjustments'!K104</f>
        <v>0</v>
      </c>
      <c r="L104" s="301">
        <f>'(3.5) Actual WCA NPC'!L104-'(3.4) Adjustments'!L104</f>
        <v>0</v>
      </c>
      <c r="M104" s="301">
        <f>'(3.5) Actual WCA NPC'!M104-'(3.4) Adjustments'!M104</f>
        <v>0</v>
      </c>
      <c r="N104" s="301">
        <f>'(3.5) Actual WCA NPC'!N104-'(3.4) Adjustments'!N104</f>
        <v>0</v>
      </c>
      <c r="O104" s="301">
        <f>'(3.5) Actual WCA NPC'!O104-'(3.4) Adjustments'!O104</f>
        <v>0</v>
      </c>
      <c r="P104" s="301">
        <f>'(3.5) Actual WCA NPC'!P104-'(3.4) Adjustments'!P104</f>
        <v>0</v>
      </c>
      <c r="Q104" s="301">
        <f>'(3.5) Actual WCA NPC'!Q104-'(3.4) Adjustments'!Q104</f>
        <v>0</v>
      </c>
      <c r="R104" s="301">
        <f>'(3.5) Actual WCA NPC'!R104-'(3.4) Adjustments'!R104</f>
        <v>0</v>
      </c>
    </row>
    <row r="105" spans="1:18" ht="12.75" customHeight="1">
      <c r="B105" s="228"/>
      <c r="C105" s="228"/>
      <c r="D105" s="228"/>
      <c r="F105" s="301"/>
      <c r="G105" s="301"/>
      <c r="H105" s="301"/>
      <c r="I105" s="301"/>
      <c r="J105" s="301"/>
      <c r="K105" s="301"/>
      <c r="L105" s="301"/>
      <c r="M105" s="301"/>
      <c r="N105" s="301"/>
      <c r="O105" s="301"/>
      <c r="P105" s="301"/>
      <c r="Q105" s="301"/>
      <c r="R105" s="301"/>
    </row>
    <row r="106" spans="1:18" ht="12.75" customHeight="1">
      <c r="A106" s="240"/>
      <c r="B106" s="304" t="s">
        <v>205</v>
      </c>
      <c r="C106" s="228"/>
      <c r="D106" s="228"/>
      <c r="F106" s="301">
        <f>SUM(G106:R106)</f>
        <v>272030.8</v>
      </c>
      <c r="G106" s="301">
        <f t="shared" ref="G106:R106" si="11">SUM(G65:G104)</f>
        <v>0</v>
      </c>
      <c r="H106" s="301">
        <f t="shared" si="11"/>
        <v>0</v>
      </c>
      <c r="I106" s="301">
        <f t="shared" si="11"/>
        <v>50.019999999999996</v>
      </c>
      <c r="J106" s="301">
        <f t="shared" si="11"/>
        <v>18464.09</v>
      </c>
      <c r="K106" s="301">
        <f t="shared" si="11"/>
        <v>34591.759999999995</v>
      </c>
      <c r="L106" s="301">
        <f t="shared" si="11"/>
        <v>48623.69</v>
      </c>
      <c r="M106" s="301">
        <f t="shared" si="11"/>
        <v>62358.289999999994</v>
      </c>
      <c r="N106" s="301">
        <f t="shared" si="11"/>
        <v>61263.54</v>
      </c>
      <c r="O106" s="301">
        <f t="shared" si="11"/>
        <v>35951.820000000007</v>
      </c>
      <c r="P106" s="301">
        <f t="shared" si="11"/>
        <v>7730.4699999999993</v>
      </c>
      <c r="Q106" s="301">
        <f t="shared" si="11"/>
        <v>2997.12</v>
      </c>
      <c r="R106" s="301">
        <f t="shared" si="11"/>
        <v>0</v>
      </c>
    </row>
    <row r="107" spans="1:18" ht="12.75" customHeight="1">
      <c r="B107" s="228"/>
      <c r="C107" s="228"/>
      <c r="D107" s="228"/>
      <c r="E107" s="228"/>
      <c r="F107" s="301"/>
      <c r="G107" s="301"/>
      <c r="H107" s="301"/>
      <c r="I107" s="301"/>
      <c r="J107" s="301"/>
      <c r="K107" s="301"/>
      <c r="L107" s="301"/>
      <c r="M107" s="301"/>
      <c r="N107" s="301"/>
      <c r="O107" s="301"/>
      <c r="P107" s="301"/>
      <c r="Q107" s="301"/>
      <c r="R107" s="301"/>
    </row>
    <row r="108" spans="1:18" ht="12.75" customHeight="1">
      <c r="A108" s="298"/>
      <c r="B108" s="298" t="s">
        <v>55</v>
      </c>
      <c r="C108" s="228"/>
      <c r="D108" s="228"/>
      <c r="E108" s="302" t="s">
        <v>171</v>
      </c>
      <c r="F108" s="301"/>
      <c r="G108" s="301"/>
      <c r="H108" s="301"/>
      <c r="I108" s="301"/>
      <c r="J108" s="301"/>
      <c r="K108" s="301"/>
      <c r="L108" s="301"/>
      <c r="M108" s="301"/>
      <c r="N108" s="301"/>
      <c r="O108" s="301"/>
      <c r="P108" s="301"/>
      <c r="Q108" s="301"/>
      <c r="R108" s="301"/>
    </row>
    <row r="109" spans="1:18" ht="12.75" customHeight="1">
      <c r="A109" s="298"/>
      <c r="B109" s="298"/>
      <c r="C109" s="266" t="s">
        <v>189</v>
      </c>
      <c r="D109" s="266"/>
      <c r="F109" s="301">
        <f>SUM(G109:R109)</f>
        <v>1972500.6000000006</v>
      </c>
      <c r="G109" s="301">
        <f>'(3.5) Actual WCA NPC'!G109-'(3.4) Adjustments'!G109</f>
        <v>173914.12</v>
      </c>
      <c r="H109" s="301">
        <f>'(3.5) Actual WCA NPC'!H109-'(3.4) Adjustments'!H109</f>
        <v>173914.12</v>
      </c>
      <c r="I109" s="301">
        <f>'(3.5) Actual WCA NPC'!I109-'(3.4) Adjustments'!I109</f>
        <v>59445.279999999919</v>
      </c>
      <c r="J109" s="301">
        <f>'(3.5) Actual WCA NPC'!J109-'(3.4) Adjustments'!J109</f>
        <v>173914.12</v>
      </c>
      <c r="K109" s="301">
        <f>'(3.5) Actual WCA NPC'!K109-'(3.4) Adjustments'!K109</f>
        <v>173914.12</v>
      </c>
      <c r="L109" s="301">
        <f>'(3.5) Actual WCA NPC'!L109-'(3.4) Adjustments'!L109</f>
        <v>173914.12</v>
      </c>
      <c r="M109" s="301">
        <f>'(3.5) Actual WCA NPC'!M109-'(3.4) Adjustments'!M109</f>
        <v>173914.12</v>
      </c>
      <c r="N109" s="301">
        <f>'(3.5) Actual WCA NPC'!N109-'(3.4) Adjustments'!N109</f>
        <v>173914.12</v>
      </c>
      <c r="O109" s="301">
        <f>'(3.5) Actual WCA NPC'!O109-'(3.4) Adjustments'!O109</f>
        <v>173914.12</v>
      </c>
      <c r="P109" s="301">
        <f>'(3.5) Actual WCA NPC'!P109-'(3.4) Adjustments'!P109</f>
        <v>173914.12</v>
      </c>
      <c r="Q109" s="301">
        <f>'(3.5) Actual WCA NPC'!Q109-'(3.4) Adjustments'!Q109</f>
        <v>173914.12</v>
      </c>
      <c r="R109" s="301">
        <f>'(3.5) Actual WCA NPC'!R109-'(3.4) Adjustments'!R109</f>
        <v>173914.12</v>
      </c>
    </row>
    <row r="110" spans="1:18" ht="12.75" customHeight="1">
      <c r="A110" s="298"/>
      <c r="B110" s="298"/>
      <c r="C110" s="266" t="s">
        <v>56</v>
      </c>
      <c r="D110" s="266"/>
      <c r="E110" s="305"/>
      <c r="F110" s="301">
        <f>SUM(G110:R110)</f>
        <v>-3237686.0400000014</v>
      </c>
      <c r="G110" s="301">
        <f>'(3.5) Actual WCA NPC'!G110-'(3.4) Adjustments'!G110</f>
        <v>-247878.58</v>
      </c>
      <c r="H110" s="301">
        <f>'(3.5) Actual WCA NPC'!H110-'(3.4) Adjustments'!H110</f>
        <v>-247878.58</v>
      </c>
      <c r="I110" s="301">
        <f>'(3.5) Actual WCA NPC'!I110-'(3.4) Adjustments'!I110</f>
        <v>-511021.12000000023</v>
      </c>
      <c r="J110" s="301">
        <f>'(3.5) Actual WCA NPC'!J110-'(3.4) Adjustments'!J110</f>
        <v>-247878.64</v>
      </c>
      <c r="K110" s="301">
        <f>'(3.5) Actual WCA NPC'!K110-'(3.4) Adjustments'!K110</f>
        <v>-247878.64</v>
      </c>
      <c r="L110" s="301">
        <f>'(3.5) Actual WCA NPC'!L110-'(3.4) Adjustments'!L110</f>
        <v>-247878.64</v>
      </c>
      <c r="M110" s="301">
        <f>'(3.5) Actual WCA NPC'!M110-'(3.4) Adjustments'!M110</f>
        <v>-247878.64</v>
      </c>
      <c r="N110" s="301">
        <f>'(3.5) Actual WCA NPC'!N110-'(3.4) Adjustments'!N110</f>
        <v>-247878.64</v>
      </c>
      <c r="O110" s="301">
        <f>'(3.5) Actual WCA NPC'!O110-'(3.4) Adjustments'!O110</f>
        <v>-247878.64</v>
      </c>
      <c r="P110" s="301">
        <f>'(3.5) Actual WCA NPC'!P110-'(3.4) Adjustments'!P110</f>
        <v>-247878.64</v>
      </c>
      <c r="Q110" s="301">
        <f>'(3.5) Actual WCA NPC'!Q110-'(3.4) Adjustments'!Q110</f>
        <v>-247878.64</v>
      </c>
      <c r="R110" s="301">
        <f>'(3.5) Actual WCA NPC'!R110-'(3.4) Adjustments'!R110</f>
        <v>-247878.64</v>
      </c>
    </row>
    <row r="111" spans="1:18" ht="12.75" customHeight="1">
      <c r="A111" s="298"/>
      <c r="B111" s="298"/>
      <c r="D111" s="266"/>
      <c r="F111" s="301"/>
      <c r="G111" s="301"/>
      <c r="H111" s="301"/>
      <c r="I111" s="301"/>
      <c r="J111" s="301"/>
      <c r="K111" s="301"/>
      <c r="L111" s="301"/>
      <c r="M111" s="301"/>
      <c r="N111" s="301"/>
      <c r="O111" s="301"/>
      <c r="P111" s="301"/>
      <c r="Q111" s="301"/>
      <c r="R111" s="301"/>
    </row>
    <row r="112" spans="1:18" ht="12.75" customHeight="1">
      <c r="A112" s="240"/>
      <c r="B112" s="304" t="s">
        <v>206</v>
      </c>
      <c r="C112" s="228"/>
      <c r="D112" s="228"/>
      <c r="F112" s="301">
        <f>SUM(G112:R112)</f>
        <v>-1265185.4400000004</v>
      </c>
      <c r="G112" s="301">
        <f t="shared" ref="G112:R112" si="12">SUM(G109:G110)</f>
        <v>-73964.459999999992</v>
      </c>
      <c r="H112" s="301">
        <f t="shared" si="12"/>
        <v>-73964.459999999992</v>
      </c>
      <c r="I112" s="301">
        <f t="shared" si="12"/>
        <v>-451575.84000000032</v>
      </c>
      <c r="J112" s="301">
        <f t="shared" si="12"/>
        <v>-73964.520000000019</v>
      </c>
      <c r="K112" s="301">
        <f t="shared" si="12"/>
        <v>-73964.520000000019</v>
      </c>
      <c r="L112" s="301">
        <f t="shared" si="12"/>
        <v>-73964.520000000019</v>
      </c>
      <c r="M112" s="301">
        <f t="shared" si="12"/>
        <v>-73964.520000000019</v>
      </c>
      <c r="N112" s="301">
        <f t="shared" si="12"/>
        <v>-73964.520000000019</v>
      </c>
      <c r="O112" s="301">
        <f t="shared" si="12"/>
        <v>-73964.520000000019</v>
      </c>
      <c r="P112" s="301">
        <f t="shared" si="12"/>
        <v>-73964.520000000019</v>
      </c>
      <c r="Q112" s="301">
        <f t="shared" si="12"/>
        <v>-73964.520000000019</v>
      </c>
      <c r="R112" s="301">
        <f t="shared" si="12"/>
        <v>-73964.520000000019</v>
      </c>
    </row>
    <row r="113" spans="1:18" ht="12.75" customHeight="1">
      <c r="A113" s="298"/>
      <c r="B113" s="298"/>
      <c r="C113" s="266"/>
      <c r="D113" s="266"/>
      <c r="F113" s="301"/>
      <c r="G113" s="301"/>
      <c r="H113" s="301"/>
      <c r="I113" s="301"/>
      <c r="J113" s="301"/>
      <c r="K113" s="301"/>
      <c r="L113" s="301"/>
      <c r="M113" s="301"/>
      <c r="N113" s="301"/>
      <c r="O113" s="301"/>
      <c r="P113" s="301"/>
      <c r="Q113" s="301"/>
      <c r="R113" s="301"/>
    </row>
    <row r="114" spans="1:18" ht="12.75" customHeight="1">
      <c r="A114" s="240"/>
      <c r="B114" s="304" t="s">
        <v>57</v>
      </c>
      <c r="C114" s="228"/>
      <c r="D114" s="228"/>
      <c r="F114" s="301">
        <f>SUM(G114:R114)</f>
        <v>5144890.4200000009</v>
      </c>
      <c r="G114" s="301">
        <f t="shared" ref="G114:R114" si="13">G112+G106+G62</f>
        <v>712016.42</v>
      </c>
      <c r="H114" s="301">
        <f t="shared" si="13"/>
        <v>568036.8600000001</v>
      </c>
      <c r="I114" s="301">
        <f t="shared" si="13"/>
        <v>57623.379999999714</v>
      </c>
      <c r="J114" s="301">
        <f t="shared" si="13"/>
        <v>519947.77999999991</v>
      </c>
      <c r="K114" s="301">
        <f t="shared" si="13"/>
        <v>414121.58</v>
      </c>
      <c r="L114" s="301">
        <f t="shared" si="13"/>
        <v>544593.96</v>
      </c>
      <c r="M114" s="301">
        <f t="shared" si="13"/>
        <v>483034.20999999996</v>
      </c>
      <c r="N114" s="301">
        <f t="shared" si="13"/>
        <v>394276.57999999996</v>
      </c>
      <c r="O114" s="301">
        <f t="shared" si="13"/>
        <v>263820.94</v>
      </c>
      <c r="P114" s="301">
        <f t="shared" si="13"/>
        <v>439540.68999999994</v>
      </c>
      <c r="Q114" s="301">
        <f t="shared" si="13"/>
        <v>431580.44</v>
      </c>
      <c r="R114" s="301">
        <f t="shared" si="13"/>
        <v>316297.58</v>
      </c>
    </row>
    <row r="115" spans="1:18" ht="12.75" customHeight="1">
      <c r="A115" s="298"/>
      <c r="B115" s="298"/>
      <c r="C115" s="228"/>
      <c r="D115" s="228"/>
      <c r="F115" s="301"/>
      <c r="G115" s="301"/>
      <c r="H115" s="301"/>
      <c r="I115" s="301"/>
      <c r="J115" s="301"/>
      <c r="K115" s="301"/>
      <c r="L115" s="301"/>
      <c r="M115" s="301"/>
      <c r="N115" s="301"/>
      <c r="O115" s="301"/>
      <c r="P115" s="301"/>
      <c r="Q115" s="301"/>
      <c r="R115" s="301"/>
    </row>
    <row r="116" spans="1:18" ht="12.75" customHeight="1">
      <c r="A116" s="298"/>
      <c r="B116" s="298" t="s">
        <v>58</v>
      </c>
      <c r="C116" s="228"/>
      <c r="D116" s="228"/>
      <c r="F116" s="301"/>
      <c r="G116" s="301"/>
      <c r="H116" s="301"/>
      <c r="I116" s="301"/>
      <c r="J116" s="301"/>
      <c r="K116" s="301"/>
      <c r="L116" s="301"/>
      <c r="M116" s="301"/>
      <c r="N116" s="301"/>
      <c r="O116" s="301"/>
      <c r="P116" s="301"/>
      <c r="Q116" s="301"/>
      <c r="R116" s="301"/>
    </row>
    <row r="117" spans="1:18" ht="12.75" customHeight="1">
      <c r="A117" s="240"/>
      <c r="B117" s="304"/>
      <c r="C117" s="253" t="s">
        <v>59</v>
      </c>
      <c r="F117" s="485">
        <f t="shared" ref="F117:F122" si="14">SUM(G117:R117)</f>
        <v>0</v>
      </c>
      <c r="G117" s="485">
        <f>'(3.5) Actual WCA NPC'!G117-'(3.4) Adjustments'!G117</f>
        <v>0</v>
      </c>
      <c r="H117" s="485">
        <f>'(3.5) Actual WCA NPC'!H117-'(3.4) Adjustments'!H117</f>
        <v>0</v>
      </c>
      <c r="I117" s="485">
        <f>'(3.5) Actual WCA NPC'!I117-'(3.4) Adjustments'!I117</f>
        <v>0</v>
      </c>
      <c r="J117" s="485">
        <f>'(3.5) Actual WCA NPC'!J117-'(3.4) Adjustments'!J117</f>
        <v>0</v>
      </c>
      <c r="K117" s="485">
        <f>'(3.5) Actual WCA NPC'!K117-'(3.4) Adjustments'!K117</f>
        <v>0</v>
      </c>
      <c r="L117" s="485">
        <f>'(3.5) Actual WCA NPC'!L117-'(3.4) Adjustments'!L117</f>
        <v>0</v>
      </c>
      <c r="M117" s="485">
        <f>'(3.5) Actual WCA NPC'!M117-'(3.4) Adjustments'!M117</f>
        <v>0</v>
      </c>
      <c r="N117" s="485">
        <f>'(3.5) Actual WCA NPC'!N117-'(3.4) Adjustments'!N117</f>
        <v>0</v>
      </c>
      <c r="O117" s="485">
        <f>'(3.5) Actual WCA NPC'!O117-'(3.4) Adjustments'!O117</f>
        <v>0</v>
      </c>
      <c r="P117" s="485">
        <f>'(3.5) Actual WCA NPC'!P117-'(3.4) Adjustments'!P117</f>
        <v>0</v>
      </c>
      <c r="Q117" s="485">
        <f>'(3.5) Actual WCA NPC'!Q117-'(3.4) Adjustments'!Q117</f>
        <v>0</v>
      </c>
      <c r="R117" s="485">
        <f>'(3.5) Actual WCA NPC'!R117-'(3.4) Adjustments'!R117</f>
        <v>0</v>
      </c>
    </row>
    <row r="118" spans="1:18" ht="12.75" customHeight="1">
      <c r="A118" s="266"/>
      <c r="B118" s="298"/>
      <c r="C118" s="266" t="s">
        <v>191</v>
      </c>
      <c r="D118" s="228"/>
      <c r="E118" s="228"/>
      <c r="F118" s="301">
        <f t="shared" si="14"/>
        <v>0</v>
      </c>
      <c r="G118" s="301">
        <f>'(3.5) Actual WCA NPC'!G118-'(3.4) Adjustments'!G118</f>
        <v>0</v>
      </c>
      <c r="H118" s="301">
        <f>'(3.5) Actual WCA NPC'!H118-'(3.4) Adjustments'!H118</f>
        <v>0</v>
      </c>
      <c r="I118" s="301">
        <f>'(3.5) Actual WCA NPC'!I118-'(3.4) Adjustments'!I118</f>
        <v>0</v>
      </c>
      <c r="J118" s="301">
        <f>'(3.5) Actual WCA NPC'!J118-'(3.4) Adjustments'!J118</f>
        <v>0</v>
      </c>
      <c r="K118" s="301">
        <f>'(3.5) Actual WCA NPC'!K118-'(3.4) Adjustments'!K118</f>
        <v>0</v>
      </c>
      <c r="L118" s="301">
        <f>'(3.5) Actual WCA NPC'!L118-'(3.4) Adjustments'!L118</f>
        <v>0</v>
      </c>
      <c r="M118" s="301">
        <f>'(3.5) Actual WCA NPC'!M118-'(3.4) Adjustments'!M118</f>
        <v>0</v>
      </c>
      <c r="N118" s="301">
        <f>'(3.5) Actual WCA NPC'!N118-'(3.4) Adjustments'!N118</f>
        <v>0</v>
      </c>
      <c r="O118" s="301">
        <f>'(3.5) Actual WCA NPC'!O118-'(3.4) Adjustments'!O118</f>
        <v>0</v>
      </c>
      <c r="P118" s="301">
        <f>'(3.5) Actual WCA NPC'!P118-'(3.4) Adjustments'!P118</f>
        <v>0</v>
      </c>
      <c r="Q118" s="301">
        <f>'(3.5) Actual WCA NPC'!Q118-'(3.4) Adjustments'!Q118</f>
        <v>0</v>
      </c>
      <c r="R118" s="301">
        <f>'(3.5) Actual WCA NPC'!R118-'(3.4) Adjustments'!R118</f>
        <v>0</v>
      </c>
    </row>
    <row r="119" spans="1:18" ht="12.75" customHeight="1">
      <c r="A119" s="266"/>
      <c r="B119" s="298"/>
      <c r="C119" s="266" t="s">
        <v>192</v>
      </c>
      <c r="D119" s="228"/>
      <c r="E119" s="228"/>
      <c r="F119" s="301">
        <f t="shared" si="14"/>
        <v>0</v>
      </c>
      <c r="G119" s="301">
        <f>'(3.5) Actual WCA NPC'!G119-'(3.4) Adjustments'!G119</f>
        <v>0</v>
      </c>
      <c r="H119" s="301">
        <f>'(3.5) Actual WCA NPC'!H119-'(3.4) Adjustments'!H119</f>
        <v>0</v>
      </c>
      <c r="I119" s="301">
        <f>'(3.5) Actual WCA NPC'!I119-'(3.4) Adjustments'!I119</f>
        <v>0</v>
      </c>
      <c r="J119" s="301">
        <f>'(3.5) Actual WCA NPC'!J119-'(3.4) Adjustments'!J119</f>
        <v>0</v>
      </c>
      <c r="K119" s="301">
        <f>'(3.5) Actual WCA NPC'!K119-'(3.4) Adjustments'!K119</f>
        <v>0</v>
      </c>
      <c r="L119" s="301">
        <f>'(3.5) Actual WCA NPC'!L119-'(3.4) Adjustments'!L119</f>
        <v>0</v>
      </c>
      <c r="M119" s="301">
        <f>'(3.5) Actual WCA NPC'!M119-'(3.4) Adjustments'!M119</f>
        <v>0</v>
      </c>
      <c r="N119" s="301">
        <f>'(3.5) Actual WCA NPC'!N119-'(3.4) Adjustments'!N119</f>
        <v>0</v>
      </c>
      <c r="O119" s="301">
        <f>'(3.5) Actual WCA NPC'!O119-'(3.4) Adjustments'!O119</f>
        <v>0</v>
      </c>
      <c r="P119" s="301">
        <f>'(3.5) Actual WCA NPC'!P119-'(3.4) Adjustments'!P119</f>
        <v>0</v>
      </c>
      <c r="Q119" s="301">
        <f>'(3.5) Actual WCA NPC'!Q119-'(3.4) Adjustments'!Q119</f>
        <v>0</v>
      </c>
      <c r="R119" s="301">
        <f>'(3.5) Actual WCA NPC'!R119-'(3.4) Adjustments'!R119</f>
        <v>0</v>
      </c>
    </row>
    <row r="120" spans="1:18" ht="12.75" customHeight="1">
      <c r="A120" s="266"/>
      <c r="B120" s="298"/>
      <c r="C120" s="266" t="s">
        <v>193</v>
      </c>
      <c r="D120" s="228"/>
      <c r="E120" s="228"/>
      <c r="F120" s="301">
        <f t="shared" si="14"/>
        <v>0</v>
      </c>
      <c r="G120" s="301">
        <f>'(3.5) Actual WCA NPC'!G120-'(3.4) Adjustments'!G120</f>
        <v>0</v>
      </c>
      <c r="H120" s="301">
        <f>'(3.5) Actual WCA NPC'!H120-'(3.4) Adjustments'!H120</f>
        <v>0</v>
      </c>
      <c r="I120" s="301">
        <f>'(3.5) Actual WCA NPC'!I120-'(3.4) Adjustments'!I120</f>
        <v>0</v>
      </c>
      <c r="J120" s="301">
        <f>'(3.5) Actual WCA NPC'!J120-'(3.4) Adjustments'!J120</f>
        <v>0</v>
      </c>
      <c r="K120" s="301">
        <f>'(3.5) Actual WCA NPC'!K120-'(3.4) Adjustments'!K120</f>
        <v>0</v>
      </c>
      <c r="L120" s="301">
        <f>'(3.5) Actual WCA NPC'!L120-'(3.4) Adjustments'!L120</f>
        <v>0</v>
      </c>
      <c r="M120" s="301">
        <f>'(3.5) Actual WCA NPC'!M120-'(3.4) Adjustments'!M120</f>
        <v>0</v>
      </c>
      <c r="N120" s="301">
        <f>'(3.5) Actual WCA NPC'!N120-'(3.4) Adjustments'!N120</f>
        <v>0</v>
      </c>
      <c r="O120" s="301">
        <f>'(3.5) Actual WCA NPC'!O120-'(3.4) Adjustments'!O120</f>
        <v>0</v>
      </c>
      <c r="P120" s="301">
        <f>'(3.5) Actual WCA NPC'!P120-'(3.4) Adjustments'!P120</f>
        <v>0</v>
      </c>
      <c r="Q120" s="301">
        <f>'(3.5) Actual WCA NPC'!Q120-'(3.4) Adjustments'!Q120</f>
        <v>0</v>
      </c>
      <c r="R120" s="301">
        <f>'(3.5) Actual WCA NPC'!R120-'(3.4) Adjustments'!R120</f>
        <v>0</v>
      </c>
    </row>
    <row r="121" spans="1:18" ht="12.75" customHeight="1">
      <c r="A121" s="266"/>
      <c r="B121" s="298"/>
      <c r="C121" s="266" t="s">
        <v>60</v>
      </c>
      <c r="D121" s="228"/>
      <c r="E121" s="228"/>
      <c r="F121" s="301">
        <f t="shared" si="14"/>
        <v>0</v>
      </c>
      <c r="G121" s="301">
        <f>'(3.5) Actual WCA NPC'!G121-'(3.4) Adjustments'!G121</f>
        <v>0</v>
      </c>
      <c r="H121" s="301">
        <f>'(3.5) Actual WCA NPC'!H121-'(3.4) Adjustments'!H121</f>
        <v>0</v>
      </c>
      <c r="I121" s="301">
        <f>'(3.5) Actual WCA NPC'!I121-'(3.4) Adjustments'!I121</f>
        <v>0</v>
      </c>
      <c r="J121" s="301">
        <f>'(3.5) Actual WCA NPC'!J121-'(3.4) Adjustments'!J121</f>
        <v>0</v>
      </c>
      <c r="K121" s="301">
        <f>'(3.5) Actual WCA NPC'!K121-'(3.4) Adjustments'!K121</f>
        <v>0</v>
      </c>
      <c r="L121" s="301">
        <f>'(3.5) Actual WCA NPC'!L121-'(3.4) Adjustments'!L121</f>
        <v>0</v>
      </c>
      <c r="M121" s="301">
        <f>'(3.5) Actual WCA NPC'!M121-'(3.4) Adjustments'!M121</f>
        <v>0</v>
      </c>
      <c r="N121" s="301">
        <f>'(3.5) Actual WCA NPC'!N121-'(3.4) Adjustments'!N121</f>
        <v>0</v>
      </c>
      <c r="O121" s="301">
        <f>'(3.5) Actual WCA NPC'!O121-'(3.4) Adjustments'!O121</f>
        <v>0</v>
      </c>
      <c r="P121" s="301">
        <f>'(3.5) Actual WCA NPC'!P121-'(3.4) Adjustments'!P121</f>
        <v>0</v>
      </c>
      <c r="Q121" s="301">
        <f>'(3.5) Actual WCA NPC'!Q121-'(3.4) Adjustments'!Q121</f>
        <v>0</v>
      </c>
      <c r="R121" s="301">
        <f>'(3.5) Actual WCA NPC'!R121-'(3.4) Adjustments'!R121</f>
        <v>0</v>
      </c>
    </row>
    <row r="122" spans="1:18" ht="12.75" customHeight="1">
      <c r="A122" s="266"/>
      <c r="B122" s="298"/>
      <c r="C122" s="266" t="s">
        <v>98</v>
      </c>
      <c r="D122" s="228"/>
      <c r="E122" s="228"/>
      <c r="F122" s="301">
        <f t="shared" si="14"/>
        <v>0</v>
      </c>
      <c r="G122" s="301">
        <f>'(3.5) Actual WCA NPC'!G122-'(3.4) Adjustments'!G122</f>
        <v>0</v>
      </c>
      <c r="H122" s="301">
        <f>'(3.5) Actual WCA NPC'!H122-'(3.4) Adjustments'!H122</f>
        <v>0</v>
      </c>
      <c r="I122" s="301">
        <f>'(3.5) Actual WCA NPC'!I122-'(3.4) Adjustments'!I122</f>
        <v>0</v>
      </c>
      <c r="J122" s="301">
        <f>'(3.5) Actual WCA NPC'!J122-'(3.4) Adjustments'!J122</f>
        <v>0</v>
      </c>
      <c r="K122" s="301">
        <f>'(3.5) Actual WCA NPC'!K122-'(3.4) Adjustments'!K122</f>
        <v>0</v>
      </c>
      <c r="L122" s="301">
        <f>'(3.5) Actual WCA NPC'!L122-'(3.4) Adjustments'!L122</f>
        <v>0</v>
      </c>
      <c r="M122" s="301">
        <f>'(3.5) Actual WCA NPC'!M122-'(3.4) Adjustments'!M122</f>
        <v>0</v>
      </c>
      <c r="N122" s="301">
        <f>'(3.5) Actual WCA NPC'!N122-'(3.4) Adjustments'!N122</f>
        <v>0</v>
      </c>
      <c r="O122" s="301">
        <f>'(3.5) Actual WCA NPC'!O122-'(3.4) Adjustments'!O122</f>
        <v>0</v>
      </c>
      <c r="P122" s="301">
        <f>'(3.5) Actual WCA NPC'!P122-'(3.4) Adjustments'!P122</f>
        <v>0</v>
      </c>
      <c r="Q122" s="301">
        <f>'(3.5) Actual WCA NPC'!Q122-'(3.4) Adjustments'!Q122</f>
        <v>0</v>
      </c>
      <c r="R122" s="301">
        <f>'(3.5) Actual WCA NPC'!R122-'(3.4) Adjustments'!R122</f>
        <v>0</v>
      </c>
    </row>
    <row r="123" spans="1:18" ht="12.75" customHeight="1">
      <c r="A123" s="298"/>
      <c r="B123" s="298"/>
      <c r="C123" s="228"/>
      <c r="D123" s="228"/>
      <c r="E123" s="228"/>
      <c r="F123" s="301"/>
      <c r="G123" s="301"/>
      <c r="H123" s="301"/>
      <c r="I123" s="301"/>
      <c r="J123" s="301"/>
      <c r="K123" s="301"/>
      <c r="L123" s="301"/>
      <c r="M123" s="301"/>
      <c r="N123" s="301"/>
      <c r="O123" s="301"/>
      <c r="P123" s="301"/>
      <c r="Q123" s="301"/>
      <c r="R123" s="301"/>
    </row>
    <row r="124" spans="1:18" ht="12.75" customHeight="1">
      <c r="A124" s="298"/>
      <c r="B124" s="298" t="s">
        <v>194</v>
      </c>
      <c r="C124" s="228"/>
      <c r="D124" s="228"/>
      <c r="E124" s="228"/>
      <c r="F124" s="301">
        <f>SUM(G124:R124)</f>
        <v>0</v>
      </c>
      <c r="G124" s="301">
        <f t="shared" ref="G124:R124" si="15">SUM(G117:G123)</f>
        <v>0</v>
      </c>
      <c r="H124" s="301">
        <f t="shared" si="15"/>
        <v>0</v>
      </c>
      <c r="I124" s="301">
        <f t="shared" si="15"/>
        <v>0</v>
      </c>
      <c r="J124" s="301">
        <f t="shared" si="15"/>
        <v>0</v>
      </c>
      <c r="K124" s="301">
        <f t="shared" si="15"/>
        <v>0</v>
      </c>
      <c r="L124" s="301">
        <f t="shared" si="15"/>
        <v>0</v>
      </c>
      <c r="M124" s="301">
        <f t="shared" si="15"/>
        <v>0</v>
      </c>
      <c r="N124" s="301">
        <f t="shared" si="15"/>
        <v>0</v>
      </c>
      <c r="O124" s="301">
        <f t="shared" si="15"/>
        <v>0</v>
      </c>
      <c r="P124" s="301">
        <f t="shared" si="15"/>
        <v>0</v>
      </c>
      <c r="Q124" s="301">
        <f t="shared" si="15"/>
        <v>0</v>
      </c>
      <c r="R124" s="301">
        <f t="shared" si="15"/>
        <v>0</v>
      </c>
    </row>
    <row r="125" spans="1:18" ht="12.75" customHeight="1">
      <c r="A125" s="298"/>
      <c r="B125" s="298"/>
      <c r="C125" s="228"/>
      <c r="D125" s="228"/>
      <c r="E125" s="228"/>
      <c r="F125" s="301"/>
      <c r="G125" s="301"/>
      <c r="H125" s="301"/>
      <c r="I125" s="301"/>
      <c r="J125" s="301"/>
      <c r="K125" s="301"/>
      <c r="L125" s="301"/>
      <c r="M125" s="301"/>
      <c r="N125" s="301"/>
      <c r="O125" s="301"/>
      <c r="P125" s="301"/>
      <c r="Q125" s="301"/>
      <c r="R125" s="301"/>
    </row>
    <row r="126" spans="1:18" ht="12.75" customHeight="1">
      <c r="A126" s="298"/>
      <c r="B126" s="298" t="s">
        <v>61</v>
      </c>
      <c r="C126" s="228"/>
      <c r="D126" s="228"/>
      <c r="E126" s="228"/>
      <c r="F126" s="301"/>
      <c r="G126" s="301"/>
      <c r="H126" s="301"/>
      <c r="I126" s="301"/>
      <c r="J126" s="301"/>
      <c r="K126" s="301"/>
      <c r="L126" s="301"/>
      <c r="M126" s="301"/>
      <c r="N126" s="301"/>
      <c r="O126" s="301"/>
      <c r="P126" s="301"/>
      <c r="Q126" s="301"/>
      <c r="R126" s="301"/>
    </row>
    <row r="127" spans="1:18" ht="12.75" customHeight="1">
      <c r="A127" s="298"/>
      <c r="B127" s="298"/>
      <c r="C127" s="253" t="s">
        <v>21</v>
      </c>
      <c r="D127" s="228"/>
      <c r="E127" s="228"/>
      <c r="F127" s="301">
        <f t="shared" ref="F127" si="16">SUM(G127:R127)</f>
        <v>2870747.1209568717</v>
      </c>
      <c r="G127" s="301">
        <f>'(3.5) Actual WCA NPC'!G127-'(3.4) Adjustments'!G127</f>
        <v>901181.59</v>
      </c>
      <c r="H127" s="301">
        <f>'(3.5) Actual WCA NPC'!H127-'(3.4) Adjustments'!H127</f>
        <v>308515.48445703456</v>
      </c>
      <c r="I127" s="301">
        <f>'(3.5) Actual WCA NPC'!I127-'(3.4) Adjustments'!I127</f>
        <v>-2.4652923457324505E-5</v>
      </c>
      <c r="J127" s="301">
        <f>'(3.5) Actual WCA NPC'!J127-'(3.4) Adjustments'!J127</f>
        <v>28500</v>
      </c>
      <c r="K127" s="301">
        <f>'(3.5) Actual WCA NPC'!K127-'(3.4) Adjustments'!K127</f>
        <v>0</v>
      </c>
      <c r="L127" s="301">
        <f>'(3.5) Actual WCA NPC'!L127-'(3.4) Adjustments'!L127</f>
        <v>-1.5279947547242045E-6</v>
      </c>
      <c r="M127" s="301">
        <f>'(3.5) Actual WCA NPC'!M127-'(3.4) Adjustments'!M127</f>
        <v>-8.7660737335681915E-5</v>
      </c>
      <c r="N127" s="301">
        <f>'(3.5) Actual WCA NPC'!N127-'(3.4) Adjustments'!N127</f>
        <v>-1.0054092854261398E-4</v>
      </c>
      <c r="O127" s="301">
        <f>'(3.5) Actual WCA NPC'!O127-'(3.4) Adjustments'!O127</f>
        <v>1193502.4667354319</v>
      </c>
      <c r="P127" s="301">
        <f>'(3.5) Actual WCA NPC'!P127-'(3.4) Adjustments'!P127</f>
        <v>-2.1212035790085793E-5</v>
      </c>
      <c r="Q127" s="301">
        <f>'(3.5) Actual WCA NPC'!Q127-'(3.4) Adjustments'!Q127</f>
        <v>216130.58000000002</v>
      </c>
      <c r="R127" s="301">
        <f>'(3.5) Actual WCA NPC'!R127-'(3.4) Adjustments'!R127</f>
        <v>222917</v>
      </c>
    </row>
    <row r="128" spans="1:18" ht="12.75" customHeight="1">
      <c r="A128" s="298"/>
      <c r="B128" s="298"/>
      <c r="C128" s="253" t="s">
        <v>305</v>
      </c>
      <c r="D128" s="228"/>
      <c r="E128" s="228"/>
      <c r="F128" s="301">
        <f t="shared" ref="F128:F134" si="17">SUM(G128:R128)</f>
        <v>262709.49999708799</v>
      </c>
      <c r="G128" s="301">
        <f>'(3.5) Actual WCA NPC'!G128-'(3.4) Adjustments'!G128</f>
        <v>0</v>
      </c>
      <c r="H128" s="301">
        <f>'(3.5) Actual WCA NPC'!H128-'(3.4) Adjustments'!H128</f>
        <v>-2.0000015865662135E-7</v>
      </c>
      <c r="I128" s="301">
        <f>'(3.5) Actual WCA NPC'!I128-'(3.4) Adjustments'!I128</f>
        <v>-1.0000003385357559E-6</v>
      </c>
      <c r="J128" s="301">
        <f>'(3.5) Actual WCA NPC'!J128-'(3.4) Adjustments'!J128</f>
        <v>0</v>
      </c>
      <c r="K128" s="301">
        <f>'(3.5) Actual WCA NPC'!K128-'(3.4) Adjustments'!K128</f>
        <v>63655</v>
      </c>
      <c r="L128" s="301">
        <f>'(3.5) Actual WCA NPC'!L128-'(3.4) Adjustments'!L128</f>
        <v>115600</v>
      </c>
      <c r="M128" s="301">
        <f>'(3.5) Actual WCA NPC'!M128-'(3.4) Adjustments'!M128</f>
        <v>57979.5</v>
      </c>
      <c r="N128" s="301">
        <f>'(3.5) Actual WCA NPC'!N128-'(3.4) Adjustments'!N128</f>
        <v>3875</v>
      </c>
      <c r="O128" s="301">
        <f>'(3.5) Actual WCA NPC'!O128-'(3.4) Adjustments'!O128</f>
        <v>21600</v>
      </c>
      <c r="P128" s="301">
        <f>'(3.5) Actual WCA NPC'!P128-'(3.4) Adjustments'!P128</f>
        <v>-1.1119991540908813E-6</v>
      </c>
      <c r="Q128" s="301">
        <f>'(3.5) Actual WCA NPC'!Q128-'(3.4) Adjustments'!Q128</f>
        <v>-6.0000093071721494E-7</v>
      </c>
      <c r="R128" s="301">
        <f>'(3.5) Actual WCA NPC'!R128-'(3.4) Adjustments'!R128</f>
        <v>0</v>
      </c>
    </row>
    <row r="129" spans="1:18" ht="12.75" customHeight="1">
      <c r="A129" s="298"/>
      <c r="B129" s="298"/>
      <c r="C129" s="253" t="s">
        <v>27</v>
      </c>
      <c r="D129" s="228"/>
      <c r="E129" s="228"/>
      <c r="F129" s="301">
        <f t="shared" si="17"/>
        <v>0</v>
      </c>
      <c r="G129" s="301">
        <f>'(3.5) Actual WCA NPC'!G129-'(3.4) Adjustments'!G129</f>
        <v>0</v>
      </c>
      <c r="H129" s="301">
        <f>'(3.5) Actual WCA NPC'!H129-'(3.4) Adjustments'!H129</f>
        <v>0</v>
      </c>
      <c r="I129" s="301">
        <f>'(3.5) Actual WCA NPC'!I129-'(3.4) Adjustments'!I129</f>
        <v>0</v>
      </c>
      <c r="J129" s="301">
        <f>'(3.5) Actual WCA NPC'!J129-'(3.4) Adjustments'!J129</f>
        <v>0</v>
      </c>
      <c r="K129" s="301">
        <f>'(3.5) Actual WCA NPC'!K129-'(3.4) Adjustments'!K129</f>
        <v>0</v>
      </c>
      <c r="L129" s="301">
        <f>'(3.5) Actual WCA NPC'!L129-'(3.4) Adjustments'!L129</f>
        <v>0</v>
      </c>
      <c r="M129" s="301">
        <f>'(3.5) Actual WCA NPC'!M129-'(3.4) Adjustments'!M129</f>
        <v>0</v>
      </c>
      <c r="N129" s="301">
        <f>'(3.5) Actual WCA NPC'!N129-'(3.4) Adjustments'!N129</f>
        <v>0</v>
      </c>
      <c r="O129" s="301">
        <f>'(3.5) Actual WCA NPC'!O129-'(3.4) Adjustments'!O129</f>
        <v>0</v>
      </c>
      <c r="P129" s="301">
        <f>'(3.5) Actual WCA NPC'!P129-'(3.4) Adjustments'!P129</f>
        <v>0</v>
      </c>
      <c r="Q129" s="301">
        <f>'(3.5) Actual WCA NPC'!Q129-'(3.4) Adjustments'!Q129</f>
        <v>0</v>
      </c>
      <c r="R129" s="301">
        <f>'(3.5) Actual WCA NPC'!R129-'(3.4) Adjustments'!R129</f>
        <v>0</v>
      </c>
    </row>
    <row r="130" spans="1:18" ht="12.75" customHeight="1">
      <c r="A130" s="298"/>
      <c r="B130" s="298"/>
      <c r="C130" s="253" t="s">
        <v>22</v>
      </c>
      <c r="D130" s="228"/>
      <c r="E130" s="228"/>
      <c r="F130" s="301">
        <f t="shared" si="17"/>
        <v>116251452.78607905</v>
      </c>
      <c r="G130" s="301">
        <f>'(3.5) Actual WCA NPC'!G130-'(3.4) Adjustments'!G130</f>
        <v>11628626.870000001</v>
      </c>
      <c r="H130" s="301">
        <f>'(3.5) Actual WCA NPC'!H130-'(3.4) Adjustments'!H130</f>
        <v>10363204.850000001</v>
      </c>
      <c r="I130" s="301">
        <f>'(3.5) Actual WCA NPC'!I130-'(3.4) Adjustments'!I130</f>
        <v>3117793.0652787369</v>
      </c>
      <c r="J130" s="301">
        <f>'(3.5) Actual WCA NPC'!J130-'(3.4) Adjustments'!J130</f>
        <v>4925526.5178656885</v>
      </c>
      <c r="K130" s="301">
        <f>'(3.5) Actual WCA NPC'!K130-'(3.4) Adjustments'!K130</f>
        <v>4625946.7683388852</v>
      </c>
      <c r="L130" s="301">
        <f>'(3.5) Actual WCA NPC'!L130-'(3.4) Adjustments'!L130</f>
        <v>6043318.61948663</v>
      </c>
      <c r="M130" s="301">
        <f>'(3.5) Actual WCA NPC'!M130-'(3.4) Adjustments'!M130</f>
        <v>11546518.738783838</v>
      </c>
      <c r="N130" s="301">
        <f>'(3.5) Actual WCA NPC'!N130-'(3.4) Adjustments'!N130</f>
        <v>17887622.998047493</v>
      </c>
      <c r="O130" s="301">
        <f>'(3.5) Actual WCA NPC'!O130-'(3.4) Adjustments'!O130</f>
        <v>16935914.199999996</v>
      </c>
      <c r="P130" s="301">
        <f>'(3.5) Actual WCA NPC'!P130-'(3.4) Adjustments'!P130</f>
        <v>4888542.691440586</v>
      </c>
      <c r="Q130" s="301">
        <f>'(3.5) Actual WCA NPC'!Q130-'(3.4) Adjustments'!Q130</f>
        <v>10729842.939999999</v>
      </c>
      <c r="R130" s="301">
        <f>'(3.5) Actual WCA NPC'!R130-'(3.4) Adjustments'!R130</f>
        <v>13558594.526837196</v>
      </c>
    </row>
    <row r="131" spans="1:18" ht="12.75" customHeight="1">
      <c r="A131" s="298"/>
      <c r="B131" s="298"/>
      <c r="C131" s="253" t="s">
        <v>23</v>
      </c>
      <c r="D131" s="228"/>
      <c r="E131" s="228"/>
      <c r="F131" s="301">
        <f t="shared" si="17"/>
        <v>0</v>
      </c>
      <c r="G131" s="301">
        <f>'(3.5) Actual WCA NPC'!G131-'(3.4) Adjustments'!G131</f>
        <v>0</v>
      </c>
      <c r="H131" s="301">
        <f>'(3.5) Actual WCA NPC'!H131-'(3.4) Adjustments'!H131</f>
        <v>0</v>
      </c>
      <c r="I131" s="301">
        <f>'(3.5) Actual WCA NPC'!I131-'(3.4) Adjustments'!I131</f>
        <v>0</v>
      </c>
      <c r="J131" s="301">
        <f>'(3.5) Actual WCA NPC'!J131-'(3.4) Adjustments'!J131</f>
        <v>0</v>
      </c>
      <c r="K131" s="301">
        <f>'(3.5) Actual WCA NPC'!K131-'(3.4) Adjustments'!K131</f>
        <v>0</v>
      </c>
      <c r="L131" s="301">
        <f>'(3.5) Actual WCA NPC'!L131-'(3.4) Adjustments'!L131</f>
        <v>0</v>
      </c>
      <c r="M131" s="301">
        <f>'(3.5) Actual WCA NPC'!M131-'(3.4) Adjustments'!M131</f>
        <v>0</v>
      </c>
      <c r="N131" s="301">
        <f>'(3.5) Actual WCA NPC'!N131-'(3.4) Adjustments'!N131</f>
        <v>0</v>
      </c>
      <c r="O131" s="301">
        <f>'(3.5) Actual WCA NPC'!O131-'(3.4) Adjustments'!O131</f>
        <v>0</v>
      </c>
      <c r="P131" s="301">
        <f>'(3.5) Actual WCA NPC'!P131-'(3.4) Adjustments'!P131</f>
        <v>0</v>
      </c>
      <c r="Q131" s="301">
        <f>'(3.5) Actual WCA NPC'!Q131-'(3.4) Adjustments'!Q131</f>
        <v>0</v>
      </c>
      <c r="R131" s="301">
        <f>'(3.5) Actual WCA NPC'!R131-'(3.4) Adjustments'!R131</f>
        <v>0</v>
      </c>
    </row>
    <row r="132" spans="1:18" ht="12.75" customHeight="1">
      <c r="A132" s="298"/>
      <c r="B132" s="298"/>
      <c r="C132" s="253" t="s">
        <v>26</v>
      </c>
      <c r="D132" s="228"/>
      <c r="E132" s="228"/>
      <c r="F132" s="301">
        <f t="shared" si="17"/>
        <v>3056098.7577571087</v>
      </c>
      <c r="G132" s="301">
        <f>'(3.5) Actual WCA NPC'!G132-'(3.4) Adjustments'!G132</f>
        <v>143738.28000000003</v>
      </c>
      <c r="H132" s="301">
        <f>'(3.5) Actual WCA NPC'!H132-'(3.4) Adjustments'!H132</f>
        <v>293715.83999999997</v>
      </c>
      <c r="I132" s="301">
        <f>'(3.5) Actual WCA NPC'!I132-'(3.4) Adjustments'!I132</f>
        <v>-4.4087995775043964E-5</v>
      </c>
      <c r="J132" s="301">
        <f>'(3.5) Actual WCA NPC'!J132-'(3.4) Adjustments'!J132</f>
        <v>75243.3</v>
      </c>
      <c r="K132" s="301">
        <f>'(3.5) Actual WCA NPC'!K132-'(3.4) Adjustments'!K132</f>
        <v>462023.58999999997</v>
      </c>
      <c r="L132" s="301">
        <f>'(3.5) Actual WCA NPC'!L132-'(3.4) Adjustments'!L132</f>
        <v>217281.71</v>
      </c>
      <c r="M132" s="301">
        <f>'(3.5) Actual WCA NPC'!M132-'(3.4) Adjustments'!M132</f>
        <v>-1.5639595221728086E-4</v>
      </c>
      <c r="N132" s="301">
        <f>'(3.5) Actual WCA NPC'!N132-'(3.4) Adjustments'!N132</f>
        <v>-2.2816192358732224E-4</v>
      </c>
      <c r="O132" s="301">
        <f>'(3.5) Actual WCA NPC'!O132-'(3.4) Adjustments'!O132</f>
        <v>-1.2837606482207775E-4</v>
      </c>
      <c r="P132" s="301">
        <f>'(3.5) Actual WCA NPC'!P132-'(3.4) Adjustments'!P132</f>
        <v>-2.1649780683219433E-4</v>
      </c>
      <c r="Q132" s="301">
        <f>'(3.5) Actual WCA NPC'!Q132-'(3.4) Adjustments'!Q132</f>
        <v>482554.03853062843</v>
      </c>
      <c r="R132" s="301">
        <f>'(3.5) Actual WCA NPC'!R132-'(3.4) Adjustments'!R132</f>
        <v>1381542</v>
      </c>
    </row>
    <row r="133" spans="1:18" ht="12.75" customHeight="1">
      <c r="A133" s="298"/>
      <c r="B133" s="298"/>
      <c r="C133" s="253" t="s">
        <v>307</v>
      </c>
      <c r="D133" s="228"/>
      <c r="E133" s="228"/>
      <c r="F133" s="301">
        <f t="shared" si="17"/>
        <v>-2968643.6199999945</v>
      </c>
      <c r="G133" s="301">
        <f>'(3.5) Actual WCA NPC'!G133-'(3.4) Adjustments'!G133</f>
        <v>-2175992.1599999988</v>
      </c>
      <c r="H133" s="301">
        <f>'(3.5) Actual WCA NPC'!H133-'(3.4) Adjustments'!H133</f>
        <v>316007.62000000163</v>
      </c>
      <c r="I133" s="301">
        <f>'(3.5) Actual WCA NPC'!I133-'(3.4) Adjustments'!I133</f>
        <v>-531591.70999999926</v>
      </c>
      <c r="J133" s="301">
        <f>'(3.5) Actual WCA NPC'!J133-'(3.4) Adjustments'!J133</f>
        <v>3335751.53</v>
      </c>
      <c r="K133" s="301">
        <f>'(3.5) Actual WCA NPC'!K133-'(3.4) Adjustments'!K133</f>
        <v>1658936.7599999998</v>
      </c>
      <c r="L133" s="301">
        <f>'(3.5) Actual WCA NPC'!L133-'(3.4) Adjustments'!L133</f>
        <v>500404.76999999885</v>
      </c>
      <c r="M133" s="301">
        <f>'(3.5) Actual WCA NPC'!M133-'(3.4) Adjustments'!M133</f>
        <v>1171610.3399999989</v>
      </c>
      <c r="N133" s="301">
        <f>'(3.5) Actual WCA NPC'!N133-'(3.4) Adjustments'!N133</f>
        <v>-2030093.4599999976</v>
      </c>
      <c r="O133" s="301">
        <f>'(3.5) Actual WCA NPC'!O133-'(3.4) Adjustments'!O133</f>
        <v>-2075328.0499999977</v>
      </c>
      <c r="P133" s="301">
        <f>'(3.5) Actual WCA NPC'!P133-'(3.4) Adjustments'!P133</f>
        <v>-2079954.41</v>
      </c>
      <c r="Q133" s="301">
        <f>'(3.5) Actual WCA NPC'!Q133-'(3.4) Adjustments'!Q133</f>
        <v>-714599.98000000045</v>
      </c>
      <c r="R133" s="301">
        <f>'(3.5) Actual WCA NPC'!R133-'(3.4) Adjustments'!R133</f>
        <v>-343794.87000000017</v>
      </c>
    </row>
    <row r="134" spans="1:18" ht="12.75" customHeight="1">
      <c r="A134" s="298"/>
      <c r="B134" s="298"/>
      <c r="C134" s="253" t="s">
        <v>308</v>
      </c>
      <c r="D134" s="228"/>
      <c r="E134" s="228"/>
      <c r="F134" s="301">
        <f t="shared" si="17"/>
        <v>5215267.3999999994</v>
      </c>
      <c r="G134" s="301">
        <f>'(3.5) Actual WCA NPC'!G134-'(3.4) Adjustments'!G134</f>
        <v>1340652.31</v>
      </c>
      <c r="H134" s="301">
        <f>'(3.5) Actual WCA NPC'!H134-'(3.4) Adjustments'!H134</f>
        <v>508095.37999999983</v>
      </c>
      <c r="I134" s="301">
        <f>'(3.5) Actual WCA NPC'!I134-'(3.4) Adjustments'!I134</f>
        <v>441915.12</v>
      </c>
      <c r="J134" s="301">
        <f>'(3.5) Actual WCA NPC'!J134-'(3.4) Adjustments'!J134</f>
        <v>69198.090000000026</v>
      </c>
      <c r="K134" s="301">
        <f>'(3.5) Actual WCA NPC'!K134-'(3.4) Adjustments'!K134</f>
        <v>73570.720000000088</v>
      </c>
      <c r="L134" s="301">
        <f>'(3.5) Actual WCA NPC'!L134-'(3.4) Adjustments'!L134</f>
        <v>35983.020000000019</v>
      </c>
      <c r="M134" s="301">
        <f>'(3.5) Actual WCA NPC'!M134-'(3.4) Adjustments'!M134</f>
        <v>59818.499999999884</v>
      </c>
      <c r="N134" s="301">
        <f>'(3.5) Actual WCA NPC'!N134-'(3.4) Adjustments'!N134</f>
        <v>384158.90999999992</v>
      </c>
      <c r="O134" s="301">
        <f>'(3.5) Actual WCA NPC'!O134-'(3.4) Adjustments'!O134</f>
        <v>422388.51000000013</v>
      </c>
      <c r="P134" s="301">
        <f>'(3.5) Actual WCA NPC'!P134-'(3.4) Adjustments'!P134</f>
        <v>767378.76999999932</v>
      </c>
      <c r="Q134" s="301">
        <f>'(3.5) Actual WCA NPC'!Q134-'(3.4) Adjustments'!Q134</f>
        <v>646690.74000000011</v>
      </c>
      <c r="R134" s="301">
        <f>'(3.5) Actual WCA NPC'!R134-'(3.4) Adjustments'!R134</f>
        <v>465417.32999999984</v>
      </c>
    </row>
    <row r="135" spans="1:18" ht="12.75" customHeight="1">
      <c r="A135" s="298"/>
      <c r="B135" s="298"/>
      <c r="D135" s="228"/>
      <c r="E135" s="228"/>
      <c r="F135" s="301"/>
      <c r="G135" s="301"/>
      <c r="H135" s="301"/>
      <c r="I135" s="301"/>
      <c r="J135" s="301"/>
      <c r="K135" s="301"/>
      <c r="L135" s="301"/>
      <c r="M135" s="301"/>
      <c r="N135" s="301"/>
      <c r="O135" s="301"/>
      <c r="P135" s="301"/>
      <c r="Q135" s="301"/>
      <c r="R135" s="301"/>
    </row>
    <row r="136" spans="1:18" ht="12.75" customHeight="1">
      <c r="A136" s="298"/>
      <c r="B136" s="298" t="s">
        <v>195</v>
      </c>
      <c r="C136" s="228"/>
      <c r="D136" s="228"/>
      <c r="E136" s="228"/>
      <c r="F136" s="301">
        <f>SUM(G136:R136)</f>
        <v>124687631.9447901</v>
      </c>
      <c r="G136" s="301">
        <f>SUM(G127:G134)</f>
        <v>11838206.890000002</v>
      </c>
      <c r="H136" s="301">
        <f t="shared" ref="H136:R136" si="18">SUM(H127:H134)</f>
        <v>11789539.174456837</v>
      </c>
      <c r="I136" s="301">
        <f t="shared" si="18"/>
        <v>3028116.4752089968</v>
      </c>
      <c r="J136" s="301">
        <f t="shared" si="18"/>
        <v>8434219.4378656875</v>
      </c>
      <c r="K136" s="301">
        <f t="shared" si="18"/>
        <v>6884132.8383388845</v>
      </c>
      <c r="L136" s="301">
        <f t="shared" si="18"/>
        <v>6912588.1194851007</v>
      </c>
      <c r="M136" s="301">
        <f t="shared" si="18"/>
        <v>12835927.078539781</v>
      </c>
      <c r="N136" s="301">
        <f t="shared" si="18"/>
        <v>16245563.447718792</v>
      </c>
      <c r="O136" s="301">
        <f t="shared" si="18"/>
        <v>16498077.126607051</v>
      </c>
      <c r="P136" s="301">
        <f t="shared" si="18"/>
        <v>3575967.0512017636</v>
      </c>
      <c r="Q136" s="301">
        <f t="shared" si="18"/>
        <v>11360618.318530029</v>
      </c>
      <c r="R136" s="301">
        <f t="shared" si="18"/>
        <v>15284675.986837195</v>
      </c>
    </row>
    <row r="137" spans="1:18" ht="12.75" customHeight="1">
      <c r="A137" s="298"/>
      <c r="B137" s="298"/>
      <c r="C137" s="228"/>
      <c r="D137" s="228"/>
      <c r="E137" s="228"/>
      <c r="F137" s="301"/>
      <c r="G137" s="301"/>
      <c r="H137" s="301"/>
      <c r="I137" s="301"/>
      <c r="J137" s="301"/>
      <c r="K137" s="301"/>
      <c r="L137" s="301"/>
      <c r="M137" s="301"/>
      <c r="N137" s="301"/>
      <c r="O137" s="301"/>
      <c r="P137" s="301"/>
      <c r="Q137" s="301"/>
      <c r="R137" s="301"/>
    </row>
    <row r="138" spans="1:18" ht="12.75" customHeight="1">
      <c r="A138" s="298"/>
      <c r="B138" s="298" t="s">
        <v>196</v>
      </c>
      <c r="C138" s="228"/>
      <c r="D138" s="228"/>
      <c r="E138" s="228"/>
      <c r="F138" s="301">
        <f t="shared" ref="F138" si="19">SUM(G138:R138)</f>
        <v>0</v>
      </c>
      <c r="G138" s="301">
        <f>'(3.5) Actual WCA NPC'!G138-'(3.4) Adjustments'!G138</f>
        <v>0</v>
      </c>
      <c r="H138" s="301">
        <f>'(3.5) Actual WCA NPC'!H138-'(3.4) Adjustments'!H138</f>
        <v>0</v>
      </c>
      <c r="I138" s="301">
        <f>'(3.5) Actual WCA NPC'!I138-'(3.4) Adjustments'!I138</f>
        <v>0</v>
      </c>
      <c r="J138" s="301">
        <f>'(3.5) Actual WCA NPC'!J138-'(3.4) Adjustments'!J138</f>
        <v>0</v>
      </c>
      <c r="K138" s="301">
        <f>'(3.5) Actual WCA NPC'!K138-'(3.4) Adjustments'!K138</f>
        <v>0</v>
      </c>
      <c r="L138" s="301">
        <f>'(3.5) Actual WCA NPC'!L138-'(3.4) Adjustments'!L138</f>
        <v>0</v>
      </c>
      <c r="M138" s="301">
        <f>'(3.5) Actual WCA NPC'!M138-'(3.4) Adjustments'!M138</f>
        <v>0</v>
      </c>
      <c r="N138" s="301">
        <f>'(3.5) Actual WCA NPC'!N138-'(3.4) Adjustments'!N138</f>
        <v>0</v>
      </c>
      <c r="O138" s="301">
        <f>'(3.5) Actual WCA NPC'!O138-'(3.4) Adjustments'!O138</f>
        <v>0</v>
      </c>
      <c r="P138" s="301">
        <f>'(3.5) Actual WCA NPC'!P138-'(3.4) Adjustments'!P138</f>
        <v>0</v>
      </c>
      <c r="Q138" s="301">
        <f>'(3.5) Actual WCA NPC'!Q138-'(3.4) Adjustments'!Q138</f>
        <v>0</v>
      </c>
      <c r="R138" s="301">
        <f>'(3.5) Actual WCA NPC'!R138-'(3.4) Adjustments'!R138</f>
        <v>0</v>
      </c>
    </row>
    <row r="139" spans="1:18" ht="12.75" customHeight="1">
      <c r="A139" s="298"/>
      <c r="B139" s="298"/>
      <c r="C139" s="228"/>
      <c r="D139" s="228"/>
      <c r="E139" s="228"/>
      <c r="F139" s="301"/>
      <c r="G139" s="301"/>
      <c r="H139" s="301"/>
      <c r="I139" s="301"/>
      <c r="J139" s="301"/>
      <c r="K139" s="301"/>
      <c r="L139" s="301"/>
      <c r="M139" s="301"/>
      <c r="N139" s="301"/>
      <c r="O139" s="301"/>
      <c r="P139" s="301"/>
      <c r="Q139" s="301"/>
      <c r="R139" s="301"/>
    </row>
    <row r="140" spans="1:18" ht="12.75" customHeight="1">
      <c r="A140" s="240" t="s">
        <v>197</v>
      </c>
      <c r="B140" s="298"/>
      <c r="C140" s="228"/>
      <c r="D140" s="228"/>
      <c r="E140" s="302" t="s">
        <v>171</v>
      </c>
      <c r="F140" s="301">
        <f>SUM(G140:R140)</f>
        <v>129832522.36479011</v>
      </c>
      <c r="G140" s="301">
        <f>SUM(G114,G124,G136:G138)</f>
        <v>12550223.310000002</v>
      </c>
      <c r="H140" s="301">
        <f t="shared" ref="H140:R140" si="20">SUM(H114,H124,H136:H138)</f>
        <v>12357576.034456836</v>
      </c>
      <c r="I140" s="301">
        <f t="shared" si="20"/>
        <v>3085739.8552089967</v>
      </c>
      <c r="J140" s="301">
        <f t="shared" si="20"/>
        <v>8954167.2178656869</v>
      </c>
      <c r="K140" s="301">
        <f t="shared" si="20"/>
        <v>7298254.4183388846</v>
      </c>
      <c r="L140" s="301">
        <f t="shared" si="20"/>
        <v>7457182.0794851007</v>
      </c>
      <c r="M140" s="301">
        <f t="shared" si="20"/>
        <v>13318961.288539782</v>
      </c>
      <c r="N140" s="301">
        <f t="shared" si="20"/>
        <v>16639840.027718792</v>
      </c>
      <c r="O140" s="301">
        <f t="shared" si="20"/>
        <v>16761898.066607051</v>
      </c>
      <c r="P140" s="301">
        <f t="shared" si="20"/>
        <v>4015507.7412017635</v>
      </c>
      <c r="Q140" s="301">
        <f t="shared" si="20"/>
        <v>11792198.758530028</v>
      </c>
      <c r="R140" s="301">
        <f t="shared" si="20"/>
        <v>15600973.566837195</v>
      </c>
    </row>
    <row r="141" spans="1:18" ht="12.75" customHeight="1">
      <c r="A141" s="298"/>
      <c r="B141" s="298"/>
      <c r="C141" s="228"/>
      <c r="D141" s="228"/>
      <c r="E141" s="228"/>
      <c r="F141" s="301"/>
      <c r="G141" s="301"/>
      <c r="H141" s="301"/>
      <c r="I141" s="301"/>
      <c r="J141" s="301"/>
      <c r="K141" s="301"/>
      <c r="L141" s="301"/>
      <c r="M141" s="301"/>
      <c r="N141" s="301"/>
      <c r="O141" s="301"/>
      <c r="P141" s="301"/>
      <c r="Q141" s="301"/>
      <c r="R141" s="301"/>
    </row>
    <row r="142" spans="1:18" ht="12.75" customHeight="1">
      <c r="A142" s="270" t="s">
        <v>62</v>
      </c>
      <c r="B142" s="298"/>
      <c r="C142" s="228"/>
      <c r="D142" s="228"/>
      <c r="E142" s="302" t="s">
        <v>171</v>
      </c>
      <c r="F142" s="301"/>
      <c r="G142" s="301"/>
      <c r="H142" s="301"/>
      <c r="I142" s="301"/>
      <c r="J142" s="301"/>
      <c r="K142" s="301"/>
      <c r="L142" s="301"/>
      <c r="M142" s="301"/>
      <c r="N142" s="301"/>
      <c r="O142" s="301"/>
      <c r="P142" s="301"/>
      <c r="Q142" s="301"/>
      <c r="R142" s="301"/>
    </row>
    <row r="143" spans="1:18" ht="12.75" customHeight="1">
      <c r="A143" s="298"/>
      <c r="C143" s="298" t="s">
        <v>63</v>
      </c>
      <c r="D143" s="228"/>
      <c r="E143" s="302"/>
      <c r="F143" s="301">
        <f>SUM(G143:R143)</f>
        <v>117257990.00499998</v>
      </c>
      <c r="G143" s="301">
        <f>'(3.5) Actual WCA NPC'!G143-'(3.4) Adjustments'!G143</f>
        <v>10069299.674999999</v>
      </c>
      <c r="H143" s="301">
        <f>'(3.5) Actual WCA NPC'!H143-'(3.4) Adjustments'!H143</f>
        <v>9582763.0449999999</v>
      </c>
      <c r="I143" s="301">
        <f>'(3.5) Actual WCA NPC'!I143-'(3.4) Adjustments'!I143</f>
        <v>10002046.115</v>
      </c>
      <c r="J143" s="301">
        <f>'(3.5) Actual WCA NPC'!J143-'(3.4) Adjustments'!J143</f>
        <v>9885943.4849999994</v>
      </c>
      <c r="K143" s="301">
        <f>'(3.5) Actual WCA NPC'!K143-'(3.4) Adjustments'!K143</f>
        <v>9138463.8149999995</v>
      </c>
      <c r="L143" s="301">
        <f>'(3.5) Actual WCA NPC'!L143-'(3.4) Adjustments'!L143</f>
        <v>9601146.4849999994</v>
      </c>
      <c r="M143" s="301">
        <f>'(3.5) Actual WCA NPC'!M143-'(3.4) Adjustments'!M143</f>
        <v>9812835.7799999975</v>
      </c>
      <c r="N143" s="301">
        <f>'(3.5) Actual WCA NPC'!N143-'(3.4) Adjustments'!N143</f>
        <v>9919655.5699999984</v>
      </c>
      <c r="O143" s="301">
        <f>'(3.5) Actual WCA NPC'!O143-'(3.4) Adjustments'!O143</f>
        <v>9473501.0899999999</v>
      </c>
      <c r="P143" s="301">
        <f>'(3.5) Actual WCA NPC'!P143-'(3.4) Adjustments'!P143</f>
        <v>9896477.8849999979</v>
      </c>
      <c r="Q143" s="301">
        <f>'(3.5) Actual WCA NPC'!Q143-'(3.4) Adjustments'!Q143</f>
        <v>9668666.2249999996</v>
      </c>
      <c r="R143" s="301">
        <f>'(3.5) Actual WCA NPC'!R143-'(3.4) Adjustments'!R143</f>
        <v>10207190.834999999</v>
      </c>
    </row>
    <row r="144" spans="1:18" ht="12.75" customHeight="1">
      <c r="A144" s="298"/>
      <c r="C144" s="298" t="s">
        <v>207</v>
      </c>
      <c r="D144" s="228"/>
      <c r="E144" s="302"/>
      <c r="F144" s="301">
        <f>SUM(G144:R144)</f>
        <v>0</v>
      </c>
      <c r="G144" s="301">
        <f>'(3.5) Actual WCA NPC'!G144-'(3.4) Adjustments'!G144</f>
        <v>0</v>
      </c>
      <c r="H144" s="301">
        <f>'(3.5) Actual WCA NPC'!H144-'(3.4) Adjustments'!H144</f>
        <v>0</v>
      </c>
      <c r="I144" s="301">
        <f>'(3.5) Actual WCA NPC'!I144-'(3.4) Adjustments'!I144</f>
        <v>0</v>
      </c>
      <c r="J144" s="301">
        <f>'(3.5) Actual WCA NPC'!J144-'(3.4) Adjustments'!J144</f>
        <v>0</v>
      </c>
      <c r="K144" s="301">
        <f>'(3.5) Actual WCA NPC'!K144-'(3.4) Adjustments'!K144</f>
        <v>0</v>
      </c>
      <c r="L144" s="301">
        <f>'(3.5) Actual WCA NPC'!L144-'(3.4) Adjustments'!L144</f>
        <v>0</v>
      </c>
      <c r="M144" s="301">
        <f>'(3.5) Actual WCA NPC'!M144-'(3.4) Adjustments'!M144</f>
        <v>0</v>
      </c>
      <c r="N144" s="301">
        <f>'(3.5) Actual WCA NPC'!N144-'(3.4) Adjustments'!N144</f>
        <v>0</v>
      </c>
      <c r="O144" s="301">
        <f>'(3.5) Actual WCA NPC'!O144-'(3.4) Adjustments'!O144</f>
        <v>0</v>
      </c>
      <c r="P144" s="301">
        <f>'(3.5) Actual WCA NPC'!P144-'(3.4) Adjustments'!P144</f>
        <v>0</v>
      </c>
      <c r="Q144" s="301">
        <f>'(3.5) Actual WCA NPC'!Q144-'(3.4) Adjustments'!Q144</f>
        <v>0</v>
      </c>
      <c r="R144" s="301">
        <f>'(3.5) Actual WCA NPC'!R144-'(3.4) Adjustments'!R144</f>
        <v>0</v>
      </c>
    </row>
    <row r="145" spans="1:18" ht="12.75" customHeight="1">
      <c r="A145" s="298"/>
      <c r="B145" s="298"/>
      <c r="C145" s="228"/>
      <c r="D145" s="228"/>
      <c r="E145" s="302"/>
      <c r="F145" s="301"/>
      <c r="G145" s="301"/>
      <c r="H145" s="301"/>
      <c r="I145" s="301"/>
      <c r="J145" s="301"/>
      <c r="K145" s="301"/>
      <c r="L145" s="301"/>
      <c r="M145" s="301"/>
      <c r="N145" s="301"/>
      <c r="O145" s="301"/>
      <c r="P145" s="301"/>
      <c r="Q145" s="301"/>
      <c r="R145" s="301"/>
    </row>
    <row r="146" spans="1:18" ht="12.75" customHeight="1">
      <c r="A146" s="240" t="s">
        <v>198</v>
      </c>
      <c r="B146" s="298"/>
      <c r="C146" s="228"/>
      <c r="D146" s="228"/>
      <c r="E146" s="302"/>
      <c r="F146" s="301">
        <f>SUM(G146:R146)</f>
        <v>117257990.00499998</v>
      </c>
      <c r="G146" s="301">
        <f t="shared" ref="G146:I146" si="21">SUM(G143:G144)</f>
        <v>10069299.674999999</v>
      </c>
      <c r="H146" s="301">
        <f t="shared" si="21"/>
        <v>9582763.0449999999</v>
      </c>
      <c r="I146" s="301">
        <f t="shared" si="21"/>
        <v>10002046.115</v>
      </c>
      <c r="J146" s="301">
        <f t="shared" ref="J146:R146" si="22">SUM(J143:J144)</f>
        <v>9885943.4849999994</v>
      </c>
      <c r="K146" s="301">
        <f t="shared" si="22"/>
        <v>9138463.8149999995</v>
      </c>
      <c r="L146" s="301">
        <f t="shared" si="22"/>
        <v>9601146.4849999994</v>
      </c>
      <c r="M146" s="301">
        <f t="shared" si="22"/>
        <v>9812835.7799999975</v>
      </c>
      <c r="N146" s="301">
        <f t="shared" si="22"/>
        <v>9919655.5699999984</v>
      </c>
      <c r="O146" s="301">
        <f t="shared" si="22"/>
        <v>9473501.0899999999</v>
      </c>
      <c r="P146" s="301">
        <f t="shared" si="22"/>
        <v>9896477.8849999979</v>
      </c>
      <c r="Q146" s="301">
        <f t="shared" si="22"/>
        <v>9668666.2249999996</v>
      </c>
      <c r="R146" s="301">
        <f t="shared" si="22"/>
        <v>10207190.834999999</v>
      </c>
    </row>
    <row r="147" spans="1:18" ht="12.75" customHeight="1">
      <c r="A147" s="298"/>
      <c r="B147" s="298"/>
      <c r="C147" s="228"/>
      <c r="D147" s="228"/>
      <c r="E147" s="302"/>
      <c r="F147" s="301"/>
      <c r="G147" s="301"/>
      <c r="H147" s="301"/>
      <c r="I147" s="301"/>
      <c r="J147" s="301"/>
      <c r="K147" s="301"/>
      <c r="L147" s="301"/>
      <c r="M147" s="301"/>
      <c r="N147" s="301"/>
      <c r="O147" s="301"/>
      <c r="P147" s="301"/>
      <c r="Q147" s="301"/>
      <c r="R147" s="301"/>
    </row>
    <row r="148" spans="1:18" ht="12.75" customHeight="1">
      <c r="A148" s="270" t="s">
        <v>64</v>
      </c>
      <c r="B148" s="298"/>
      <c r="C148" s="228"/>
      <c r="D148" s="228"/>
      <c r="E148" s="302"/>
      <c r="F148" s="301"/>
      <c r="G148" s="301"/>
      <c r="H148" s="301"/>
      <c r="I148" s="301"/>
      <c r="J148" s="301"/>
      <c r="K148" s="301"/>
      <c r="L148" s="301"/>
      <c r="M148" s="301"/>
      <c r="N148" s="301"/>
      <c r="O148" s="301"/>
      <c r="P148" s="301"/>
      <c r="Q148" s="301"/>
      <c r="R148" s="301"/>
    </row>
    <row r="149" spans="1:18" ht="12.75" customHeight="1">
      <c r="A149" s="298"/>
      <c r="C149" s="298" t="s">
        <v>24</v>
      </c>
      <c r="D149" s="228"/>
      <c r="E149" s="302"/>
      <c r="F149" s="301">
        <f t="shared" ref="F149:F158" si="23">SUM(G149:R149)</f>
        <v>0</v>
      </c>
      <c r="G149" s="301">
        <f>'(3.5) Actual WCA NPC'!G149-'(3.4) Adjustments'!G149</f>
        <v>0</v>
      </c>
      <c r="H149" s="301">
        <f>'(3.5) Actual WCA NPC'!H149-'(3.4) Adjustments'!H149</f>
        <v>0</v>
      </c>
      <c r="I149" s="301">
        <f>'(3.5) Actual WCA NPC'!I149-'(3.4) Adjustments'!I149</f>
        <v>0</v>
      </c>
      <c r="J149" s="301">
        <f>'(3.5) Actual WCA NPC'!J149-'(3.4) Adjustments'!J149</f>
        <v>0</v>
      </c>
      <c r="K149" s="301">
        <f>'(3.5) Actual WCA NPC'!K149-'(3.4) Adjustments'!K149</f>
        <v>0</v>
      </c>
      <c r="L149" s="301">
        <f>'(3.5) Actual WCA NPC'!L149-'(3.4) Adjustments'!L149</f>
        <v>0</v>
      </c>
      <c r="M149" s="301">
        <f>'(3.5) Actual WCA NPC'!M149-'(3.4) Adjustments'!M149</f>
        <v>0</v>
      </c>
      <c r="N149" s="301">
        <f>'(3.5) Actual WCA NPC'!N149-'(3.4) Adjustments'!N149</f>
        <v>0</v>
      </c>
      <c r="O149" s="301">
        <f>'(3.5) Actual WCA NPC'!O149-'(3.4) Adjustments'!O149</f>
        <v>0</v>
      </c>
      <c r="P149" s="301">
        <f>'(3.5) Actual WCA NPC'!P149-'(3.4) Adjustments'!P149</f>
        <v>0</v>
      </c>
      <c r="Q149" s="301">
        <f>'(3.5) Actual WCA NPC'!Q149-'(3.4) Adjustments'!Q149</f>
        <v>0</v>
      </c>
      <c r="R149" s="301">
        <f>'(3.5) Actual WCA NPC'!R149-'(3.4) Adjustments'!R149</f>
        <v>0</v>
      </c>
    </row>
    <row r="150" spans="1:18" ht="12.75" customHeight="1">
      <c r="A150" s="298"/>
      <c r="C150" s="298" t="s">
        <v>65</v>
      </c>
      <c r="D150" s="228"/>
      <c r="E150" s="302"/>
      <c r="F150" s="301">
        <f t="shared" si="23"/>
        <v>6232434.9650685173</v>
      </c>
      <c r="G150" s="301">
        <f>'(3.5) Actual WCA NPC'!G150-'(3.4) Adjustments'!G150</f>
        <v>762440.49473746726</v>
      </c>
      <c r="H150" s="301">
        <f>'(3.5) Actual WCA NPC'!H150-'(3.4) Adjustments'!H150</f>
        <v>792862.01117431372</v>
      </c>
      <c r="I150" s="301">
        <f>'(3.5) Actual WCA NPC'!I150-'(3.4) Adjustments'!I150</f>
        <v>776730.09456908447</v>
      </c>
      <c r="J150" s="301">
        <f>'(3.5) Actual WCA NPC'!J150-'(3.4) Adjustments'!J150</f>
        <v>770812.33288289048</v>
      </c>
      <c r="K150" s="301">
        <f>'(3.5) Actual WCA NPC'!K150-'(3.4) Adjustments'!K150</f>
        <v>369058.74850275158</v>
      </c>
      <c r="L150" s="301">
        <f>'(3.5) Actual WCA NPC'!L150-'(3.4) Adjustments'!L150</f>
        <v>301566.02852539346</v>
      </c>
      <c r="M150" s="301">
        <f>'(3.5) Actual WCA NPC'!M150-'(3.4) Adjustments'!M150</f>
        <v>558384.39989420318</v>
      </c>
      <c r="N150" s="301">
        <f>'(3.5) Actual WCA NPC'!N150-'(3.4) Adjustments'!N150</f>
        <v>840834.6544476808</v>
      </c>
      <c r="O150" s="301">
        <f>'(3.5) Actual WCA NPC'!O150-'(3.4) Adjustments'!O150</f>
        <v>501741.71134421136</v>
      </c>
      <c r="P150" s="301">
        <f>'(3.5) Actual WCA NPC'!P150-'(3.4) Adjustments'!P150</f>
        <v>-67127.260037629967</v>
      </c>
      <c r="Q150" s="301">
        <f>'(3.5) Actual WCA NPC'!Q150-'(3.4) Adjustments'!Q150</f>
        <v>183078.30992708282</v>
      </c>
      <c r="R150" s="301">
        <f>'(3.5) Actual WCA NPC'!R150-'(3.4) Adjustments'!R150</f>
        <v>442053.43910106708</v>
      </c>
    </row>
    <row r="151" spans="1:18" ht="12.75" customHeight="1">
      <c r="A151" s="298"/>
      <c r="C151" s="298" t="s">
        <v>66</v>
      </c>
      <c r="D151" s="228"/>
      <c r="E151" s="302"/>
      <c r="F151" s="301">
        <f t="shared" si="23"/>
        <v>0</v>
      </c>
      <c r="G151" s="301">
        <f>'(3.5) Actual WCA NPC'!G151-'(3.4) Adjustments'!G151</f>
        <v>0</v>
      </c>
      <c r="H151" s="301">
        <f>'(3.5) Actual WCA NPC'!H151-'(3.4) Adjustments'!H151</f>
        <v>0</v>
      </c>
      <c r="I151" s="301">
        <f>'(3.5) Actual WCA NPC'!I151-'(3.4) Adjustments'!I151</f>
        <v>0</v>
      </c>
      <c r="J151" s="301">
        <f>'(3.5) Actual WCA NPC'!J151-'(3.4) Adjustments'!J151</f>
        <v>0</v>
      </c>
      <c r="K151" s="301">
        <f>'(3.5) Actual WCA NPC'!K151-'(3.4) Adjustments'!K151</f>
        <v>0</v>
      </c>
      <c r="L151" s="301">
        <f>'(3.5) Actual WCA NPC'!L151-'(3.4) Adjustments'!L151</f>
        <v>0</v>
      </c>
      <c r="M151" s="301">
        <f>'(3.5) Actual WCA NPC'!M151-'(3.4) Adjustments'!M151</f>
        <v>0</v>
      </c>
      <c r="N151" s="301">
        <f>'(3.5) Actual WCA NPC'!N151-'(3.4) Adjustments'!N151</f>
        <v>0</v>
      </c>
      <c r="O151" s="301">
        <f>'(3.5) Actual WCA NPC'!O151-'(3.4) Adjustments'!O151</f>
        <v>0</v>
      </c>
      <c r="P151" s="301">
        <f>'(3.5) Actual WCA NPC'!P151-'(3.4) Adjustments'!P151</f>
        <v>0</v>
      </c>
      <c r="Q151" s="301">
        <f>'(3.5) Actual WCA NPC'!Q151-'(3.4) Adjustments'!Q151</f>
        <v>0</v>
      </c>
      <c r="R151" s="301">
        <f>'(3.5) Actual WCA NPC'!R151-'(3.4) Adjustments'!R151</f>
        <v>0</v>
      </c>
    </row>
    <row r="152" spans="1:18" ht="12.75" customHeight="1">
      <c r="A152" s="298"/>
      <c r="C152" s="298" t="s">
        <v>67</v>
      </c>
      <c r="D152" s="228"/>
      <c r="E152" s="302"/>
      <c r="F152" s="301">
        <f t="shared" si="23"/>
        <v>0</v>
      </c>
      <c r="G152" s="301">
        <f>'(3.5) Actual WCA NPC'!G152-'(3.4) Adjustments'!G152</f>
        <v>0</v>
      </c>
      <c r="H152" s="301">
        <f>'(3.5) Actual WCA NPC'!H152-'(3.4) Adjustments'!H152</f>
        <v>0</v>
      </c>
      <c r="I152" s="301">
        <f>'(3.5) Actual WCA NPC'!I152-'(3.4) Adjustments'!I152</f>
        <v>0</v>
      </c>
      <c r="J152" s="301">
        <f>'(3.5) Actual WCA NPC'!J152-'(3.4) Adjustments'!J152</f>
        <v>0</v>
      </c>
      <c r="K152" s="301">
        <f>'(3.5) Actual WCA NPC'!K152-'(3.4) Adjustments'!K152</f>
        <v>0</v>
      </c>
      <c r="L152" s="301">
        <f>'(3.5) Actual WCA NPC'!L152-'(3.4) Adjustments'!L152</f>
        <v>0</v>
      </c>
      <c r="M152" s="301">
        <f>'(3.5) Actual WCA NPC'!M152-'(3.4) Adjustments'!M152</f>
        <v>0</v>
      </c>
      <c r="N152" s="301">
        <f>'(3.5) Actual WCA NPC'!N152-'(3.4) Adjustments'!N152</f>
        <v>0</v>
      </c>
      <c r="O152" s="301">
        <f>'(3.5) Actual WCA NPC'!O152-'(3.4) Adjustments'!O152</f>
        <v>0</v>
      </c>
      <c r="P152" s="301">
        <f>'(3.5) Actual WCA NPC'!P152-'(3.4) Adjustments'!P152</f>
        <v>0</v>
      </c>
      <c r="Q152" s="301">
        <f>'(3.5) Actual WCA NPC'!Q152-'(3.4) Adjustments'!Q152</f>
        <v>0</v>
      </c>
      <c r="R152" s="301">
        <f>'(3.5) Actual WCA NPC'!R152-'(3.4) Adjustments'!R152</f>
        <v>0</v>
      </c>
    </row>
    <row r="153" spans="1:18" ht="12.75" customHeight="1">
      <c r="A153" s="298"/>
      <c r="C153" s="298" t="s">
        <v>68</v>
      </c>
      <c r="D153" s="228"/>
      <c r="E153" s="302"/>
      <c r="F153" s="301">
        <f t="shared" si="23"/>
        <v>0</v>
      </c>
      <c r="G153" s="301">
        <f>'(3.5) Actual WCA NPC'!G153-'(3.4) Adjustments'!G153</f>
        <v>0</v>
      </c>
      <c r="H153" s="301">
        <f>'(3.5) Actual WCA NPC'!H153-'(3.4) Adjustments'!H153</f>
        <v>0</v>
      </c>
      <c r="I153" s="301">
        <f>'(3.5) Actual WCA NPC'!I153-'(3.4) Adjustments'!I153</f>
        <v>0</v>
      </c>
      <c r="J153" s="301">
        <f>'(3.5) Actual WCA NPC'!J153-'(3.4) Adjustments'!J153</f>
        <v>0</v>
      </c>
      <c r="K153" s="301">
        <f>'(3.5) Actual WCA NPC'!K153-'(3.4) Adjustments'!K153</f>
        <v>0</v>
      </c>
      <c r="L153" s="301">
        <f>'(3.5) Actual WCA NPC'!L153-'(3.4) Adjustments'!L153</f>
        <v>0</v>
      </c>
      <c r="M153" s="301">
        <f>'(3.5) Actual WCA NPC'!M153-'(3.4) Adjustments'!M153</f>
        <v>0</v>
      </c>
      <c r="N153" s="301">
        <f>'(3.5) Actual WCA NPC'!N153-'(3.4) Adjustments'!N153</f>
        <v>0</v>
      </c>
      <c r="O153" s="301">
        <f>'(3.5) Actual WCA NPC'!O153-'(3.4) Adjustments'!O153</f>
        <v>0</v>
      </c>
      <c r="P153" s="301">
        <f>'(3.5) Actual WCA NPC'!P153-'(3.4) Adjustments'!P153</f>
        <v>0</v>
      </c>
      <c r="Q153" s="301">
        <f>'(3.5) Actual WCA NPC'!Q153-'(3.4) Adjustments'!Q153</f>
        <v>0</v>
      </c>
      <c r="R153" s="301">
        <f>'(3.5) Actual WCA NPC'!R153-'(3.4) Adjustments'!R153</f>
        <v>0</v>
      </c>
    </row>
    <row r="154" spans="1:18" ht="12.75" customHeight="1">
      <c r="A154" s="298"/>
      <c r="C154" s="298" t="s">
        <v>69</v>
      </c>
      <c r="D154" s="228"/>
      <c r="E154" s="302"/>
      <c r="F154" s="301">
        <f t="shared" si="23"/>
        <v>0</v>
      </c>
      <c r="G154" s="301">
        <f>'(3.5) Actual WCA NPC'!G154-'(3.4) Adjustments'!G154</f>
        <v>0</v>
      </c>
      <c r="H154" s="301">
        <f>'(3.5) Actual WCA NPC'!H154-'(3.4) Adjustments'!H154</f>
        <v>0</v>
      </c>
      <c r="I154" s="301">
        <f>'(3.5) Actual WCA NPC'!I154-'(3.4) Adjustments'!I154</f>
        <v>0</v>
      </c>
      <c r="J154" s="301">
        <f>'(3.5) Actual WCA NPC'!J154-'(3.4) Adjustments'!J154</f>
        <v>0</v>
      </c>
      <c r="K154" s="301">
        <f>'(3.5) Actual WCA NPC'!K154-'(3.4) Adjustments'!K154</f>
        <v>0</v>
      </c>
      <c r="L154" s="301">
        <f>'(3.5) Actual WCA NPC'!L154-'(3.4) Adjustments'!L154</f>
        <v>0</v>
      </c>
      <c r="M154" s="301">
        <f>'(3.5) Actual WCA NPC'!M154-'(3.4) Adjustments'!M154</f>
        <v>0</v>
      </c>
      <c r="N154" s="301">
        <f>'(3.5) Actual WCA NPC'!N154-'(3.4) Adjustments'!N154</f>
        <v>0</v>
      </c>
      <c r="O154" s="301">
        <f>'(3.5) Actual WCA NPC'!O154-'(3.4) Adjustments'!O154</f>
        <v>0</v>
      </c>
      <c r="P154" s="301">
        <f>'(3.5) Actual WCA NPC'!P154-'(3.4) Adjustments'!P154</f>
        <v>0</v>
      </c>
      <c r="Q154" s="301">
        <f>'(3.5) Actual WCA NPC'!Q154-'(3.4) Adjustments'!Q154</f>
        <v>0</v>
      </c>
      <c r="R154" s="301">
        <f>'(3.5) Actual WCA NPC'!R154-'(3.4) Adjustments'!R154</f>
        <v>0</v>
      </c>
    </row>
    <row r="155" spans="1:18" ht="12.75" customHeight="1">
      <c r="A155" s="298"/>
      <c r="C155" s="298" t="s">
        <v>70</v>
      </c>
      <c r="D155" s="228"/>
      <c r="E155" s="302"/>
      <c r="F155" s="301">
        <f t="shared" si="23"/>
        <v>0</v>
      </c>
      <c r="G155" s="301">
        <f>'(3.5) Actual WCA NPC'!G155-'(3.4) Adjustments'!G155</f>
        <v>0</v>
      </c>
      <c r="H155" s="301">
        <f>'(3.5) Actual WCA NPC'!H155-'(3.4) Adjustments'!H155</f>
        <v>0</v>
      </c>
      <c r="I155" s="301">
        <f>'(3.5) Actual WCA NPC'!I155-'(3.4) Adjustments'!I155</f>
        <v>0</v>
      </c>
      <c r="J155" s="301">
        <f>'(3.5) Actual WCA NPC'!J155-'(3.4) Adjustments'!J155</f>
        <v>0</v>
      </c>
      <c r="K155" s="301">
        <f>'(3.5) Actual WCA NPC'!K155-'(3.4) Adjustments'!K155</f>
        <v>0</v>
      </c>
      <c r="L155" s="301">
        <f>'(3.5) Actual WCA NPC'!L155-'(3.4) Adjustments'!L155</f>
        <v>0</v>
      </c>
      <c r="M155" s="301">
        <f>'(3.5) Actual WCA NPC'!M155-'(3.4) Adjustments'!M155</f>
        <v>0</v>
      </c>
      <c r="N155" s="301">
        <f>'(3.5) Actual WCA NPC'!N155-'(3.4) Adjustments'!N155</f>
        <v>0</v>
      </c>
      <c r="O155" s="301">
        <f>'(3.5) Actual WCA NPC'!O155-'(3.4) Adjustments'!O155</f>
        <v>0</v>
      </c>
      <c r="P155" s="301">
        <f>'(3.5) Actual WCA NPC'!P155-'(3.4) Adjustments'!P155</f>
        <v>0</v>
      </c>
      <c r="Q155" s="301">
        <f>'(3.5) Actual WCA NPC'!Q155-'(3.4) Adjustments'!Q155</f>
        <v>0</v>
      </c>
      <c r="R155" s="301">
        <f>'(3.5) Actual WCA NPC'!R155-'(3.4) Adjustments'!R155</f>
        <v>0</v>
      </c>
    </row>
    <row r="156" spans="1:18" ht="12.75" customHeight="1">
      <c r="A156" s="298"/>
      <c r="C156" s="298" t="s">
        <v>27</v>
      </c>
      <c r="D156" s="228"/>
      <c r="E156" s="302"/>
      <c r="F156" s="301">
        <f t="shared" si="23"/>
        <v>184987261.27266294</v>
      </c>
      <c r="G156" s="301">
        <f>'(3.5) Actual WCA NPC'!G156-'(3.4) Adjustments'!G156</f>
        <v>15597088.726666857</v>
      </c>
      <c r="H156" s="301">
        <f>'(3.5) Actual WCA NPC'!H156-'(3.4) Adjustments'!H156</f>
        <v>13322301.44671615</v>
      </c>
      <c r="I156" s="301">
        <f>'(3.5) Actual WCA NPC'!I156-'(3.4) Adjustments'!I156</f>
        <v>18178455.430203326</v>
      </c>
      <c r="J156" s="301">
        <f>'(3.5) Actual WCA NPC'!J156-'(3.4) Adjustments'!J156</f>
        <v>12504182.142775891</v>
      </c>
      <c r="K156" s="301">
        <f>'(3.5) Actual WCA NPC'!K156-'(3.4) Adjustments'!K156</f>
        <v>11332469.18670325</v>
      </c>
      <c r="L156" s="301">
        <f>'(3.5) Actual WCA NPC'!L156-'(3.4) Adjustments'!L156</f>
        <v>13294219.777052972</v>
      </c>
      <c r="M156" s="301">
        <f>'(3.5) Actual WCA NPC'!M156-'(3.4) Adjustments'!M156</f>
        <v>15296949.127552345</v>
      </c>
      <c r="N156" s="301">
        <f>'(3.5) Actual WCA NPC'!N156-'(3.4) Adjustments'!N156</f>
        <v>17985545.476013388</v>
      </c>
      <c r="O156" s="301">
        <f>'(3.5) Actual WCA NPC'!O156-'(3.4) Adjustments'!O156</f>
        <v>15398791.712031227</v>
      </c>
      <c r="P156" s="301">
        <f>'(3.5) Actual WCA NPC'!P156-'(3.4) Adjustments'!P156</f>
        <v>19465982.936858997</v>
      </c>
      <c r="Q156" s="301">
        <f>'(3.5) Actual WCA NPC'!Q156-'(3.4) Adjustments'!Q156</f>
        <v>17300582.204959415</v>
      </c>
      <c r="R156" s="301">
        <f>'(3.5) Actual WCA NPC'!R156-'(3.4) Adjustments'!R156</f>
        <v>15310693.105129106</v>
      </c>
    </row>
    <row r="157" spans="1:18" ht="12.75" customHeight="1">
      <c r="A157" s="298"/>
      <c r="C157" s="298" t="s">
        <v>333</v>
      </c>
      <c r="D157" s="228"/>
      <c r="E157" s="302" t="s">
        <v>171</v>
      </c>
      <c r="F157" s="301">
        <f t="shared" si="23"/>
        <v>0</v>
      </c>
      <c r="G157" s="301">
        <f>'(3.5) Actual WCA NPC'!G157-'(3.4) Adjustments'!G157</f>
        <v>0</v>
      </c>
      <c r="H157" s="301">
        <f>'(3.5) Actual WCA NPC'!H157-'(3.4) Adjustments'!H157</f>
        <v>0</v>
      </c>
      <c r="I157" s="301">
        <f>'(3.5) Actual WCA NPC'!I157-'(3.4) Adjustments'!I157</f>
        <v>0</v>
      </c>
      <c r="J157" s="301">
        <f>'(3.5) Actual WCA NPC'!J157-'(3.4) Adjustments'!J157</f>
        <v>0</v>
      </c>
      <c r="K157" s="301">
        <f>'(3.5) Actual WCA NPC'!K157-'(3.4) Adjustments'!K157</f>
        <v>0</v>
      </c>
      <c r="L157" s="301">
        <f>'(3.5) Actual WCA NPC'!L157-'(3.4) Adjustments'!L157</f>
        <v>0</v>
      </c>
      <c r="M157" s="301">
        <f>'(3.5) Actual WCA NPC'!M157-'(3.4) Adjustments'!M157</f>
        <v>0</v>
      </c>
      <c r="N157" s="301">
        <f>'(3.5) Actual WCA NPC'!N157-'(3.4) Adjustments'!N157</f>
        <v>0</v>
      </c>
      <c r="O157" s="301">
        <f>'(3.5) Actual WCA NPC'!O157-'(3.4) Adjustments'!O157</f>
        <v>0</v>
      </c>
      <c r="P157" s="301">
        <f>'(3.5) Actual WCA NPC'!P157-'(3.4) Adjustments'!P157</f>
        <v>0</v>
      </c>
      <c r="Q157" s="301">
        <f>'(3.5) Actual WCA NPC'!Q157-'(3.4) Adjustments'!Q157</f>
        <v>0</v>
      </c>
      <c r="R157" s="301">
        <f>'(3.5) Actual WCA NPC'!R157-'(3.4) Adjustments'!R157</f>
        <v>0</v>
      </c>
    </row>
    <row r="158" spans="1:18" ht="12.75" customHeight="1">
      <c r="A158" s="298"/>
      <c r="C158" s="298" t="s">
        <v>71</v>
      </c>
      <c r="E158" s="302"/>
      <c r="F158" s="301">
        <f t="shared" si="23"/>
        <v>0</v>
      </c>
      <c r="G158" s="301">
        <f>'(3.5) Actual WCA NPC'!G158-'(3.4) Adjustments'!G158</f>
        <v>0</v>
      </c>
      <c r="H158" s="301">
        <f>'(3.5) Actual WCA NPC'!H158-'(3.4) Adjustments'!H158</f>
        <v>0</v>
      </c>
      <c r="I158" s="301">
        <f>'(3.5) Actual WCA NPC'!I158-'(3.4) Adjustments'!I158</f>
        <v>0</v>
      </c>
      <c r="J158" s="301">
        <f>'(3.5) Actual WCA NPC'!J158-'(3.4) Adjustments'!J158</f>
        <v>0</v>
      </c>
      <c r="K158" s="301">
        <f>'(3.5) Actual WCA NPC'!K158-'(3.4) Adjustments'!K158</f>
        <v>0</v>
      </c>
      <c r="L158" s="301">
        <f>'(3.5) Actual WCA NPC'!L158-'(3.4) Adjustments'!L158</f>
        <v>0</v>
      </c>
      <c r="M158" s="301">
        <f>'(3.5) Actual WCA NPC'!M158-'(3.4) Adjustments'!M158</f>
        <v>0</v>
      </c>
      <c r="N158" s="301">
        <f>'(3.5) Actual WCA NPC'!N158-'(3.4) Adjustments'!N158</f>
        <v>0</v>
      </c>
      <c r="O158" s="301">
        <f>'(3.5) Actual WCA NPC'!O158-'(3.4) Adjustments'!O158</f>
        <v>0</v>
      </c>
      <c r="P158" s="301">
        <f>'(3.5) Actual WCA NPC'!P158-'(3.4) Adjustments'!P158</f>
        <v>0</v>
      </c>
      <c r="Q158" s="301">
        <f>'(3.5) Actual WCA NPC'!Q158-'(3.4) Adjustments'!Q158</f>
        <v>0</v>
      </c>
      <c r="R158" s="301">
        <f>'(3.5) Actual WCA NPC'!R158-'(3.4) Adjustments'!R158</f>
        <v>0</v>
      </c>
    </row>
    <row r="159" spans="1:18" ht="12.75" customHeight="1">
      <c r="A159" s="298"/>
      <c r="B159" s="298"/>
      <c r="E159" s="302"/>
      <c r="F159" s="301"/>
      <c r="G159" s="301"/>
      <c r="H159" s="301"/>
      <c r="I159" s="301"/>
      <c r="J159" s="301"/>
      <c r="K159" s="301"/>
      <c r="L159" s="301"/>
      <c r="M159" s="301"/>
      <c r="N159" s="301"/>
      <c r="O159" s="301"/>
      <c r="P159" s="301"/>
      <c r="Q159" s="301"/>
      <c r="R159" s="301"/>
    </row>
    <row r="160" spans="1:18" ht="12.75" customHeight="1">
      <c r="A160" s="240" t="s">
        <v>199</v>
      </c>
      <c r="B160" s="298"/>
      <c r="C160" s="228"/>
      <c r="D160" s="228"/>
      <c r="E160" s="302"/>
      <c r="F160" s="301">
        <f>SUM(G160:R160)</f>
        <v>191219696.23773146</v>
      </c>
      <c r="G160" s="301">
        <f t="shared" ref="G160:I160" si="24">SUM(G149:G159)</f>
        <v>16359529.221404323</v>
      </c>
      <c r="H160" s="301">
        <f t="shared" si="24"/>
        <v>14115163.457890464</v>
      </c>
      <c r="I160" s="301">
        <f t="shared" si="24"/>
        <v>18955185.524772409</v>
      </c>
      <c r="J160" s="301">
        <f t="shared" ref="J160:R160" si="25">SUM(J149:J159)</f>
        <v>13274994.475658782</v>
      </c>
      <c r="K160" s="301">
        <f t="shared" si="25"/>
        <v>11701527.935206002</v>
      </c>
      <c r="L160" s="301">
        <f t="shared" si="25"/>
        <v>13595785.805578366</v>
      </c>
      <c r="M160" s="301">
        <f t="shared" si="25"/>
        <v>15855333.527446549</v>
      </c>
      <c r="N160" s="301">
        <f t="shared" si="25"/>
        <v>18826380.130461071</v>
      </c>
      <c r="O160" s="301">
        <f t="shared" si="25"/>
        <v>15900533.423375439</v>
      </c>
      <c r="P160" s="301">
        <f t="shared" si="25"/>
        <v>19398855.676821366</v>
      </c>
      <c r="Q160" s="301">
        <f t="shared" si="25"/>
        <v>17483660.514886498</v>
      </c>
      <c r="R160" s="301">
        <f t="shared" si="25"/>
        <v>15752746.544230172</v>
      </c>
    </row>
    <row r="161" spans="1:18" ht="12.75" customHeight="1">
      <c r="E161" s="302"/>
      <c r="F161" s="301"/>
      <c r="G161" s="301"/>
      <c r="H161" s="301"/>
      <c r="I161" s="301"/>
      <c r="J161" s="301"/>
      <c r="K161" s="301"/>
      <c r="L161" s="301"/>
      <c r="M161" s="301"/>
      <c r="N161" s="301"/>
      <c r="O161" s="301"/>
      <c r="P161" s="301"/>
      <c r="Q161" s="301"/>
      <c r="R161" s="301"/>
    </row>
    <row r="162" spans="1:18" ht="12.75" customHeight="1">
      <c r="A162" s="228" t="s">
        <v>72</v>
      </c>
      <c r="B162" s="228"/>
      <c r="E162" s="302"/>
      <c r="F162" s="301"/>
      <c r="G162" s="301"/>
      <c r="H162" s="301"/>
      <c r="I162" s="301"/>
      <c r="J162" s="301"/>
      <c r="K162" s="301"/>
      <c r="L162" s="301"/>
      <c r="M162" s="301"/>
      <c r="N162" s="301"/>
      <c r="O162" s="301"/>
      <c r="P162" s="301"/>
      <c r="Q162" s="301"/>
      <c r="R162" s="301"/>
    </row>
    <row r="163" spans="1:18" ht="12.75" customHeight="1">
      <c r="A163" s="228"/>
      <c r="B163" s="228"/>
      <c r="C163" s="253" t="s">
        <v>25</v>
      </c>
      <c r="E163" s="302" t="s">
        <v>171</v>
      </c>
      <c r="F163" s="301">
        <f t="shared" ref="F163:F170" si="26">SUM(G163:R163)</f>
        <v>58016101.840000004</v>
      </c>
      <c r="G163" s="301">
        <f>'(3.5) Actual WCA NPC'!G163-'(3.4) Adjustments'!G163</f>
        <v>6922036</v>
      </c>
      <c r="H163" s="301">
        <f>'(3.5) Actual WCA NPC'!H163-'(3.4) Adjustments'!H163</f>
        <v>4540837.42</v>
      </c>
      <c r="I163" s="301">
        <f>'(3.5) Actual WCA NPC'!I163-'(3.4) Adjustments'!I163</f>
        <v>6017686.8700000001</v>
      </c>
      <c r="J163" s="301">
        <f>'(3.5) Actual WCA NPC'!J163-'(3.4) Adjustments'!J163</f>
        <v>3444005.97</v>
      </c>
      <c r="K163" s="301">
        <f>'(3.5) Actual WCA NPC'!K163-'(3.4) Adjustments'!K163</f>
        <v>3189609.43</v>
      </c>
      <c r="L163" s="301">
        <f>'(3.5) Actual WCA NPC'!L163-'(3.4) Adjustments'!L163</f>
        <v>2069773.16</v>
      </c>
      <c r="M163" s="301">
        <f>'(3.5) Actual WCA NPC'!M163-'(3.4) Adjustments'!M163</f>
        <v>4009995.04</v>
      </c>
      <c r="N163" s="301">
        <f>'(3.5) Actual WCA NPC'!N163-'(3.4) Adjustments'!N163</f>
        <v>4705602.08</v>
      </c>
      <c r="O163" s="301">
        <f>'(3.5) Actual WCA NPC'!O163-'(3.4) Adjustments'!O163</f>
        <v>5113342.99</v>
      </c>
      <c r="P163" s="301">
        <f>'(3.5) Actual WCA NPC'!P163-'(3.4) Adjustments'!P163</f>
        <v>7126668.0199999996</v>
      </c>
      <c r="Q163" s="301">
        <f>'(3.5) Actual WCA NPC'!Q163-'(3.4) Adjustments'!Q163</f>
        <v>5018602.33</v>
      </c>
      <c r="R163" s="301">
        <f>'(3.5) Actual WCA NPC'!R163-'(3.4) Adjustments'!R163</f>
        <v>5857942.5300000003</v>
      </c>
    </row>
    <row r="164" spans="1:18" ht="12.75" customHeight="1">
      <c r="A164" s="228"/>
      <c r="B164" s="228"/>
      <c r="C164" s="253" t="s">
        <v>73</v>
      </c>
      <c r="E164" s="302"/>
      <c r="F164" s="301">
        <f t="shared" ref="F164:F169" si="27">SUM(G164:R164)</f>
        <v>0</v>
      </c>
      <c r="G164" s="301">
        <f>'(3.5) Actual WCA NPC'!G164-'(3.4) Adjustments'!G164</f>
        <v>0</v>
      </c>
      <c r="H164" s="301">
        <f>'(3.5) Actual WCA NPC'!H164-'(3.4) Adjustments'!H164</f>
        <v>0</v>
      </c>
      <c r="I164" s="301">
        <f>'(3.5) Actual WCA NPC'!I164-'(3.4) Adjustments'!I164</f>
        <v>0</v>
      </c>
      <c r="J164" s="301">
        <f>'(3.5) Actual WCA NPC'!J164-'(3.4) Adjustments'!J164</f>
        <v>0</v>
      </c>
      <c r="K164" s="301">
        <f>'(3.5) Actual WCA NPC'!K164-'(3.4) Adjustments'!K164</f>
        <v>0</v>
      </c>
      <c r="L164" s="301">
        <f>'(3.5) Actual WCA NPC'!L164-'(3.4) Adjustments'!L164</f>
        <v>0</v>
      </c>
      <c r="M164" s="301">
        <f>'(3.5) Actual WCA NPC'!M164-'(3.4) Adjustments'!M164</f>
        <v>0</v>
      </c>
      <c r="N164" s="301">
        <f>'(3.5) Actual WCA NPC'!N164-'(3.4) Adjustments'!N164</f>
        <v>0</v>
      </c>
      <c r="O164" s="301">
        <f>'(3.5) Actual WCA NPC'!O164-'(3.4) Adjustments'!O164</f>
        <v>0</v>
      </c>
      <c r="P164" s="301">
        <f>'(3.5) Actual WCA NPC'!P164-'(3.4) Adjustments'!P164</f>
        <v>0</v>
      </c>
      <c r="Q164" s="301">
        <f>'(3.5) Actual WCA NPC'!Q164-'(3.4) Adjustments'!Q164</f>
        <v>0</v>
      </c>
      <c r="R164" s="301">
        <f>'(3.5) Actual WCA NPC'!R164-'(3.4) Adjustments'!R164</f>
        <v>0</v>
      </c>
    </row>
    <row r="165" spans="1:18" ht="12.75" customHeight="1">
      <c r="C165" s="298" t="s">
        <v>74</v>
      </c>
      <c r="E165" s="302"/>
      <c r="F165" s="301">
        <f t="shared" si="27"/>
        <v>0</v>
      </c>
      <c r="G165" s="301">
        <f>'(3.5) Actual WCA NPC'!G165-'(3.4) Adjustments'!G165</f>
        <v>0</v>
      </c>
      <c r="H165" s="301">
        <f>'(3.5) Actual WCA NPC'!H165-'(3.4) Adjustments'!H165</f>
        <v>0</v>
      </c>
      <c r="I165" s="301">
        <f>'(3.5) Actual WCA NPC'!I165-'(3.4) Adjustments'!I165</f>
        <v>0</v>
      </c>
      <c r="J165" s="301">
        <f>'(3.5) Actual WCA NPC'!J165-'(3.4) Adjustments'!J165</f>
        <v>0</v>
      </c>
      <c r="K165" s="301">
        <f>'(3.5) Actual WCA NPC'!K165-'(3.4) Adjustments'!K165</f>
        <v>0</v>
      </c>
      <c r="L165" s="301">
        <f>'(3.5) Actual WCA NPC'!L165-'(3.4) Adjustments'!L165</f>
        <v>0</v>
      </c>
      <c r="M165" s="301">
        <f>'(3.5) Actual WCA NPC'!M165-'(3.4) Adjustments'!M165</f>
        <v>0</v>
      </c>
      <c r="N165" s="301">
        <f>'(3.5) Actual WCA NPC'!N165-'(3.4) Adjustments'!N165</f>
        <v>0</v>
      </c>
      <c r="O165" s="301">
        <f>'(3.5) Actual WCA NPC'!O165-'(3.4) Adjustments'!O165</f>
        <v>0</v>
      </c>
      <c r="P165" s="301">
        <f>'(3.5) Actual WCA NPC'!P165-'(3.4) Adjustments'!P165</f>
        <v>0</v>
      </c>
      <c r="Q165" s="301">
        <f>'(3.5) Actual WCA NPC'!Q165-'(3.4) Adjustments'!Q165</f>
        <v>0</v>
      </c>
      <c r="R165" s="301">
        <f>'(3.5) Actual WCA NPC'!R165-'(3.4) Adjustments'!R165</f>
        <v>0</v>
      </c>
    </row>
    <row r="166" spans="1:18" ht="12.75" customHeight="1">
      <c r="C166" s="298" t="s">
        <v>75</v>
      </c>
      <c r="E166" s="302"/>
      <c r="F166" s="301">
        <f t="shared" si="27"/>
        <v>0</v>
      </c>
      <c r="G166" s="301">
        <f>'(3.5) Actual WCA NPC'!G166-'(3.4) Adjustments'!G166</f>
        <v>0</v>
      </c>
      <c r="H166" s="301">
        <f>'(3.5) Actual WCA NPC'!H166-'(3.4) Adjustments'!H166</f>
        <v>0</v>
      </c>
      <c r="I166" s="301">
        <f>'(3.5) Actual WCA NPC'!I166-'(3.4) Adjustments'!I166</f>
        <v>0</v>
      </c>
      <c r="J166" s="301">
        <f>'(3.5) Actual WCA NPC'!J166-'(3.4) Adjustments'!J166</f>
        <v>0</v>
      </c>
      <c r="K166" s="301">
        <f>'(3.5) Actual WCA NPC'!K166-'(3.4) Adjustments'!K166</f>
        <v>0</v>
      </c>
      <c r="L166" s="301">
        <f>'(3.5) Actual WCA NPC'!L166-'(3.4) Adjustments'!L166</f>
        <v>0</v>
      </c>
      <c r="M166" s="301">
        <f>'(3.5) Actual WCA NPC'!M166-'(3.4) Adjustments'!M166</f>
        <v>0</v>
      </c>
      <c r="N166" s="301">
        <f>'(3.5) Actual WCA NPC'!N166-'(3.4) Adjustments'!N166</f>
        <v>0</v>
      </c>
      <c r="O166" s="301">
        <f>'(3.5) Actual WCA NPC'!O166-'(3.4) Adjustments'!O166</f>
        <v>0</v>
      </c>
      <c r="P166" s="301">
        <f>'(3.5) Actual WCA NPC'!P166-'(3.4) Adjustments'!P166</f>
        <v>0</v>
      </c>
      <c r="Q166" s="301">
        <f>'(3.5) Actual WCA NPC'!Q166-'(3.4) Adjustments'!Q166</f>
        <v>0</v>
      </c>
      <c r="R166" s="301">
        <f>'(3.5) Actual WCA NPC'!R166-'(3.4) Adjustments'!R166</f>
        <v>0</v>
      </c>
    </row>
    <row r="167" spans="1:18" ht="12.75" customHeight="1">
      <c r="C167" s="298" t="s">
        <v>76</v>
      </c>
      <c r="E167" s="302"/>
      <c r="F167" s="301">
        <f t="shared" si="27"/>
        <v>24246975.849999998</v>
      </c>
      <c r="G167" s="301">
        <f>'(3.5) Actual WCA NPC'!G167-'(3.4) Adjustments'!G167</f>
        <v>2503296.77</v>
      </c>
      <c r="H167" s="301">
        <f>'(3.5) Actual WCA NPC'!H167-'(3.4) Adjustments'!H167</f>
        <v>1902752.59</v>
      </c>
      <c r="I167" s="301">
        <f>'(3.5) Actual WCA NPC'!I167-'(3.4) Adjustments'!I167</f>
        <v>1975478</v>
      </c>
      <c r="J167" s="301">
        <f>'(3.5) Actual WCA NPC'!J167-'(3.4) Adjustments'!J167</f>
        <v>1549098.59</v>
      </c>
      <c r="K167" s="301">
        <f>'(3.5) Actual WCA NPC'!K167-'(3.4) Adjustments'!K167</f>
        <v>230308.16</v>
      </c>
      <c r="L167" s="301">
        <f>'(3.5) Actual WCA NPC'!L167-'(3.4) Adjustments'!L167</f>
        <v>1675333.04</v>
      </c>
      <c r="M167" s="301">
        <f>'(3.5) Actual WCA NPC'!M167-'(3.4) Adjustments'!M167</f>
        <v>1412591.91</v>
      </c>
      <c r="N167" s="301">
        <f>'(3.5) Actual WCA NPC'!N167-'(3.4) Adjustments'!N167</f>
        <v>2438856.67</v>
      </c>
      <c r="O167" s="301">
        <f>'(3.5) Actual WCA NPC'!O167-'(3.4) Adjustments'!O167</f>
        <v>2237327.0099999998</v>
      </c>
      <c r="P167" s="301">
        <f>'(3.5) Actual WCA NPC'!P167-'(3.4) Adjustments'!P167</f>
        <v>1924837.28</v>
      </c>
      <c r="Q167" s="301">
        <f>'(3.5) Actual WCA NPC'!Q167-'(3.4) Adjustments'!Q167</f>
        <v>3054010.92</v>
      </c>
      <c r="R167" s="301">
        <f>'(3.5) Actual WCA NPC'!R167-'(3.4) Adjustments'!R167</f>
        <v>3343084.91</v>
      </c>
    </row>
    <row r="168" spans="1:18" ht="12.75" customHeight="1">
      <c r="C168" s="229" t="s">
        <v>77</v>
      </c>
      <c r="E168" s="302"/>
      <c r="F168" s="301">
        <f t="shared" si="27"/>
        <v>0</v>
      </c>
      <c r="G168" s="301">
        <f>'(3.5) Actual WCA NPC'!G168-'(3.4) Adjustments'!G168</f>
        <v>0</v>
      </c>
      <c r="H168" s="301">
        <f>'(3.5) Actual WCA NPC'!H168-'(3.4) Adjustments'!H168</f>
        <v>0</v>
      </c>
      <c r="I168" s="301">
        <f>'(3.5) Actual WCA NPC'!I168-'(3.4) Adjustments'!I168</f>
        <v>0</v>
      </c>
      <c r="J168" s="301">
        <f>'(3.5) Actual WCA NPC'!J168-'(3.4) Adjustments'!J168</f>
        <v>0</v>
      </c>
      <c r="K168" s="301">
        <f>'(3.5) Actual WCA NPC'!K168-'(3.4) Adjustments'!K168</f>
        <v>0</v>
      </c>
      <c r="L168" s="301">
        <f>'(3.5) Actual WCA NPC'!L168-'(3.4) Adjustments'!L168</f>
        <v>0</v>
      </c>
      <c r="M168" s="301">
        <f>'(3.5) Actual WCA NPC'!M168-'(3.4) Adjustments'!M168</f>
        <v>0</v>
      </c>
      <c r="N168" s="301">
        <f>'(3.5) Actual WCA NPC'!N168-'(3.4) Adjustments'!N168</f>
        <v>0</v>
      </c>
      <c r="O168" s="301">
        <f>'(3.5) Actual WCA NPC'!O168-'(3.4) Adjustments'!O168</f>
        <v>0</v>
      </c>
      <c r="P168" s="301">
        <f>'(3.5) Actual WCA NPC'!P168-'(3.4) Adjustments'!P168</f>
        <v>0</v>
      </c>
      <c r="Q168" s="301">
        <f>'(3.5) Actual WCA NPC'!Q168-'(3.4) Adjustments'!Q168</f>
        <v>0</v>
      </c>
      <c r="R168" s="301">
        <f>'(3.5) Actual WCA NPC'!R168-'(3.4) Adjustments'!R168</f>
        <v>0</v>
      </c>
    </row>
    <row r="169" spans="1:18" ht="12.75" customHeight="1">
      <c r="C169" s="229" t="s">
        <v>99</v>
      </c>
      <c r="E169" s="302"/>
      <c r="F169" s="301">
        <f t="shared" si="27"/>
        <v>0</v>
      </c>
      <c r="G169" s="301">
        <f>'(3.5) Actual WCA NPC'!G169-'(3.4) Adjustments'!G169</f>
        <v>0</v>
      </c>
      <c r="H169" s="301">
        <f>'(3.5) Actual WCA NPC'!H169-'(3.4) Adjustments'!H169</f>
        <v>0</v>
      </c>
      <c r="I169" s="301">
        <f>'(3.5) Actual WCA NPC'!I169-'(3.4) Adjustments'!I169</f>
        <v>0</v>
      </c>
      <c r="J169" s="301">
        <f>'(3.5) Actual WCA NPC'!J169-'(3.4) Adjustments'!J169</f>
        <v>0</v>
      </c>
      <c r="K169" s="301">
        <f>'(3.5) Actual WCA NPC'!K169-'(3.4) Adjustments'!K169</f>
        <v>0</v>
      </c>
      <c r="L169" s="301">
        <f>'(3.5) Actual WCA NPC'!L169-'(3.4) Adjustments'!L169</f>
        <v>0</v>
      </c>
      <c r="M169" s="301">
        <f>'(3.5) Actual WCA NPC'!M169-'(3.4) Adjustments'!M169</f>
        <v>0</v>
      </c>
      <c r="N169" s="301">
        <f>'(3.5) Actual WCA NPC'!N169-'(3.4) Adjustments'!N169</f>
        <v>0</v>
      </c>
      <c r="O169" s="301">
        <f>'(3.5) Actual WCA NPC'!O169-'(3.4) Adjustments'!O169</f>
        <v>0</v>
      </c>
      <c r="P169" s="301">
        <f>'(3.5) Actual WCA NPC'!P169-'(3.4) Adjustments'!P169</f>
        <v>0</v>
      </c>
      <c r="Q169" s="301">
        <f>'(3.5) Actual WCA NPC'!Q169-'(3.4) Adjustments'!Q169</f>
        <v>0</v>
      </c>
      <c r="R169" s="301">
        <f>'(3.5) Actual WCA NPC'!R169-'(3.4) Adjustments'!R169</f>
        <v>0</v>
      </c>
    </row>
    <row r="170" spans="1:18" ht="12.75" customHeight="1">
      <c r="C170" s="229" t="s">
        <v>334</v>
      </c>
      <c r="E170" s="302"/>
      <c r="F170" s="301">
        <f t="shared" si="26"/>
        <v>0</v>
      </c>
      <c r="G170" s="301">
        <f>'(3.5) Actual WCA NPC'!G170-'(3.4) Adjustments'!G170</f>
        <v>0</v>
      </c>
      <c r="H170" s="301">
        <f>'(3.5) Actual WCA NPC'!H170-'(3.4) Adjustments'!H170</f>
        <v>0</v>
      </c>
      <c r="I170" s="301">
        <f>'(3.5) Actual WCA NPC'!I170-'(3.4) Adjustments'!I170</f>
        <v>0</v>
      </c>
      <c r="J170" s="301">
        <f>'(3.5) Actual WCA NPC'!J170-'(3.4) Adjustments'!J170</f>
        <v>0</v>
      </c>
      <c r="K170" s="301">
        <f>'(3.5) Actual WCA NPC'!K170-'(3.4) Adjustments'!K170</f>
        <v>0</v>
      </c>
      <c r="L170" s="301">
        <f>'(3.5) Actual WCA NPC'!L170-'(3.4) Adjustments'!L170</f>
        <v>0</v>
      </c>
      <c r="M170" s="301">
        <f>'(3.5) Actual WCA NPC'!M170-'(3.4) Adjustments'!M170</f>
        <v>0</v>
      </c>
      <c r="N170" s="301">
        <f>'(3.5) Actual WCA NPC'!N170-'(3.4) Adjustments'!N170</f>
        <v>0</v>
      </c>
      <c r="O170" s="301">
        <f>'(3.5) Actual WCA NPC'!O170-'(3.4) Adjustments'!O170</f>
        <v>0</v>
      </c>
      <c r="P170" s="301">
        <f>'(3.5) Actual WCA NPC'!P170-'(3.4) Adjustments'!P170</f>
        <v>0</v>
      </c>
      <c r="Q170" s="301">
        <f>'(3.5) Actual WCA NPC'!Q170-'(3.4) Adjustments'!Q170</f>
        <v>0</v>
      </c>
      <c r="R170" s="301">
        <f>'(3.5) Actual WCA NPC'!R170-'(3.4) Adjustments'!R170</f>
        <v>0</v>
      </c>
    </row>
    <row r="171" spans="1:18" ht="12.75" customHeight="1">
      <c r="B171" s="298"/>
      <c r="E171" s="302"/>
      <c r="F171" s="301"/>
      <c r="G171" s="301"/>
      <c r="H171" s="301"/>
      <c r="I171" s="301"/>
      <c r="J171" s="301"/>
      <c r="K171" s="301"/>
      <c r="L171" s="301"/>
      <c r="M171" s="301"/>
      <c r="N171" s="301"/>
      <c r="O171" s="301"/>
      <c r="P171" s="301"/>
      <c r="Q171" s="301"/>
      <c r="R171" s="301"/>
    </row>
    <row r="172" spans="1:18" ht="12.75" customHeight="1">
      <c r="A172" s="240" t="s">
        <v>200</v>
      </c>
      <c r="B172" s="298"/>
      <c r="C172" s="228"/>
      <c r="D172" s="228"/>
      <c r="E172" s="302"/>
      <c r="F172" s="301">
        <f>SUM(G172:R172)</f>
        <v>82263077.689999998</v>
      </c>
      <c r="G172" s="301">
        <f t="shared" ref="G172:I172" si="28">SUM(G163:G171)</f>
        <v>9425332.7699999996</v>
      </c>
      <c r="H172" s="301">
        <f t="shared" si="28"/>
        <v>6443590.0099999998</v>
      </c>
      <c r="I172" s="301">
        <f t="shared" si="28"/>
        <v>7993164.8700000001</v>
      </c>
      <c r="J172" s="301">
        <f t="shared" ref="J172:R172" si="29">SUM(J163:J171)</f>
        <v>4993104.5600000005</v>
      </c>
      <c r="K172" s="301">
        <f t="shared" si="29"/>
        <v>3419917.5900000003</v>
      </c>
      <c r="L172" s="301">
        <f t="shared" si="29"/>
        <v>3745106.2</v>
      </c>
      <c r="M172" s="301">
        <f t="shared" si="29"/>
        <v>5422586.9500000002</v>
      </c>
      <c r="N172" s="301">
        <f t="shared" si="29"/>
        <v>7144458.75</v>
      </c>
      <c r="O172" s="301">
        <f t="shared" si="29"/>
        <v>7350670</v>
      </c>
      <c r="P172" s="301">
        <f t="shared" si="29"/>
        <v>9051505.2999999989</v>
      </c>
      <c r="Q172" s="301">
        <f t="shared" si="29"/>
        <v>8072613.25</v>
      </c>
      <c r="R172" s="301">
        <f t="shared" si="29"/>
        <v>9201027.4400000013</v>
      </c>
    </row>
    <row r="173" spans="1:18" ht="12.75" customHeight="1">
      <c r="B173" s="298"/>
      <c r="E173" s="302"/>
      <c r="F173" s="301"/>
      <c r="G173" s="301"/>
      <c r="H173" s="301"/>
      <c r="I173" s="301"/>
      <c r="J173" s="301"/>
      <c r="K173" s="301"/>
      <c r="L173" s="301"/>
      <c r="M173" s="301"/>
      <c r="N173" s="301"/>
      <c r="O173" s="301"/>
      <c r="P173" s="301"/>
      <c r="Q173" s="301"/>
      <c r="R173" s="301"/>
    </row>
    <row r="174" spans="1:18" ht="12.75" customHeight="1">
      <c r="A174" s="228" t="s">
        <v>208</v>
      </c>
      <c r="B174" s="298"/>
      <c r="E174" s="228"/>
      <c r="F174" s="301"/>
      <c r="G174" s="301"/>
      <c r="H174" s="301"/>
      <c r="I174" s="301"/>
      <c r="J174" s="301"/>
      <c r="K174" s="301"/>
      <c r="L174" s="301"/>
      <c r="M174" s="301"/>
      <c r="N174" s="301"/>
      <c r="O174" s="301"/>
      <c r="P174" s="301"/>
      <c r="Q174" s="301"/>
      <c r="R174" s="301"/>
    </row>
    <row r="175" spans="1:18" ht="12.75" customHeight="1">
      <c r="C175" s="298" t="s">
        <v>79</v>
      </c>
      <c r="E175" s="228"/>
      <c r="F175" s="301">
        <f>SUM(G175:R175)</f>
        <v>0</v>
      </c>
      <c r="G175" s="301">
        <f>'(3.5) Actual WCA NPC'!G175-'(3.4) Adjustments'!G175</f>
        <v>0</v>
      </c>
      <c r="H175" s="301">
        <f>'(3.5) Actual WCA NPC'!H175-'(3.4) Adjustments'!H175</f>
        <v>0</v>
      </c>
      <c r="I175" s="301">
        <f>'(3.5) Actual WCA NPC'!I175-'(3.4) Adjustments'!I175</f>
        <v>0</v>
      </c>
      <c r="J175" s="301">
        <f>'(3.5) Actual WCA NPC'!J175-'(3.4) Adjustments'!J175</f>
        <v>0</v>
      </c>
      <c r="K175" s="301">
        <f>'(3.5) Actual WCA NPC'!K175-'(3.4) Adjustments'!K175</f>
        <v>0</v>
      </c>
      <c r="L175" s="301">
        <f>'(3.5) Actual WCA NPC'!L175-'(3.4) Adjustments'!L175</f>
        <v>0</v>
      </c>
      <c r="M175" s="301">
        <f>'(3.5) Actual WCA NPC'!M175-'(3.4) Adjustments'!M175</f>
        <v>0</v>
      </c>
      <c r="N175" s="301">
        <f>'(3.5) Actual WCA NPC'!N175-'(3.4) Adjustments'!N175</f>
        <v>0</v>
      </c>
      <c r="O175" s="301">
        <f>'(3.5) Actual WCA NPC'!O175-'(3.4) Adjustments'!O175</f>
        <v>0</v>
      </c>
      <c r="P175" s="301">
        <f>'(3.5) Actual WCA NPC'!P175-'(3.4) Adjustments'!P175</f>
        <v>0</v>
      </c>
      <c r="Q175" s="301">
        <f>'(3.5) Actual WCA NPC'!Q175-'(3.4) Adjustments'!Q175</f>
        <v>0</v>
      </c>
      <c r="R175" s="301">
        <f>'(3.5) Actual WCA NPC'!R175-'(3.4) Adjustments'!R175</f>
        <v>0</v>
      </c>
    </row>
    <row r="176" spans="1:18" ht="12.75" customHeight="1">
      <c r="C176" s="298" t="s">
        <v>201</v>
      </c>
      <c r="E176" s="228"/>
      <c r="F176" s="301">
        <f>SUM(G176:R176)</f>
        <v>0</v>
      </c>
      <c r="G176" s="301">
        <f>'(3.5) Actual WCA NPC'!G176-'(3.4) Adjustments'!G176</f>
        <v>0</v>
      </c>
      <c r="H176" s="301">
        <f>'(3.5) Actual WCA NPC'!H176-'(3.4) Adjustments'!H176</f>
        <v>0</v>
      </c>
      <c r="I176" s="301">
        <f>'(3.5) Actual WCA NPC'!I176-'(3.4) Adjustments'!I176</f>
        <v>0</v>
      </c>
      <c r="J176" s="301">
        <f>'(3.5) Actual WCA NPC'!J176-'(3.4) Adjustments'!J176</f>
        <v>0</v>
      </c>
      <c r="K176" s="301">
        <f>'(3.5) Actual WCA NPC'!K176-'(3.4) Adjustments'!K176</f>
        <v>0</v>
      </c>
      <c r="L176" s="301">
        <f>'(3.5) Actual WCA NPC'!L176-'(3.4) Adjustments'!L176</f>
        <v>0</v>
      </c>
      <c r="M176" s="301">
        <f>'(3.5) Actual WCA NPC'!M176-'(3.4) Adjustments'!M176</f>
        <v>0</v>
      </c>
      <c r="N176" s="301">
        <f>'(3.5) Actual WCA NPC'!N176-'(3.4) Adjustments'!N176</f>
        <v>0</v>
      </c>
      <c r="O176" s="301">
        <f>'(3.5) Actual WCA NPC'!O176-'(3.4) Adjustments'!O176</f>
        <v>0</v>
      </c>
      <c r="P176" s="301">
        <f>'(3.5) Actual WCA NPC'!P176-'(3.4) Adjustments'!P176</f>
        <v>0</v>
      </c>
      <c r="Q176" s="301">
        <f>'(3.5) Actual WCA NPC'!Q176-'(3.4) Adjustments'!Q176</f>
        <v>0</v>
      </c>
      <c r="R176" s="301">
        <f>'(3.5) Actual WCA NPC'!R176-'(3.4) Adjustments'!R176</f>
        <v>0</v>
      </c>
    </row>
    <row r="177" spans="1:18" ht="12.75" customHeight="1">
      <c r="B177" s="298"/>
      <c r="E177" s="302"/>
      <c r="F177" s="301"/>
      <c r="G177" s="301"/>
      <c r="H177" s="301"/>
      <c r="I177" s="301"/>
      <c r="J177" s="301"/>
      <c r="K177" s="301"/>
      <c r="L177" s="301"/>
      <c r="M177" s="301"/>
      <c r="N177" s="301"/>
      <c r="O177" s="301"/>
      <c r="P177" s="301"/>
      <c r="Q177" s="301"/>
      <c r="R177" s="301"/>
    </row>
    <row r="178" spans="1:18" ht="12.75" customHeight="1">
      <c r="A178" s="228" t="s">
        <v>202</v>
      </c>
      <c r="B178" s="298"/>
      <c r="E178" s="266"/>
      <c r="F178" s="301">
        <f>SUM(G178:R178)</f>
        <v>0</v>
      </c>
      <c r="G178" s="301">
        <f t="shared" ref="G178:I178" si="30">SUM(G175:G177)</f>
        <v>0</v>
      </c>
      <c r="H178" s="301">
        <f t="shared" si="30"/>
        <v>0</v>
      </c>
      <c r="I178" s="301">
        <f t="shared" si="30"/>
        <v>0</v>
      </c>
      <c r="J178" s="301">
        <f t="shared" ref="J178:R178" si="31">SUM(J175:J177)</f>
        <v>0</v>
      </c>
      <c r="K178" s="301">
        <f t="shared" si="31"/>
        <v>0</v>
      </c>
      <c r="L178" s="301">
        <f t="shared" si="31"/>
        <v>0</v>
      </c>
      <c r="M178" s="301">
        <f t="shared" si="31"/>
        <v>0</v>
      </c>
      <c r="N178" s="301">
        <f t="shared" si="31"/>
        <v>0</v>
      </c>
      <c r="O178" s="301">
        <f t="shared" si="31"/>
        <v>0</v>
      </c>
      <c r="P178" s="301">
        <f t="shared" si="31"/>
        <v>0</v>
      </c>
      <c r="Q178" s="301">
        <f t="shared" si="31"/>
        <v>0</v>
      </c>
      <c r="R178" s="301">
        <f t="shared" si="31"/>
        <v>0</v>
      </c>
    </row>
    <row r="179" spans="1:18" ht="12.75" customHeight="1">
      <c r="B179" s="298"/>
      <c r="E179" s="228"/>
      <c r="F179" s="307"/>
      <c r="G179" s="307"/>
      <c r="H179" s="307"/>
      <c r="I179" s="307"/>
      <c r="J179" s="307"/>
      <c r="K179" s="307"/>
      <c r="L179" s="307"/>
      <c r="M179" s="307"/>
      <c r="N179" s="307"/>
      <c r="O179" s="307"/>
      <c r="P179" s="307"/>
      <c r="Q179" s="307"/>
      <c r="R179" s="307"/>
    </row>
    <row r="180" spans="1:18" ht="12.75" customHeight="1" thickBot="1">
      <c r="A180" s="270" t="s">
        <v>209</v>
      </c>
      <c r="B180" s="270"/>
      <c r="E180" s="302" t="s">
        <v>171</v>
      </c>
      <c r="F180" s="327">
        <f>SUM(G180:R180)</f>
        <v>482231159.71807504</v>
      </c>
      <c r="G180" s="327">
        <f t="shared" ref="G180:R180" si="32">SUM(G178,G172,G160,G146,G140)-G31</f>
        <v>42156800.356613435</v>
      </c>
      <c r="H180" s="327">
        <f t="shared" si="32"/>
        <v>39376796.837347299</v>
      </c>
      <c r="I180" s="327">
        <f t="shared" si="32"/>
        <v>38160071.054981411</v>
      </c>
      <c r="J180" s="327">
        <f t="shared" si="32"/>
        <v>31782667.488524467</v>
      </c>
      <c r="K180" s="327">
        <f t="shared" si="32"/>
        <v>30066656.408544883</v>
      </c>
      <c r="L180" s="327">
        <f t="shared" si="32"/>
        <v>32748294.370063465</v>
      </c>
      <c r="M180" s="327">
        <f t="shared" si="32"/>
        <v>41904556.525986321</v>
      </c>
      <c r="N180" s="327">
        <f t="shared" si="32"/>
        <v>46701629.008179858</v>
      </c>
      <c r="O180" s="327">
        <f t="shared" si="32"/>
        <v>44249816.549982488</v>
      </c>
      <c r="P180" s="327">
        <f t="shared" si="32"/>
        <v>39425068.233023129</v>
      </c>
      <c r="Q180" s="327">
        <f t="shared" si="32"/>
        <v>45166078.788416527</v>
      </c>
      <c r="R180" s="327">
        <f t="shared" si="32"/>
        <v>50492724.096411854</v>
      </c>
    </row>
    <row r="181" spans="1:18" ht="12.75" customHeight="1" thickTop="1">
      <c r="B181" s="298"/>
      <c r="F181" s="308"/>
    </row>
    <row r="182" spans="1:18" s="492" customFormat="1" ht="12.75" customHeight="1">
      <c r="D182" s="491" t="s">
        <v>203</v>
      </c>
      <c r="F182" s="493">
        <f>+'(3.5) Actual WCA NPC'!F180-'(3.4) Adjustments'!F180-'(3.3) Adj Actual NPC'!F180</f>
        <v>0</v>
      </c>
      <c r="G182" s="493">
        <f>+'(3.5) Actual WCA NPC'!G180-'(3.4) Adjustments'!G180-'(3.3) Adj Actual NPC'!G180</f>
        <v>0</v>
      </c>
      <c r="H182" s="493">
        <f>+'(3.5) Actual WCA NPC'!H180-'(3.4) Adjustments'!H180-'(3.3) Adj Actual NPC'!H180</f>
        <v>0</v>
      </c>
      <c r="I182" s="493">
        <f>+'(3.5) Actual WCA NPC'!I180-'(3.4) Adjustments'!I180-'(3.3) Adj Actual NPC'!I180</f>
        <v>0</v>
      </c>
      <c r="J182" s="493">
        <f>+'(3.5) Actual WCA NPC'!J180-'(3.4) Adjustments'!J180-'(3.3) Adj Actual NPC'!J180</f>
        <v>0</v>
      </c>
      <c r="K182" s="493">
        <f>+'(3.5) Actual WCA NPC'!K180-'(3.4) Adjustments'!K180-'(3.3) Adj Actual NPC'!K180</f>
        <v>0</v>
      </c>
      <c r="L182" s="493">
        <f>+'(3.5) Actual WCA NPC'!L180-'(3.4) Adjustments'!L180-'(3.3) Adj Actual NPC'!L180</f>
        <v>0</v>
      </c>
      <c r="M182" s="493">
        <f>+'(3.5) Actual WCA NPC'!M180-'(3.4) Adjustments'!M180-'(3.3) Adj Actual NPC'!M180</f>
        <v>0</v>
      </c>
      <c r="N182" s="493">
        <f>+'(3.5) Actual WCA NPC'!N180-'(3.4) Adjustments'!N180-'(3.3) Adj Actual NPC'!N180</f>
        <v>0</v>
      </c>
      <c r="O182" s="493">
        <f>+'(3.5) Actual WCA NPC'!O180-'(3.4) Adjustments'!O180-'(3.3) Adj Actual NPC'!O180</f>
        <v>0</v>
      </c>
      <c r="P182" s="493">
        <f>+'(3.5) Actual WCA NPC'!P180-'(3.4) Adjustments'!P180-'(3.3) Adj Actual NPC'!P180</f>
        <v>0</v>
      </c>
      <c r="Q182" s="493">
        <f>+'(3.5) Actual WCA NPC'!Q180-'(3.4) Adjustments'!Q180-'(3.3) Adj Actual NPC'!Q180</f>
        <v>0</v>
      </c>
      <c r="R182" s="493">
        <f>+'(3.5) Actual WCA NPC'!R180-'(3.4) Adjustments'!R180-'(3.3) Adj Actual NPC'!R180</f>
        <v>0</v>
      </c>
    </row>
    <row r="188" spans="1:18" s="307" customFormat="1" ht="12.75" customHeight="1">
      <c r="A188" s="270" t="s">
        <v>210</v>
      </c>
      <c r="B188" s="253"/>
      <c r="C188" s="228"/>
      <c r="D188" s="228"/>
      <c r="E188" s="299"/>
      <c r="F188" s="307">
        <f>SUM(G188:R188)</f>
        <v>19473743.764547002</v>
      </c>
      <c r="G188" s="301">
        <f>'(3.5) Actual WCA NPC'!G188-'(3.4) Adjustments'!G188</f>
        <v>1799540.3152760023</v>
      </c>
      <c r="H188" s="301">
        <f>'(3.5) Actual WCA NPC'!H188-'(3.4) Adjustments'!H188</f>
        <v>1635786.5917330002</v>
      </c>
      <c r="I188" s="301">
        <f>'(3.5) Actual WCA NPC'!I188-'(3.4) Adjustments'!I188</f>
        <v>1653251.2388900004</v>
      </c>
      <c r="J188" s="301">
        <f>'(3.5) Actual WCA NPC'!J188-'(3.4) Adjustments'!J188</f>
        <v>1420254.1138060004</v>
      </c>
      <c r="K188" s="301">
        <f>'(3.5) Actual WCA NPC'!K188-'(3.4) Adjustments'!K188</f>
        <v>1414611.8954370003</v>
      </c>
      <c r="L188" s="301">
        <f>'(3.5) Actual WCA NPC'!L188-'(3.4) Adjustments'!L188</f>
        <v>1469307.6161149996</v>
      </c>
      <c r="M188" s="301">
        <f>'(3.5) Actual WCA NPC'!M188-'(3.4) Adjustments'!M188</f>
        <v>1715198.638119</v>
      </c>
      <c r="N188" s="301">
        <f>'(3.5) Actual WCA NPC'!N188-'(3.4) Adjustments'!N188</f>
        <v>1731317.0658879972</v>
      </c>
      <c r="O188" s="301">
        <f>'(3.5) Actual WCA NPC'!O188-'(3.4) Adjustments'!O188</f>
        <v>1503414.3546910002</v>
      </c>
      <c r="P188" s="301">
        <f>'(3.5) Actual WCA NPC'!P188-'(3.4) Adjustments'!P188</f>
        <v>1529240.7844159992</v>
      </c>
      <c r="Q188" s="301">
        <f>'(3.5) Actual WCA NPC'!Q188-'(3.4) Adjustments'!Q188</f>
        <v>1697676.6920529997</v>
      </c>
      <c r="R188" s="301">
        <f>'(3.5) Actual WCA NPC'!R188-'(3.4) Adjustments'!R188</f>
        <v>1904144.4581230017</v>
      </c>
    </row>
    <row r="189" spans="1:18" s="307" customFormat="1" ht="12.75" customHeight="1">
      <c r="A189" s="253"/>
      <c r="B189" s="298"/>
      <c r="C189" s="253"/>
      <c r="D189" s="253"/>
      <c r="E189" s="299"/>
      <c r="G189" s="309"/>
      <c r="H189" s="309"/>
      <c r="I189" s="309"/>
      <c r="J189" s="309"/>
      <c r="K189" s="309"/>
      <c r="L189" s="309"/>
      <c r="M189" s="309"/>
      <c r="N189" s="309"/>
      <c r="O189" s="309"/>
      <c r="P189" s="309"/>
      <c r="Q189" s="309"/>
      <c r="R189" s="309"/>
    </row>
    <row r="190" spans="1:18" ht="12.75" customHeight="1">
      <c r="B190" s="298"/>
      <c r="E190" s="299"/>
      <c r="F190" s="307"/>
      <c r="G190" s="310"/>
      <c r="H190" s="310"/>
      <c r="I190" s="310"/>
      <c r="J190" s="310"/>
      <c r="K190" s="310"/>
      <c r="L190" s="310"/>
      <c r="M190" s="310"/>
      <c r="N190" s="310"/>
      <c r="O190" s="310"/>
      <c r="P190" s="310"/>
      <c r="Q190" s="310"/>
      <c r="R190" s="310"/>
    </row>
    <row r="191" spans="1:18" ht="12.75" customHeight="1">
      <c r="A191" s="228" t="s">
        <v>15</v>
      </c>
      <c r="E191" s="302" t="s">
        <v>171</v>
      </c>
      <c r="F191" s="307"/>
      <c r="G191" s="307"/>
      <c r="H191" s="307"/>
      <c r="I191" s="307"/>
      <c r="J191" s="307"/>
      <c r="K191" s="307"/>
      <c r="L191" s="307"/>
      <c r="M191" s="307"/>
      <c r="N191" s="307"/>
      <c r="O191" s="307"/>
      <c r="P191" s="307"/>
      <c r="Q191" s="307"/>
      <c r="R191" s="307"/>
    </row>
    <row r="192" spans="1:18" ht="12.75" customHeight="1">
      <c r="A192" s="228"/>
      <c r="B192" s="253" t="s">
        <v>16</v>
      </c>
      <c r="E192" s="299"/>
      <c r="F192" s="307"/>
      <c r="G192" s="307"/>
      <c r="H192" s="307"/>
      <c r="I192" s="307"/>
      <c r="J192" s="307"/>
      <c r="K192" s="307"/>
      <c r="L192" s="307"/>
      <c r="M192" s="307"/>
      <c r="N192" s="307"/>
      <c r="O192" s="307"/>
      <c r="P192" s="307"/>
      <c r="Q192" s="307"/>
      <c r="R192" s="307"/>
    </row>
    <row r="193" spans="1:18" ht="12.75" customHeight="1">
      <c r="A193" s="311"/>
      <c r="C193" s="299" t="s">
        <v>17</v>
      </c>
      <c r="E193" s="299"/>
      <c r="F193" s="307">
        <f>SUM(G193:R193)</f>
        <v>0</v>
      </c>
      <c r="G193" s="301">
        <f>'(3.5) Actual WCA NPC'!G193-'(3.4) Adjustments'!G193</f>
        <v>0</v>
      </c>
      <c r="H193" s="301">
        <f>'(3.5) Actual WCA NPC'!H193-'(3.4) Adjustments'!H193</f>
        <v>0</v>
      </c>
      <c r="I193" s="301">
        <f>'(3.5) Actual WCA NPC'!I193-'(3.4) Adjustments'!I193</f>
        <v>0</v>
      </c>
      <c r="J193" s="301">
        <f>'(3.5) Actual WCA NPC'!J193-'(3.4) Adjustments'!J193</f>
        <v>0</v>
      </c>
      <c r="K193" s="301">
        <f>'(3.5) Actual WCA NPC'!K193-'(3.4) Adjustments'!K193</f>
        <v>0</v>
      </c>
      <c r="L193" s="301">
        <f>'(3.5) Actual WCA NPC'!L193-'(3.4) Adjustments'!L193</f>
        <v>0</v>
      </c>
      <c r="M193" s="301">
        <f>'(3.5) Actual WCA NPC'!M193-'(3.4) Adjustments'!M193</f>
        <v>0</v>
      </c>
      <c r="N193" s="301">
        <f>'(3.5) Actual WCA NPC'!N193-'(3.4) Adjustments'!N193</f>
        <v>0</v>
      </c>
      <c r="O193" s="301">
        <f>'(3.5) Actual WCA NPC'!O193-'(3.4) Adjustments'!O193</f>
        <v>0</v>
      </c>
      <c r="P193" s="301">
        <f>'(3.5) Actual WCA NPC'!P193-'(3.4) Adjustments'!P193</f>
        <v>0</v>
      </c>
      <c r="Q193" s="301">
        <f>'(3.5) Actual WCA NPC'!Q193-'(3.4) Adjustments'!Q193</f>
        <v>0</v>
      </c>
      <c r="R193" s="301">
        <f>'(3.5) Actual WCA NPC'!R193-'(3.4) Adjustments'!R193</f>
        <v>0</v>
      </c>
    </row>
    <row r="194" spans="1:18" ht="12.75" customHeight="1">
      <c r="A194" s="311"/>
      <c r="C194" s="299" t="s">
        <v>164</v>
      </c>
      <c r="E194" s="299"/>
      <c r="F194" s="307">
        <f>SUM(G194:R194)</f>
        <v>0</v>
      </c>
      <c r="G194" s="301">
        <f>'(3.5) Actual WCA NPC'!G194-'(3.4) Adjustments'!G194</f>
        <v>0</v>
      </c>
      <c r="H194" s="301">
        <f>'(3.5) Actual WCA NPC'!H194-'(3.4) Adjustments'!H194</f>
        <v>0</v>
      </c>
      <c r="I194" s="301">
        <f>'(3.5) Actual WCA NPC'!I194-'(3.4) Adjustments'!I194</f>
        <v>0</v>
      </c>
      <c r="J194" s="301">
        <f>'(3.5) Actual WCA NPC'!J194-'(3.4) Adjustments'!J194</f>
        <v>0</v>
      </c>
      <c r="K194" s="301">
        <f>'(3.5) Actual WCA NPC'!K194-'(3.4) Adjustments'!K194</f>
        <v>0</v>
      </c>
      <c r="L194" s="301">
        <f>'(3.5) Actual WCA NPC'!L194-'(3.4) Adjustments'!L194</f>
        <v>0</v>
      </c>
      <c r="M194" s="301">
        <f>'(3.5) Actual WCA NPC'!M194-'(3.4) Adjustments'!M194</f>
        <v>0</v>
      </c>
      <c r="N194" s="301">
        <f>'(3.5) Actual WCA NPC'!N194-'(3.4) Adjustments'!N194</f>
        <v>0</v>
      </c>
      <c r="O194" s="301">
        <f>'(3.5) Actual WCA NPC'!O194-'(3.4) Adjustments'!O194</f>
        <v>0</v>
      </c>
      <c r="P194" s="301">
        <f>'(3.5) Actual WCA NPC'!P194-'(3.4) Adjustments'!P194</f>
        <v>0</v>
      </c>
      <c r="Q194" s="301">
        <f>'(3.5) Actual WCA NPC'!Q194-'(3.4) Adjustments'!Q194</f>
        <v>0</v>
      </c>
      <c r="R194" s="301">
        <f>'(3.5) Actual WCA NPC'!R194-'(3.4) Adjustments'!R194</f>
        <v>0</v>
      </c>
    </row>
    <row r="195" spans="1:18" ht="12.75" customHeight="1">
      <c r="A195" s="311"/>
      <c r="C195" s="299" t="s">
        <v>18</v>
      </c>
      <c r="E195" s="299"/>
      <c r="F195" s="307">
        <f t="shared" ref="F195" si="33">SUM(G195:R195)</f>
        <v>0</v>
      </c>
      <c r="G195" s="301">
        <f>'(3.5) Actual WCA NPC'!G195-'(3.4) Adjustments'!G195</f>
        <v>0</v>
      </c>
      <c r="H195" s="301">
        <f>'(3.5) Actual WCA NPC'!H195-'(3.4) Adjustments'!H195</f>
        <v>0</v>
      </c>
      <c r="I195" s="301">
        <f>'(3.5) Actual WCA NPC'!I195-'(3.4) Adjustments'!I195</f>
        <v>0</v>
      </c>
      <c r="J195" s="301">
        <f>'(3.5) Actual WCA NPC'!J195-'(3.4) Adjustments'!J195</f>
        <v>0</v>
      </c>
      <c r="K195" s="301">
        <f>'(3.5) Actual WCA NPC'!K195-'(3.4) Adjustments'!K195</f>
        <v>0</v>
      </c>
      <c r="L195" s="301">
        <f>'(3.5) Actual WCA NPC'!L195-'(3.4) Adjustments'!L195</f>
        <v>0</v>
      </c>
      <c r="M195" s="301">
        <f>'(3.5) Actual WCA NPC'!M195-'(3.4) Adjustments'!M195</f>
        <v>0</v>
      </c>
      <c r="N195" s="301">
        <f>'(3.5) Actual WCA NPC'!N195-'(3.4) Adjustments'!N195</f>
        <v>0</v>
      </c>
      <c r="O195" s="301">
        <f>'(3.5) Actual WCA NPC'!O195-'(3.4) Adjustments'!O195</f>
        <v>0</v>
      </c>
      <c r="P195" s="301">
        <f>'(3.5) Actual WCA NPC'!P195-'(3.4) Adjustments'!P195</f>
        <v>0</v>
      </c>
      <c r="Q195" s="301">
        <f>'(3.5) Actual WCA NPC'!Q195-'(3.4) Adjustments'!Q195</f>
        <v>0</v>
      </c>
      <c r="R195" s="301">
        <f>'(3.5) Actual WCA NPC'!R195-'(3.4) Adjustments'!R195</f>
        <v>0</v>
      </c>
    </row>
    <row r="196" spans="1:18" ht="12.75" customHeight="1">
      <c r="C196" s="299"/>
      <c r="E196" s="299"/>
      <c r="F196" s="307"/>
      <c r="G196" s="307"/>
      <c r="H196" s="307"/>
      <c r="I196" s="307"/>
      <c r="J196" s="307"/>
      <c r="K196" s="307"/>
      <c r="L196" s="307"/>
      <c r="M196" s="307"/>
      <c r="N196" s="307"/>
      <c r="O196" s="307"/>
      <c r="P196" s="307"/>
      <c r="Q196" s="307"/>
      <c r="R196" s="307"/>
    </row>
    <row r="197" spans="1:18" ht="12.75" customHeight="1">
      <c r="B197" s="299" t="s">
        <v>165</v>
      </c>
      <c r="F197" s="307">
        <f>SUM(G197:R197)</f>
        <v>0</v>
      </c>
      <c r="G197" s="312">
        <f t="shared" ref="G197:R197" si="34">SUM(G193:G195)</f>
        <v>0</v>
      </c>
      <c r="H197" s="312">
        <f t="shared" si="34"/>
        <v>0</v>
      </c>
      <c r="I197" s="312">
        <f t="shared" si="34"/>
        <v>0</v>
      </c>
      <c r="J197" s="312">
        <f t="shared" si="34"/>
        <v>0</v>
      </c>
      <c r="K197" s="312">
        <f t="shared" si="34"/>
        <v>0</v>
      </c>
      <c r="L197" s="312">
        <f t="shared" si="34"/>
        <v>0</v>
      </c>
      <c r="M197" s="312">
        <f t="shared" si="34"/>
        <v>0</v>
      </c>
      <c r="N197" s="312">
        <f t="shared" si="34"/>
        <v>0</v>
      </c>
      <c r="O197" s="312">
        <f t="shared" si="34"/>
        <v>0</v>
      </c>
      <c r="P197" s="312">
        <f t="shared" si="34"/>
        <v>0</v>
      </c>
      <c r="Q197" s="312">
        <f t="shared" si="34"/>
        <v>0</v>
      </c>
      <c r="R197" s="312">
        <f t="shared" si="34"/>
        <v>0</v>
      </c>
    </row>
    <row r="198" spans="1:18" ht="12.75" customHeight="1">
      <c r="B198" s="299"/>
      <c r="F198" s="307"/>
      <c r="G198" s="312"/>
      <c r="H198" s="312"/>
      <c r="I198" s="312"/>
      <c r="J198" s="312"/>
      <c r="K198" s="312"/>
      <c r="L198" s="312"/>
      <c r="M198" s="312"/>
      <c r="N198" s="312"/>
      <c r="O198" s="312"/>
      <c r="P198" s="312"/>
      <c r="Q198" s="312"/>
      <c r="R198" s="312"/>
    </row>
    <row r="199" spans="1:18" ht="12.75" customHeight="1">
      <c r="B199" s="299" t="s">
        <v>20</v>
      </c>
      <c r="F199" s="307"/>
      <c r="G199" s="312"/>
      <c r="H199" s="312"/>
      <c r="I199" s="312"/>
      <c r="J199" s="312"/>
      <c r="K199" s="312"/>
      <c r="L199" s="312"/>
      <c r="M199" s="312"/>
      <c r="N199" s="312"/>
      <c r="O199" s="312"/>
      <c r="P199" s="312"/>
      <c r="Q199" s="312"/>
      <c r="R199" s="312"/>
    </row>
    <row r="200" spans="1:18" ht="12.75" customHeight="1">
      <c r="B200" s="299"/>
      <c r="C200" s="253" t="s">
        <v>21</v>
      </c>
      <c r="F200" s="307">
        <f t="shared" ref="F200" si="35">SUM(G200:R200)</f>
        <v>684106</v>
      </c>
      <c r="G200" s="301">
        <f>'(3.5) Actual WCA NPC'!G200-'(3.4) Adjustments'!G200</f>
        <v>0</v>
      </c>
      <c r="H200" s="301">
        <f>'(3.5) Actual WCA NPC'!H200-'(3.4) Adjustments'!H200</f>
        <v>65189</v>
      </c>
      <c r="I200" s="301">
        <f>'(3.5) Actual WCA NPC'!I200-'(3.4) Adjustments'!I200</f>
        <v>48681</v>
      </c>
      <c r="J200" s="301">
        <f>'(3.5) Actual WCA NPC'!J200-'(3.4) Adjustments'!J200</f>
        <v>52358</v>
      </c>
      <c r="K200" s="301">
        <f>'(3.5) Actual WCA NPC'!K200-'(3.4) Adjustments'!K200</f>
        <v>53456</v>
      </c>
      <c r="L200" s="301">
        <f>'(3.5) Actual WCA NPC'!L200-'(3.4) Adjustments'!L200</f>
        <v>86566</v>
      </c>
      <c r="M200" s="301">
        <f>'(3.5) Actual WCA NPC'!M200-'(3.4) Adjustments'!M200</f>
        <v>95643</v>
      </c>
      <c r="N200" s="301">
        <f>'(3.5) Actual WCA NPC'!N200-'(3.4) Adjustments'!N200</f>
        <v>83111</v>
      </c>
      <c r="O200" s="301">
        <f>'(3.5) Actual WCA NPC'!O200-'(3.4) Adjustments'!O200</f>
        <v>102522</v>
      </c>
      <c r="P200" s="301">
        <f>'(3.5) Actual WCA NPC'!P200-'(3.4) Adjustments'!P200</f>
        <v>53389</v>
      </c>
      <c r="Q200" s="301">
        <f>'(3.5) Actual WCA NPC'!Q200-'(3.4) Adjustments'!Q200</f>
        <v>43191</v>
      </c>
      <c r="R200" s="301">
        <f>'(3.5) Actual WCA NPC'!R200-'(3.4) Adjustments'!R200</f>
        <v>0</v>
      </c>
    </row>
    <row r="201" spans="1:18" ht="12.75" customHeight="1">
      <c r="B201" s="299"/>
      <c r="C201" s="253" t="s">
        <v>305</v>
      </c>
      <c r="F201" s="307">
        <f t="shared" ref="F201:F206" si="36">SUM(G201:R201)</f>
        <v>5400</v>
      </c>
      <c r="G201" s="301">
        <f>'(3.5) Actual WCA NPC'!G201-'(3.4) Adjustments'!G201</f>
        <v>0</v>
      </c>
      <c r="H201" s="301">
        <f>'(3.5) Actual WCA NPC'!H201-'(3.4) Adjustments'!H201</f>
        <v>0</v>
      </c>
      <c r="I201" s="301">
        <f>'(3.5) Actual WCA NPC'!I201-'(3.4) Adjustments'!I201</f>
        <v>0</v>
      </c>
      <c r="J201" s="301">
        <f>'(3.5) Actual WCA NPC'!J201-'(3.4) Adjustments'!J201</f>
        <v>0</v>
      </c>
      <c r="K201" s="301">
        <f>'(3.5) Actual WCA NPC'!K201-'(3.4) Adjustments'!K201</f>
        <v>1600</v>
      </c>
      <c r="L201" s="301">
        <f>'(3.5) Actual WCA NPC'!L201-'(3.4) Adjustments'!L201</f>
        <v>0</v>
      </c>
      <c r="M201" s="301">
        <f>'(3.5) Actual WCA NPC'!M201-'(3.4) Adjustments'!M201</f>
        <v>800</v>
      </c>
      <c r="N201" s="301">
        <f>'(3.5) Actual WCA NPC'!N201-'(3.4) Adjustments'!N201</f>
        <v>0</v>
      </c>
      <c r="O201" s="301">
        <f>'(3.5) Actual WCA NPC'!O201-'(3.4) Adjustments'!O201</f>
        <v>1800</v>
      </c>
      <c r="P201" s="301">
        <f>'(3.5) Actual WCA NPC'!P201-'(3.4) Adjustments'!P201</f>
        <v>1200</v>
      </c>
      <c r="Q201" s="301">
        <f>'(3.5) Actual WCA NPC'!Q201-'(3.4) Adjustments'!Q201</f>
        <v>0</v>
      </c>
      <c r="R201" s="301">
        <f>'(3.5) Actual WCA NPC'!R201-'(3.4) Adjustments'!R201</f>
        <v>0</v>
      </c>
    </row>
    <row r="202" spans="1:18" ht="12.75" customHeight="1">
      <c r="B202" s="299"/>
      <c r="C202" s="253" t="s">
        <v>27</v>
      </c>
      <c r="F202" s="307">
        <f t="shared" si="36"/>
        <v>0</v>
      </c>
      <c r="G202" s="301">
        <f>'(3.5) Actual WCA NPC'!G202-'(3.4) Adjustments'!G202</f>
        <v>0</v>
      </c>
      <c r="H202" s="301">
        <f>'(3.5) Actual WCA NPC'!H202-'(3.4) Adjustments'!H202</f>
        <v>0</v>
      </c>
      <c r="I202" s="301">
        <f>'(3.5) Actual WCA NPC'!I202-'(3.4) Adjustments'!I202</f>
        <v>0</v>
      </c>
      <c r="J202" s="301">
        <f>'(3.5) Actual WCA NPC'!J202-'(3.4) Adjustments'!J202</f>
        <v>0</v>
      </c>
      <c r="K202" s="301">
        <f>'(3.5) Actual WCA NPC'!K202-'(3.4) Adjustments'!K202</f>
        <v>0</v>
      </c>
      <c r="L202" s="301">
        <f>'(3.5) Actual WCA NPC'!L202-'(3.4) Adjustments'!L202</f>
        <v>0</v>
      </c>
      <c r="M202" s="301">
        <f>'(3.5) Actual WCA NPC'!M202-'(3.4) Adjustments'!M202</f>
        <v>0</v>
      </c>
      <c r="N202" s="301">
        <f>'(3.5) Actual WCA NPC'!N202-'(3.4) Adjustments'!N202</f>
        <v>0</v>
      </c>
      <c r="O202" s="301">
        <f>'(3.5) Actual WCA NPC'!O202-'(3.4) Adjustments'!O202</f>
        <v>0</v>
      </c>
      <c r="P202" s="301">
        <f>'(3.5) Actual WCA NPC'!P202-'(3.4) Adjustments'!P202</f>
        <v>0</v>
      </c>
      <c r="Q202" s="301">
        <f>'(3.5) Actual WCA NPC'!Q202-'(3.4) Adjustments'!Q202</f>
        <v>0</v>
      </c>
      <c r="R202" s="301">
        <f>'(3.5) Actual WCA NPC'!R202-'(3.4) Adjustments'!R202</f>
        <v>0</v>
      </c>
    </row>
    <row r="203" spans="1:18" ht="12.75" customHeight="1">
      <c r="B203" s="299"/>
      <c r="C203" s="253" t="s">
        <v>22</v>
      </c>
      <c r="F203" s="307">
        <f t="shared" si="36"/>
        <v>567988.4102368271</v>
      </c>
      <c r="G203" s="301">
        <f>'(3.5) Actual WCA NPC'!G203-'(3.4) Adjustments'!G203</f>
        <v>177312.4102368271</v>
      </c>
      <c r="H203" s="301">
        <f>'(3.5) Actual WCA NPC'!H203-'(3.4) Adjustments'!H203</f>
        <v>74214</v>
      </c>
      <c r="I203" s="301">
        <f>'(3.5) Actual WCA NPC'!I203-'(3.4) Adjustments'!I203</f>
        <v>16710</v>
      </c>
      <c r="J203" s="301">
        <f>'(3.5) Actual WCA NPC'!J203-'(3.4) Adjustments'!J203</f>
        <v>220049</v>
      </c>
      <c r="K203" s="301">
        <f>'(3.5) Actual WCA NPC'!K203-'(3.4) Adjustments'!K203</f>
        <v>28734</v>
      </c>
      <c r="L203" s="301">
        <f>'(3.5) Actual WCA NPC'!L203-'(3.4) Adjustments'!L203</f>
        <v>2777</v>
      </c>
      <c r="M203" s="301">
        <f>'(3.5) Actual WCA NPC'!M203-'(3.4) Adjustments'!M203</f>
        <v>517</v>
      </c>
      <c r="N203" s="301">
        <f>'(3.5) Actual WCA NPC'!N203-'(3.4) Adjustments'!N203</f>
        <v>6585</v>
      </c>
      <c r="O203" s="301">
        <f>'(3.5) Actual WCA NPC'!O203-'(3.4) Adjustments'!O203</f>
        <v>12411</v>
      </c>
      <c r="P203" s="301">
        <f>'(3.5) Actual WCA NPC'!P203-'(3.4) Adjustments'!P203</f>
        <v>23190</v>
      </c>
      <c r="Q203" s="301">
        <f>'(3.5) Actual WCA NPC'!Q203-'(3.4) Adjustments'!Q203</f>
        <v>5489</v>
      </c>
      <c r="R203" s="301">
        <f>'(3.5) Actual WCA NPC'!R203-'(3.4) Adjustments'!R203</f>
        <v>0</v>
      </c>
    </row>
    <row r="204" spans="1:18" ht="12.75" customHeight="1">
      <c r="B204" s="299"/>
      <c r="C204" s="253" t="s">
        <v>23</v>
      </c>
      <c r="F204" s="307">
        <f t="shared" si="36"/>
        <v>0</v>
      </c>
      <c r="G204" s="301">
        <f>'(3.5) Actual WCA NPC'!G204-'(3.4) Adjustments'!G204</f>
        <v>0</v>
      </c>
      <c r="H204" s="301">
        <f>'(3.5) Actual WCA NPC'!H204-'(3.4) Adjustments'!H204</f>
        <v>0</v>
      </c>
      <c r="I204" s="301">
        <f>'(3.5) Actual WCA NPC'!I204-'(3.4) Adjustments'!I204</f>
        <v>0</v>
      </c>
      <c r="J204" s="301">
        <f>'(3.5) Actual WCA NPC'!J204-'(3.4) Adjustments'!J204</f>
        <v>0</v>
      </c>
      <c r="K204" s="301">
        <f>'(3.5) Actual WCA NPC'!K204-'(3.4) Adjustments'!K204</f>
        <v>0</v>
      </c>
      <c r="L204" s="301">
        <f>'(3.5) Actual WCA NPC'!L204-'(3.4) Adjustments'!L204</f>
        <v>0</v>
      </c>
      <c r="M204" s="301">
        <f>'(3.5) Actual WCA NPC'!M204-'(3.4) Adjustments'!M204</f>
        <v>0</v>
      </c>
      <c r="N204" s="301">
        <f>'(3.5) Actual WCA NPC'!N204-'(3.4) Adjustments'!N204</f>
        <v>0</v>
      </c>
      <c r="O204" s="301">
        <f>'(3.5) Actual WCA NPC'!O204-'(3.4) Adjustments'!O204</f>
        <v>0</v>
      </c>
      <c r="P204" s="301">
        <f>'(3.5) Actual WCA NPC'!P204-'(3.4) Adjustments'!P204</f>
        <v>0</v>
      </c>
      <c r="Q204" s="301">
        <f>'(3.5) Actual WCA NPC'!Q204-'(3.4) Adjustments'!Q204</f>
        <v>0</v>
      </c>
      <c r="R204" s="301">
        <f>'(3.5) Actual WCA NPC'!R204-'(3.4) Adjustments'!R204</f>
        <v>0</v>
      </c>
    </row>
    <row r="205" spans="1:18" ht="12.75" customHeight="1">
      <c r="B205" s="299"/>
      <c r="C205" s="253" t="s">
        <v>26</v>
      </c>
      <c r="F205" s="307">
        <f t="shared" si="36"/>
        <v>16537</v>
      </c>
      <c r="G205" s="301">
        <f>'(3.5) Actual WCA NPC'!G205-'(3.4) Adjustments'!G205</f>
        <v>0</v>
      </c>
      <c r="H205" s="301">
        <f>'(3.5) Actual WCA NPC'!H205-'(3.4) Adjustments'!H205</f>
        <v>899</v>
      </c>
      <c r="I205" s="301">
        <f>'(3.5) Actual WCA NPC'!I205-'(3.4) Adjustments'!I205</f>
        <v>1127</v>
      </c>
      <c r="J205" s="301">
        <f>'(3.5) Actual WCA NPC'!J205-'(3.4) Adjustments'!J205</f>
        <v>4779</v>
      </c>
      <c r="K205" s="301">
        <f>'(3.5) Actual WCA NPC'!K205-'(3.4) Adjustments'!K205</f>
        <v>712</v>
      </c>
      <c r="L205" s="301">
        <f>'(3.5) Actual WCA NPC'!L205-'(3.4) Adjustments'!L205</f>
        <v>431</v>
      </c>
      <c r="M205" s="301">
        <f>'(3.5) Actual WCA NPC'!M205-'(3.4) Adjustments'!M205</f>
        <v>1095</v>
      </c>
      <c r="N205" s="301">
        <f>'(3.5) Actual WCA NPC'!N205-'(3.4) Adjustments'!N205</f>
        <v>478</v>
      </c>
      <c r="O205" s="301">
        <f>'(3.5) Actual WCA NPC'!O205-'(3.4) Adjustments'!O205</f>
        <v>2135</v>
      </c>
      <c r="P205" s="301">
        <f>'(3.5) Actual WCA NPC'!P205-'(3.4) Adjustments'!P205</f>
        <v>2751</v>
      </c>
      <c r="Q205" s="301">
        <f>'(3.5) Actual WCA NPC'!Q205-'(3.4) Adjustments'!Q205</f>
        <v>2130</v>
      </c>
      <c r="R205" s="301">
        <f>'(3.5) Actual WCA NPC'!R205-'(3.4) Adjustments'!R205</f>
        <v>0</v>
      </c>
    </row>
    <row r="206" spans="1:18" ht="12.75" customHeight="1">
      <c r="B206" s="299"/>
      <c r="C206" s="253" t="s">
        <v>306</v>
      </c>
      <c r="F206" s="307">
        <f t="shared" si="36"/>
        <v>131289.28056500002</v>
      </c>
      <c r="G206" s="301">
        <f>'(3.5) Actual WCA NPC'!G206-'(3.4) Adjustments'!G206</f>
        <v>18501.213479000002</v>
      </c>
      <c r="H206" s="301">
        <f>'(3.5) Actual WCA NPC'!H206-'(3.4) Adjustments'!H206</f>
        <v>8500.5594529999998</v>
      </c>
      <c r="I206" s="301">
        <f>'(3.5) Actual WCA NPC'!I206-'(3.4) Adjustments'!I206</f>
        <v>8134.3791249999995</v>
      </c>
      <c r="J206" s="301">
        <f>'(3.5) Actual WCA NPC'!J206-'(3.4) Adjustments'!J206</f>
        <v>8317.6810170000008</v>
      </c>
      <c r="K206" s="301">
        <f>'(3.5) Actual WCA NPC'!K206-'(3.4) Adjustments'!K206</f>
        <v>9911.6160000000018</v>
      </c>
      <c r="L206" s="301">
        <f>'(3.5) Actual WCA NPC'!L206-'(3.4) Adjustments'!L206</f>
        <v>9597.1758140000002</v>
      </c>
      <c r="M206" s="301">
        <f>'(3.5) Actual WCA NPC'!M206-'(3.4) Adjustments'!M206</f>
        <v>12668.949857000001</v>
      </c>
      <c r="N206" s="301">
        <f>'(3.5) Actual WCA NPC'!N206-'(3.4) Adjustments'!N206</f>
        <v>12142.208321000002</v>
      </c>
      <c r="O206" s="301">
        <f>'(3.5) Actual WCA NPC'!O206-'(3.4) Adjustments'!O206</f>
        <v>9742.0721629999989</v>
      </c>
      <c r="P206" s="301">
        <f>'(3.5) Actual WCA NPC'!P206-'(3.4) Adjustments'!P206</f>
        <v>13276.333602999995</v>
      </c>
      <c r="Q206" s="301">
        <f>'(3.5) Actual WCA NPC'!Q206-'(3.4) Adjustments'!Q206</f>
        <v>11286.353999999999</v>
      </c>
      <c r="R206" s="301">
        <f>'(3.5) Actual WCA NPC'!R206-'(3.4) Adjustments'!R206</f>
        <v>9210.7377330000036</v>
      </c>
    </row>
    <row r="207" spans="1:18" ht="12.75" customHeight="1">
      <c r="B207" s="299"/>
      <c r="F207" s="307"/>
      <c r="G207" s="312"/>
      <c r="H207" s="312"/>
      <c r="I207" s="312"/>
      <c r="J207" s="312"/>
      <c r="K207" s="312"/>
      <c r="L207" s="312"/>
      <c r="M207" s="312"/>
      <c r="N207" s="312"/>
      <c r="O207" s="312"/>
      <c r="P207" s="312"/>
      <c r="Q207" s="312"/>
      <c r="R207" s="312"/>
    </row>
    <row r="208" spans="1:18" ht="12.75" customHeight="1">
      <c r="B208" s="253" t="s">
        <v>166</v>
      </c>
      <c r="F208" s="307">
        <f>SUM(G208:R208)</f>
        <v>1405320.6908018272</v>
      </c>
      <c r="G208" s="301">
        <f>SUM(G200:G206)</f>
        <v>195813.6237158271</v>
      </c>
      <c r="H208" s="301">
        <f t="shared" ref="H208:R208" si="37">SUM(H200:H206)</f>
        <v>148802.55945299999</v>
      </c>
      <c r="I208" s="301">
        <f t="shared" si="37"/>
        <v>74652.379125000007</v>
      </c>
      <c r="J208" s="301">
        <f t="shared" si="37"/>
        <v>285503.681017</v>
      </c>
      <c r="K208" s="301">
        <f t="shared" si="37"/>
        <v>94413.616000000009</v>
      </c>
      <c r="L208" s="301">
        <f t="shared" si="37"/>
        <v>99371.175814000002</v>
      </c>
      <c r="M208" s="301">
        <f t="shared" si="37"/>
        <v>110723.949857</v>
      </c>
      <c r="N208" s="301">
        <f t="shared" si="37"/>
        <v>102316.208321</v>
      </c>
      <c r="O208" s="301">
        <f t="shared" si="37"/>
        <v>128610.072163</v>
      </c>
      <c r="P208" s="301">
        <f t="shared" si="37"/>
        <v>93806.333602999992</v>
      </c>
      <c r="Q208" s="301">
        <f t="shared" si="37"/>
        <v>62096.353999999999</v>
      </c>
      <c r="R208" s="301">
        <f t="shared" si="37"/>
        <v>9210.7377330000036</v>
      </c>
    </row>
    <row r="209" spans="1:18" ht="12.75" customHeight="1">
      <c r="F209" s="307"/>
      <c r="G209" s="301"/>
      <c r="H209" s="301"/>
      <c r="I209" s="301"/>
      <c r="J209" s="301"/>
      <c r="K209" s="301"/>
      <c r="L209" s="301"/>
      <c r="M209" s="301"/>
      <c r="N209" s="301"/>
      <c r="O209" s="301"/>
      <c r="P209" s="301"/>
      <c r="Q209" s="301"/>
      <c r="R209" s="301"/>
    </row>
    <row r="210" spans="1:18" ht="12.75" customHeight="1">
      <c r="B210" s="253" t="s">
        <v>167</v>
      </c>
      <c r="F210" s="307">
        <f>SUM(G210:R210)</f>
        <v>0</v>
      </c>
      <c r="G210" s="301">
        <f>'(3.5) Actual WCA NPC'!G210-'(3.4) Adjustments'!G210</f>
        <v>0</v>
      </c>
      <c r="H210" s="301">
        <f>'(3.5) Actual WCA NPC'!H210-'(3.4) Adjustments'!H210</f>
        <v>0</v>
      </c>
      <c r="I210" s="301">
        <f>'(3.5) Actual WCA NPC'!I210-'(3.4) Adjustments'!I210</f>
        <v>0</v>
      </c>
      <c r="J210" s="301">
        <f>'(3.5) Actual WCA NPC'!J210-'(3.4) Adjustments'!J210</f>
        <v>0</v>
      </c>
      <c r="K210" s="301">
        <f>'(3.5) Actual WCA NPC'!K210-'(3.4) Adjustments'!K210</f>
        <v>0</v>
      </c>
      <c r="L210" s="301">
        <f>'(3.5) Actual WCA NPC'!L210-'(3.4) Adjustments'!L210</f>
        <v>0</v>
      </c>
      <c r="M210" s="301">
        <f>'(3.5) Actual WCA NPC'!M210-'(3.4) Adjustments'!M210</f>
        <v>0</v>
      </c>
      <c r="N210" s="301">
        <f>'(3.5) Actual WCA NPC'!N210-'(3.4) Adjustments'!N210</f>
        <v>0</v>
      </c>
      <c r="O210" s="301">
        <f>'(3.5) Actual WCA NPC'!O210-'(3.4) Adjustments'!O210</f>
        <v>0</v>
      </c>
      <c r="P210" s="301">
        <f>'(3.5) Actual WCA NPC'!P210-'(3.4) Adjustments'!P210</f>
        <v>0</v>
      </c>
      <c r="Q210" s="301">
        <f>'(3.5) Actual WCA NPC'!Q210-'(3.4) Adjustments'!Q210</f>
        <v>0</v>
      </c>
      <c r="R210" s="301">
        <f>'(3.5) Actual WCA NPC'!R210-'(3.4) Adjustments'!R210</f>
        <v>0</v>
      </c>
    </row>
    <row r="211" spans="1:18" ht="12.75" customHeight="1">
      <c r="F211" s="307"/>
      <c r="G211" s="307"/>
      <c r="H211" s="307"/>
      <c r="I211" s="307"/>
      <c r="J211" s="307"/>
      <c r="K211" s="307"/>
      <c r="L211" s="307"/>
      <c r="M211" s="307"/>
      <c r="N211" s="307"/>
      <c r="O211" s="307"/>
      <c r="P211" s="307"/>
      <c r="Q211" s="307"/>
      <c r="R211" s="307"/>
    </row>
    <row r="212" spans="1:18" ht="12.75" customHeight="1">
      <c r="A212" s="240" t="s">
        <v>168</v>
      </c>
      <c r="C212" s="228"/>
      <c r="D212" s="228"/>
      <c r="E212" s="302" t="s">
        <v>171</v>
      </c>
      <c r="F212" s="307">
        <f>SUM(G212:R212)</f>
        <v>1405320.6908018272</v>
      </c>
      <c r="G212" s="312">
        <f>SUM(G197,G208:G210)</f>
        <v>195813.6237158271</v>
      </c>
      <c r="H212" s="312">
        <f t="shared" ref="H212:R212" si="38">SUM(H197,H208:H210)</f>
        <v>148802.55945299999</v>
      </c>
      <c r="I212" s="312">
        <f t="shared" si="38"/>
        <v>74652.379125000007</v>
      </c>
      <c r="J212" s="312">
        <f t="shared" si="38"/>
        <v>285503.681017</v>
      </c>
      <c r="K212" s="312">
        <f t="shared" si="38"/>
        <v>94413.616000000009</v>
      </c>
      <c r="L212" s="312">
        <f t="shared" si="38"/>
        <v>99371.175814000002</v>
      </c>
      <c r="M212" s="312">
        <f t="shared" si="38"/>
        <v>110723.949857</v>
      </c>
      <c r="N212" s="312">
        <f t="shared" si="38"/>
        <v>102316.208321</v>
      </c>
      <c r="O212" s="312">
        <f t="shared" si="38"/>
        <v>128610.072163</v>
      </c>
      <c r="P212" s="312">
        <f t="shared" si="38"/>
        <v>93806.333602999992</v>
      </c>
      <c r="Q212" s="312">
        <f t="shared" si="38"/>
        <v>62096.353999999999</v>
      </c>
      <c r="R212" s="312">
        <f t="shared" si="38"/>
        <v>9210.7377330000036</v>
      </c>
    </row>
    <row r="213" spans="1:18" ht="12.75" customHeight="1">
      <c r="B213" s="298"/>
      <c r="F213" s="313" t="s">
        <v>89</v>
      </c>
      <c r="G213" s="313" t="s">
        <v>89</v>
      </c>
      <c r="H213" s="313" t="s">
        <v>89</v>
      </c>
      <c r="I213" s="313" t="s">
        <v>89</v>
      </c>
      <c r="J213" s="313" t="s">
        <v>89</v>
      </c>
      <c r="K213" s="313" t="s">
        <v>89</v>
      </c>
      <c r="L213" s="313" t="s">
        <v>89</v>
      </c>
      <c r="M213" s="313" t="s">
        <v>89</v>
      </c>
      <c r="N213" s="313" t="s">
        <v>89</v>
      </c>
      <c r="O213" s="313" t="s">
        <v>89</v>
      </c>
      <c r="P213" s="313" t="s">
        <v>89</v>
      </c>
      <c r="Q213" s="313" t="s">
        <v>89</v>
      </c>
      <c r="R213" s="313" t="s">
        <v>89</v>
      </c>
    </row>
    <row r="214" spans="1:18" ht="12.75" customHeight="1">
      <c r="A214" s="240" t="s">
        <v>91</v>
      </c>
      <c r="F214" s="307">
        <f>SUM(G214:R214)</f>
        <v>20879064.455348823</v>
      </c>
      <c r="G214" s="314">
        <f t="shared" ref="G214:R214" si="39">G212+G188</f>
        <v>1995353.9389918293</v>
      </c>
      <c r="H214" s="314">
        <f t="shared" si="39"/>
        <v>1784589.1511860003</v>
      </c>
      <c r="I214" s="314">
        <f t="shared" si="39"/>
        <v>1727903.6180150004</v>
      </c>
      <c r="J214" s="314">
        <f t="shared" si="39"/>
        <v>1705757.7948230004</v>
      </c>
      <c r="K214" s="314">
        <f t="shared" si="39"/>
        <v>1509025.5114370002</v>
      </c>
      <c r="L214" s="314">
        <f t="shared" si="39"/>
        <v>1568678.7919289996</v>
      </c>
      <c r="M214" s="314">
        <f t="shared" si="39"/>
        <v>1825922.587976</v>
      </c>
      <c r="N214" s="314">
        <f t="shared" si="39"/>
        <v>1833633.2742089971</v>
      </c>
      <c r="O214" s="314">
        <f t="shared" si="39"/>
        <v>1632024.4268540002</v>
      </c>
      <c r="P214" s="314">
        <f t="shared" si="39"/>
        <v>1623047.1180189992</v>
      </c>
      <c r="Q214" s="314">
        <f t="shared" si="39"/>
        <v>1759773.0460529998</v>
      </c>
      <c r="R214" s="314">
        <f t="shared" si="39"/>
        <v>1913355.1958560017</v>
      </c>
    </row>
    <row r="215" spans="1:18" ht="12.75" customHeight="1">
      <c r="B215" s="298"/>
      <c r="F215" s="313" t="s">
        <v>89</v>
      </c>
      <c r="G215" s="313" t="s">
        <v>89</v>
      </c>
      <c r="H215" s="313" t="s">
        <v>89</v>
      </c>
      <c r="I215" s="313" t="s">
        <v>89</v>
      </c>
      <c r="J215" s="313" t="s">
        <v>89</v>
      </c>
      <c r="K215" s="313" t="s">
        <v>89</v>
      </c>
      <c r="L215" s="313" t="s">
        <v>89</v>
      </c>
      <c r="M215" s="313" t="s">
        <v>89</v>
      </c>
      <c r="N215" s="313" t="s">
        <v>89</v>
      </c>
      <c r="O215" s="313" t="s">
        <v>89</v>
      </c>
      <c r="P215" s="313" t="s">
        <v>89</v>
      </c>
      <c r="Q215" s="313" t="s">
        <v>89</v>
      </c>
      <c r="R215" s="313" t="s">
        <v>89</v>
      </c>
    </row>
    <row r="216" spans="1:18" ht="12.75" customHeight="1">
      <c r="A216" s="228" t="s">
        <v>28</v>
      </c>
      <c r="F216" s="307"/>
      <c r="G216" s="315"/>
      <c r="H216" s="315"/>
      <c r="I216" s="315"/>
      <c r="J216" s="315"/>
      <c r="K216" s="315"/>
      <c r="L216" s="315"/>
      <c r="M216" s="315"/>
      <c r="N216" s="315"/>
      <c r="O216" s="315"/>
      <c r="P216" s="315"/>
      <c r="Q216" s="315"/>
      <c r="R216" s="315"/>
    </row>
    <row r="217" spans="1:18" ht="12.75" customHeight="1">
      <c r="B217" s="253" t="s">
        <v>29</v>
      </c>
      <c r="F217" s="307"/>
      <c r="G217" s="307"/>
      <c r="H217" s="307"/>
      <c r="I217" s="307"/>
      <c r="J217" s="307"/>
      <c r="K217" s="307"/>
      <c r="L217" s="307"/>
      <c r="M217" s="307"/>
      <c r="N217" s="307"/>
      <c r="O217" s="307"/>
      <c r="P217" s="307"/>
      <c r="Q217" s="307"/>
      <c r="R217" s="307"/>
    </row>
    <row r="218" spans="1:18" ht="12.75" customHeight="1">
      <c r="C218" s="266" t="s">
        <v>169</v>
      </c>
      <c r="F218" s="307">
        <f>SUM(G218:R218)</f>
        <v>0</v>
      </c>
      <c r="G218" s="301">
        <f>'(3.5) Actual WCA NPC'!G218-'(3.4) Adjustments'!G218</f>
        <v>0</v>
      </c>
      <c r="H218" s="301">
        <f>'(3.5) Actual WCA NPC'!H218-'(3.4) Adjustments'!H218</f>
        <v>0</v>
      </c>
      <c r="I218" s="301">
        <f>'(3.5) Actual WCA NPC'!I218-'(3.4) Adjustments'!I218</f>
        <v>0</v>
      </c>
      <c r="J218" s="301">
        <f>'(3.5) Actual WCA NPC'!J218-'(3.4) Adjustments'!J218</f>
        <v>0</v>
      </c>
      <c r="K218" s="301">
        <f>'(3.5) Actual WCA NPC'!K218-'(3.4) Adjustments'!K218</f>
        <v>0</v>
      </c>
      <c r="L218" s="301">
        <f>'(3.5) Actual WCA NPC'!L218-'(3.4) Adjustments'!L218</f>
        <v>0</v>
      </c>
      <c r="M218" s="301">
        <f>'(3.5) Actual WCA NPC'!M218-'(3.4) Adjustments'!M218</f>
        <v>0</v>
      </c>
      <c r="N218" s="301">
        <f>'(3.5) Actual WCA NPC'!N218-'(3.4) Adjustments'!N218</f>
        <v>0</v>
      </c>
      <c r="O218" s="301">
        <f>'(3.5) Actual WCA NPC'!O218-'(3.4) Adjustments'!O218</f>
        <v>0</v>
      </c>
      <c r="P218" s="301">
        <f>'(3.5) Actual WCA NPC'!P218-'(3.4) Adjustments'!P218</f>
        <v>0</v>
      </c>
      <c r="Q218" s="301">
        <f>'(3.5) Actual WCA NPC'!Q218-'(3.4) Adjustments'!Q218</f>
        <v>0</v>
      </c>
      <c r="R218" s="301">
        <f>'(3.5) Actual WCA NPC'!R218-'(3.4) Adjustments'!R218</f>
        <v>0</v>
      </c>
    </row>
    <row r="219" spans="1:18" ht="12.75" customHeight="1">
      <c r="C219" s="266" t="s">
        <v>328</v>
      </c>
      <c r="F219" s="307">
        <f t="shared" ref="F219:F242" si="40">SUM(G219:R219)</f>
        <v>0</v>
      </c>
      <c r="G219" s="301">
        <f>'(3.5) Actual WCA NPC'!G219-'(3.4) Adjustments'!G219</f>
        <v>0</v>
      </c>
      <c r="H219" s="301">
        <f>'(3.5) Actual WCA NPC'!H219-'(3.4) Adjustments'!H219</f>
        <v>0</v>
      </c>
      <c r="I219" s="301">
        <f>'(3.5) Actual WCA NPC'!I219-'(3.4) Adjustments'!I219</f>
        <v>0</v>
      </c>
      <c r="J219" s="301">
        <f>'(3.5) Actual WCA NPC'!J219-'(3.4) Adjustments'!J219</f>
        <v>0</v>
      </c>
      <c r="K219" s="301">
        <f>'(3.5) Actual WCA NPC'!K219-'(3.4) Adjustments'!K219</f>
        <v>0</v>
      </c>
      <c r="L219" s="301">
        <f>'(3.5) Actual WCA NPC'!L219-'(3.4) Adjustments'!L219</f>
        <v>0</v>
      </c>
      <c r="M219" s="301">
        <f>'(3.5) Actual WCA NPC'!M219-'(3.4) Adjustments'!M219</f>
        <v>0</v>
      </c>
      <c r="N219" s="301">
        <f>'(3.5) Actual WCA NPC'!N219-'(3.4) Adjustments'!N219</f>
        <v>0</v>
      </c>
      <c r="O219" s="301">
        <f>'(3.5) Actual WCA NPC'!O219-'(3.4) Adjustments'!O219</f>
        <v>0</v>
      </c>
      <c r="P219" s="301">
        <f>'(3.5) Actual WCA NPC'!P219-'(3.4) Adjustments'!P219</f>
        <v>0</v>
      </c>
      <c r="Q219" s="301">
        <f>'(3.5) Actual WCA NPC'!Q219-'(3.4) Adjustments'!Q219</f>
        <v>0</v>
      </c>
      <c r="R219" s="301">
        <f>'(3.5) Actual WCA NPC'!R219-'(3.4) Adjustments'!R219</f>
        <v>0</v>
      </c>
    </row>
    <row r="220" spans="1:18" ht="12.75" customHeight="1">
      <c r="C220" s="266" t="s">
        <v>329</v>
      </c>
      <c r="F220" s="307">
        <f t="shared" si="40"/>
        <v>0</v>
      </c>
      <c r="G220" s="301">
        <f>'(3.5) Actual WCA NPC'!G220-'(3.4) Adjustments'!G220</f>
        <v>0</v>
      </c>
      <c r="H220" s="301">
        <f>'(3.5) Actual WCA NPC'!H220-'(3.4) Adjustments'!H220</f>
        <v>0</v>
      </c>
      <c r="I220" s="301">
        <f>'(3.5) Actual WCA NPC'!I220-'(3.4) Adjustments'!I220</f>
        <v>0</v>
      </c>
      <c r="J220" s="301">
        <f>'(3.5) Actual WCA NPC'!J220-'(3.4) Adjustments'!J220</f>
        <v>0</v>
      </c>
      <c r="K220" s="301">
        <f>'(3.5) Actual WCA NPC'!K220-'(3.4) Adjustments'!K220</f>
        <v>0</v>
      </c>
      <c r="L220" s="301">
        <f>'(3.5) Actual WCA NPC'!L220-'(3.4) Adjustments'!L220</f>
        <v>0</v>
      </c>
      <c r="M220" s="301">
        <f>'(3.5) Actual WCA NPC'!M220-'(3.4) Adjustments'!M220</f>
        <v>0</v>
      </c>
      <c r="N220" s="301">
        <f>'(3.5) Actual WCA NPC'!N220-'(3.4) Adjustments'!N220</f>
        <v>0</v>
      </c>
      <c r="O220" s="301">
        <f>'(3.5) Actual WCA NPC'!O220-'(3.4) Adjustments'!O220</f>
        <v>0</v>
      </c>
      <c r="P220" s="301">
        <f>'(3.5) Actual WCA NPC'!P220-'(3.4) Adjustments'!P220</f>
        <v>0</v>
      </c>
      <c r="Q220" s="301">
        <f>'(3.5) Actual WCA NPC'!Q220-'(3.4) Adjustments'!Q220</f>
        <v>0</v>
      </c>
      <c r="R220" s="301">
        <f>'(3.5) Actual WCA NPC'!R220-'(3.4) Adjustments'!R220</f>
        <v>0</v>
      </c>
    </row>
    <row r="221" spans="1:18" ht="12.75" customHeight="1">
      <c r="C221" s="253" t="s">
        <v>170</v>
      </c>
      <c r="F221" s="307">
        <f t="shared" si="40"/>
        <v>121239.84799999998</v>
      </c>
      <c r="G221" s="301">
        <f>'(3.5) Actual WCA NPC'!G221-'(3.4) Adjustments'!G221</f>
        <v>15621.795</v>
      </c>
      <c r="H221" s="301">
        <f>'(3.5) Actual WCA NPC'!H221-'(3.4) Adjustments'!H221</f>
        <v>28582.527999999998</v>
      </c>
      <c r="I221" s="301">
        <f>'(3.5) Actual WCA NPC'!I221-'(3.4) Adjustments'!I221</f>
        <v>10105.691999999999</v>
      </c>
      <c r="J221" s="301">
        <f>'(3.5) Actual WCA NPC'!J221-'(3.4) Adjustments'!J221</f>
        <v>20687.099000000002</v>
      </c>
      <c r="K221" s="301">
        <f>'(3.5) Actual WCA NPC'!K221-'(3.4) Adjustments'!K221</f>
        <v>8971.4509999999991</v>
      </c>
      <c r="L221" s="301">
        <f>'(3.5) Actual WCA NPC'!L221-'(3.4) Adjustments'!L221</f>
        <v>11348.843999999999</v>
      </c>
      <c r="M221" s="301">
        <f>'(3.5) Actual WCA NPC'!M221-'(3.4) Adjustments'!M221</f>
        <v>9811.8870000000006</v>
      </c>
      <c r="N221" s="301">
        <f>'(3.5) Actual WCA NPC'!N221-'(3.4) Adjustments'!N221</f>
        <v>8018</v>
      </c>
      <c r="O221" s="301">
        <f>'(3.5) Actual WCA NPC'!O221-'(3.4) Adjustments'!O221</f>
        <v>-19591.444000000003</v>
      </c>
      <c r="P221" s="301">
        <f>'(3.5) Actual WCA NPC'!P221-'(3.4) Adjustments'!P221</f>
        <v>10036.741</v>
      </c>
      <c r="Q221" s="301">
        <f>'(3.5) Actual WCA NPC'!Q221-'(3.4) Adjustments'!Q221</f>
        <v>9970.8050000000003</v>
      </c>
      <c r="R221" s="301">
        <f>'(3.5) Actual WCA NPC'!R221-'(3.4) Adjustments'!R221</f>
        <v>7676.45</v>
      </c>
    </row>
    <row r="222" spans="1:18" ht="12.75" customHeight="1">
      <c r="C222" s="266" t="s">
        <v>330</v>
      </c>
      <c r="F222" s="307">
        <f t="shared" si="40"/>
        <v>0</v>
      </c>
      <c r="G222" s="301">
        <f>'(3.5) Actual WCA NPC'!G222-'(3.4) Adjustments'!G222</f>
        <v>0</v>
      </c>
      <c r="H222" s="301">
        <f>'(3.5) Actual WCA NPC'!H222-'(3.4) Adjustments'!H222</f>
        <v>0</v>
      </c>
      <c r="I222" s="301">
        <f>'(3.5) Actual WCA NPC'!I222-'(3.4) Adjustments'!I222</f>
        <v>0</v>
      </c>
      <c r="J222" s="301">
        <f>'(3.5) Actual WCA NPC'!J222-'(3.4) Adjustments'!J222</f>
        <v>0</v>
      </c>
      <c r="K222" s="301">
        <f>'(3.5) Actual WCA NPC'!K222-'(3.4) Adjustments'!K222</f>
        <v>0</v>
      </c>
      <c r="L222" s="301">
        <f>'(3.5) Actual WCA NPC'!L222-'(3.4) Adjustments'!L222</f>
        <v>0</v>
      </c>
      <c r="M222" s="301">
        <f>'(3.5) Actual WCA NPC'!M222-'(3.4) Adjustments'!M222</f>
        <v>0</v>
      </c>
      <c r="N222" s="301">
        <f>'(3.5) Actual WCA NPC'!N222-'(3.4) Adjustments'!N222</f>
        <v>0</v>
      </c>
      <c r="O222" s="301">
        <f>'(3.5) Actual WCA NPC'!O222-'(3.4) Adjustments'!O222</f>
        <v>0</v>
      </c>
      <c r="P222" s="301">
        <f>'(3.5) Actual WCA NPC'!P222-'(3.4) Adjustments'!P222</f>
        <v>0</v>
      </c>
      <c r="Q222" s="301">
        <f>'(3.5) Actual WCA NPC'!Q222-'(3.4) Adjustments'!Q222</f>
        <v>0</v>
      </c>
      <c r="R222" s="301">
        <f>'(3.5) Actual WCA NPC'!R222-'(3.4) Adjustments'!R222</f>
        <v>0</v>
      </c>
    </row>
    <row r="223" spans="1:18" ht="12.75" customHeight="1">
      <c r="C223" s="266" t="s">
        <v>331</v>
      </c>
      <c r="F223" s="307">
        <f t="shared" si="40"/>
        <v>0</v>
      </c>
      <c r="G223" s="301">
        <f>'(3.5) Actual WCA NPC'!G223-'(3.4) Adjustments'!G223</f>
        <v>0</v>
      </c>
      <c r="H223" s="301">
        <f>'(3.5) Actual WCA NPC'!H223-'(3.4) Adjustments'!H223</f>
        <v>0</v>
      </c>
      <c r="I223" s="301">
        <f>'(3.5) Actual WCA NPC'!I223-'(3.4) Adjustments'!I223</f>
        <v>0</v>
      </c>
      <c r="J223" s="301">
        <f>'(3.5) Actual WCA NPC'!J223-'(3.4) Adjustments'!J223</f>
        <v>0</v>
      </c>
      <c r="K223" s="301">
        <f>'(3.5) Actual WCA NPC'!K223-'(3.4) Adjustments'!K223</f>
        <v>0</v>
      </c>
      <c r="L223" s="301">
        <f>'(3.5) Actual WCA NPC'!L223-'(3.4) Adjustments'!L223</f>
        <v>0</v>
      </c>
      <c r="M223" s="301">
        <f>'(3.5) Actual WCA NPC'!M223-'(3.4) Adjustments'!M223</f>
        <v>0</v>
      </c>
      <c r="N223" s="301">
        <f>'(3.5) Actual WCA NPC'!N223-'(3.4) Adjustments'!N223</f>
        <v>0</v>
      </c>
      <c r="O223" s="301">
        <f>'(3.5) Actual WCA NPC'!O223-'(3.4) Adjustments'!O223</f>
        <v>0</v>
      </c>
      <c r="P223" s="301">
        <f>'(3.5) Actual WCA NPC'!P223-'(3.4) Adjustments'!P223</f>
        <v>0</v>
      </c>
      <c r="Q223" s="301">
        <f>'(3.5) Actual WCA NPC'!Q223-'(3.4) Adjustments'!Q223</f>
        <v>0</v>
      </c>
      <c r="R223" s="301">
        <f>'(3.5) Actual WCA NPC'!R223-'(3.4) Adjustments'!R223</f>
        <v>0</v>
      </c>
    </row>
    <row r="224" spans="1:18" ht="12.75" customHeight="1">
      <c r="C224" s="266" t="s">
        <v>32</v>
      </c>
      <c r="F224" s="307">
        <f t="shared" si="40"/>
        <v>0</v>
      </c>
      <c r="G224" s="301">
        <f>'(3.5) Actual WCA NPC'!G224-'(3.4) Adjustments'!G224</f>
        <v>0</v>
      </c>
      <c r="H224" s="301">
        <f>'(3.5) Actual WCA NPC'!H224-'(3.4) Adjustments'!H224</f>
        <v>0</v>
      </c>
      <c r="I224" s="301">
        <f>'(3.5) Actual WCA NPC'!I224-'(3.4) Adjustments'!I224</f>
        <v>0</v>
      </c>
      <c r="J224" s="301">
        <f>'(3.5) Actual WCA NPC'!J224-'(3.4) Adjustments'!J224</f>
        <v>0</v>
      </c>
      <c r="K224" s="301">
        <f>'(3.5) Actual WCA NPC'!K224-'(3.4) Adjustments'!K224</f>
        <v>0</v>
      </c>
      <c r="L224" s="301">
        <f>'(3.5) Actual WCA NPC'!L224-'(3.4) Adjustments'!L224</f>
        <v>0</v>
      </c>
      <c r="M224" s="301">
        <f>'(3.5) Actual WCA NPC'!M224-'(3.4) Adjustments'!M224</f>
        <v>0</v>
      </c>
      <c r="N224" s="301">
        <f>'(3.5) Actual WCA NPC'!N224-'(3.4) Adjustments'!N224</f>
        <v>0</v>
      </c>
      <c r="O224" s="301">
        <f>'(3.5) Actual WCA NPC'!O224-'(3.4) Adjustments'!O224</f>
        <v>0</v>
      </c>
      <c r="P224" s="301">
        <f>'(3.5) Actual WCA NPC'!P224-'(3.4) Adjustments'!P224</f>
        <v>0</v>
      </c>
      <c r="Q224" s="301">
        <f>'(3.5) Actual WCA NPC'!Q224-'(3.4) Adjustments'!Q224</f>
        <v>0</v>
      </c>
      <c r="R224" s="301">
        <f>'(3.5) Actual WCA NPC'!R224-'(3.4) Adjustments'!R224</f>
        <v>0</v>
      </c>
    </row>
    <row r="225" spans="3:18" ht="12.75" customHeight="1">
      <c r="C225" s="266" t="s">
        <v>172</v>
      </c>
      <c r="F225" s="307">
        <f t="shared" si="40"/>
        <v>0</v>
      </c>
      <c r="G225" s="301">
        <f>'(3.5) Actual WCA NPC'!G225-'(3.4) Adjustments'!G225</f>
        <v>0</v>
      </c>
      <c r="H225" s="301">
        <f>'(3.5) Actual WCA NPC'!H225-'(3.4) Adjustments'!H225</f>
        <v>0</v>
      </c>
      <c r="I225" s="301">
        <f>'(3.5) Actual WCA NPC'!I225-'(3.4) Adjustments'!I225</f>
        <v>0</v>
      </c>
      <c r="J225" s="301">
        <f>'(3.5) Actual WCA NPC'!J225-'(3.4) Adjustments'!J225</f>
        <v>0</v>
      </c>
      <c r="K225" s="301">
        <f>'(3.5) Actual WCA NPC'!K225-'(3.4) Adjustments'!K225</f>
        <v>0</v>
      </c>
      <c r="L225" s="301">
        <f>'(3.5) Actual WCA NPC'!L225-'(3.4) Adjustments'!L225</f>
        <v>0</v>
      </c>
      <c r="M225" s="301">
        <f>'(3.5) Actual WCA NPC'!M225-'(3.4) Adjustments'!M225</f>
        <v>0</v>
      </c>
      <c r="N225" s="301">
        <f>'(3.5) Actual WCA NPC'!N225-'(3.4) Adjustments'!N225</f>
        <v>0</v>
      </c>
      <c r="O225" s="301">
        <f>'(3.5) Actual WCA NPC'!O225-'(3.4) Adjustments'!O225</f>
        <v>0</v>
      </c>
      <c r="P225" s="301">
        <f>'(3.5) Actual WCA NPC'!P225-'(3.4) Adjustments'!P225</f>
        <v>0</v>
      </c>
      <c r="Q225" s="301">
        <f>'(3.5) Actual WCA NPC'!Q225-'(3.4) Adjustments'!Q225</f>
        <v>0</v>
      </c>
      <c r="R225" s="301">
        <f>'(3.5) Actual WCA NPC'!R225-'(3.4) Adjustments'!R225</f>
        <v>0</v>
      </c>
    </row>
    <row r="226" spans="3:18" ht="12.75" customHeight="1">
      <c r="C226" s="266" t="s">
        <v>173</v>
      </c>
      <c r="F226" s="307">
        <f t="shared" si="40"/>
        <v>0</v>
      </c>
      <c r="G226" s="301">
        <f>'(3.5) Actual WCA NPC'!G226-'(3.4) Adjustments'!G226</f>
        <v>0</v>
      </c>
      <c r="H226" s="301">
        <f>'(3.5) Actual WCA NPC'!H226-'(3.4) Adjustments'!H226</f>
        <v>0</v>
      </c>
      <c r="I226" s="301">
        <f>'(3.5) Actual WCA NPC'!I226-'(3.4) Adjustments'!I226</f>
        <v>0</v>
      </c>
      <c r="J226" s="301">
        <f>'(3.5) Actual WCA NPC'!J226-'(3.4) Adjustments'!J226</f>
        <v>0</v>
      </c>
      <c r="K226" s="301">
        <f>'(3.5) Actual WCA NPC'!K226-'(3.4) Adjustments'!K226</f>
        <v>0</v>
      </c>
      <c r="L226" s="301">
        <f>'(3.5) Actual WCA NPC'!L226-'(3.4) Adjustments'!L226</f>
        <v>0</v>
      </c>
      <c r="M226" s="301">
        <f>'(3.5) Actual WCA NPC'!M226-'(3.4) Adjustments'!M226</f>
        <v>0</v>
      </c>
      <c r="N226" s="301">
        <f>'(3.5) Actual WCA NPC'!N226-'(3.4) Adjustments'!N226</f>
        <v>0</v>
      </c>
      <c r="O226" s="301">
        <f>'(3.5) Actual WCA NPC'!O226-'(3.4) Adjustments'!O226</f>
        <v>0</v>
      </c>
      <c r="P226" s="301">
        <f>'(3.5) Actual WCA NPC'!P226-'(3.4) Adjustments'!P226</f>
        <v>0</v>
      </c>
      <c r="Q226" s="301">
        <f>'(3.5) Actual WCA NPC'!Q226-'(3.4) Adjustments'!Q226</f>
        <v>0</v>
      </c>
      <c r="R226" s="301">
        <f>'(3.5) Actual WCA NPC'!R226-'(3.4) Adjustments'!R226</f>
        <v>0</v>
      </c>
    </row>
    <row r="227" spans="3:18" ht="12.75" customHeight="1">
      <c r="C227" s="266" t="s">
        <v>33</v>
      </c>
      <c r="F227" s="307">
        <f t="shared" si="40"/>
        <v>0</v>
      </c>
      <c r="G227" s="301">
        <f>'(3.5) Actual WCA NPC'!G227-'(3.4) Adjustments'!G227</f>
        <v>0</v>
      </c>
      <c r="H227" s="301">
        <f>'(3.5) Actual WCA NPC'!H227-'(3.4) Adjustments'!H227</f>
        <v>0</v>
      </c>
      <c r="I227" s="301">
        <f>'(3.5) Actual WCA NPC'!I227-'(3.4) Adjustments'!I227</f>
        <v>0</v>
      </c>
      <c r="J227" s="301">
        <f>'(3.5) Actual WCA NPC'!J227-'(3.4) Adjustments'!J227</f>
        <v>0</v>
      </c>
      <c r="K227" s="301">
        <f>'(3.5) Actual WCA NPC'!K227-'(3.4) Adjustments'!K227</f>
        <v>0</v>
      </c>
      <c r="L227" s="301">
        <f>'(3.5) Actual WCA NPC'!L227-'(3.4) Adjustments'!L227</f>
        <v>0</v>
      </c>
      <c r="M227" s="301">
        <f>'(3.5) Actual WCA NPC'!M227-'(3.4) Adjustments'!M227</f>
        <v>0</v>
      </c>
      <c r="N227" s="301">
        <f>'(3.5) Actual WCA NPC'!N227-'(3.4) Adjustments'!N227</f>
        <v>0</v>
      </c>
      <c r="O227" s="301">
        <f>'(3.5) Actual WCA NPC'!O227-'(3.4) Adjustments'!O227</f>
        <v>0</v>
      </c>
      <c r="P227" s="301">
        <f>'(3.5) Actual WCA NPC'!P227-'(3.4) Adjustments'!P227</f>
        <v>0</v>
      </c>
      <c r="Q227" s="301">
        <f>'(3.5) Actual WCA NPC'!Q227-'(3.4) Adjustments'!Q227</f>
        <v>0</v>
      </c>
      <c r="R227" s="301">
        <f>'(3.5) Actual WCA NPC'!R227-'(3.4) Adjustments'!R227</f>
        <v>0</v>
      </c>
    </row>
    <row r="228" spans="3:18" ht="12.75" customHeight="1">
      <c r="C228" s="266" t="s">
        <v>174</v>
      </c>
      <c r="F228" s="307">
        <f t="shared" si="40"/>
        <v>0</v>
      </c>
      <c r="G228" s="301">
        <f>'(3.5) Actual WCA NPC'!G228-'(3.4) Adjustments'!G228</f>
        <v>0</v>
      </c>
      <c r="H228" s="301">
        <f>'(3.5) Actual WCA NPC'!H228-'(3.4) Adjustments'!H228</f>
        <v>0</v>
      </c>
      <c r="I228" s="301">
        <f>'(3.5) Actual WCA NPC'!I228-'(3.4) Adjustments'!I228</f>
        <v>0</v>
      </c>
      <c r="J228" s="301">
        <f>'(3.5) Actual WCA NPC'!J228-'(3.4) Adjustments'!J228</f>
        <v>0</v>
      </c>
      <c r="K228" s="301">
        <f>'(3.5) Actual WCA NPC'!K228-'(3.4) Adjustments'!K228</f>
        <v>0</v>
      </c>
      <c r="L228" s="301">
        <f>'(3.5) Actual WCA NPC'!L228-'(3.4) Adjustments'!L228</f>
        <v>0</v>
      </c>
      <c r="M228" s="301">
        <f>'(3.5) Actual WCA NPC'!M228-'(3.4) Adjustments'!M228</f>
        <v>0</v>
      </c>
      <c r="N228" s="301">
        <f>'(3.5) Actual WCA NPC'!N228-'(3.4) Adjustments'!N228</f>
        <v>0</v>
      </c>
      <c r="O228" s="301">
        <f>'(3.5) Actual WCA NPC'!O228-'(3.4) Adjustments'!O228</f>
        <v>0</v>
      </c>
      <c r="P228" s="301">
        <f>'(3.5) Actual WCA NPC'!P228-'(3.4) Adjustments'!P228</f>
        <v>0</v>
      </c>
      <c r="Q228" s="301">
        <f>'(3.5) Actual WCA NPC'!Q228-'(3.4) Adjustments'!Q228</f>
        <v>0</v>
      </c>
      <c r="R228" s="301">
        <f>'(3.5) Actual WCA NPC'!R228-'(3.4) Adjustments'!R228</f>
        <v>0</v>
      </c>
    </row>
    <row r="229" spans="3:18" ht="12.75" customHeight="1">
      <c r="C229" s="266" t="s">
        <v>332</v>
      </c>
      <c r="F229" s="307">
        <f t="shared" si="40"/>
        <v>0</v>
      </c>
      <c r="G229" s="301">
        <f>'(3.5) Actual WCA NPC'!G229-'(3.4) Adjustments'!G229</f>
        <v>0</v>
      </c>
      <c r="H229" s="301">
        <f>'(3.5) Actual WCA NPC'!H229-'(3.4) Adjustments'!H229</f>
        <v>0</v>
      </c>
      <c r="I229" s="301">
        <f>'(3.5) Actual WCA NPC'!I229-'(3.4) Adjustments'!I229</f>
        <v>0</v>
      </c>
      <c r="J229" s="301">
        <f>'(3.5) Actual WCA NPC'!J229-'(3.4) Adjustments'!J229</f>
        <v>0</v>
      </c>
      <c r="K229" s="301">
        <f>'(3.5) Actual WCA NPC'!K229-'(3.4) Adjustments'!K229</f>
        <v>0</v>
      </c>
      <c r="L229" s="301">
        <f>'(3.5) Actual WCA NPC'!L229-'(3.4) Adjustments'!L229</f>
        <v>0</v>
      </c>
      <c r="M229" s="301">
        <f>'(3.5) Actual WCA NPC'!M229-'(3.4) Adjustments'!M229</f>
        <v>0</v>
      </c>
      <c r="N229" s="301">
        <f>'(3.5) Actual WCA NPC'!N229-'(3.4) Adjustments'!N229</f>
        <v>0</v>
      </c>
      <c r="O229" s="301">
        <f>'(3.5) Actual WCA NPC'!O229-'(3.4) Adjustments'!O229</f>
        <v>0</v>
      </c>
      <c r="P229" s="301">
        <f>'(3.5) Actual WCA NPC'!P229-'(3.4) Adjustments'!P229</f>
        <v>0</v>
      </c>
      <c r="Q229" s="301">
        <f>'(3.5) Actual WCA NPC'!Q229-'(3.4) Adjustments'!Q229</f>
        <v>0</v>
      </c>
      <c r="R229" s="301">
        <f>'(3.5) Actual WCA NPC'!R229-'(3.4) Adjustments'!R229</f>
        <v>0</v>
      </c>
    </row>
    <row r="230" spans="3:18" ht="12.75" customHeight="1">
      <c r="C230" s="266" t="s">
        <v>309</v>
      </c>
      <c r="F230" s="307">
        <f t="shared" si="40"/>
        <v>0</v>
      </c>
      <c r="G230" s="301">
        <f>'(3.5) Actual WCA NPC'!G230-'(3.4) Adjustments'!G230</f>
        <v>0</v>
      </c>
      <c r="H230" s="301">
        <f>'(3.5) Actual WCA NPC'!H230-'(3.4) Adjustments'!H230</f>
        <v>0</v>
      </c>
      <c r="I230" s="301">
        <f>'(3.5) Actual WCA NPC'!I230-'(3.4) Adjustments'!I230</f>
        <v>0</v>
      </c>
      <c r="J230" s="301">
        <f>'(3.5) Actual WCA NPC'!J230-'(3.4) Adjustments'!J230</f>
        <v>0</v>
      </c>
      <c r="K230" s="301">
        <f>'(3.5) Actual WCA NPC'!K230-'(3.4) Adjustments'!K230</f>
        <v>0</v>
      </c>
      <c r="L230" s="301">
        <f>'(3.5) Actual WCA NPC'!L230-'(3.4) Adjustments'!L230</f>
        <v>0</v>
      </c>
      <c r="M230" s="301">
        <f>'(3.5) Actual WCA NPC'!M230-'(3.4) Adjustments'!M230</f>
        <v>0</v>
      </c>
      <c r="N230" s="301">
        <f>'(3.5) Actual WCA NPC'!N230-'(3.4) Adjustments'!N230</f>
        <v>0</v>
      </c>
      <c r="O230" s="301">
        <f>'(3.5) Actual WCA NPC'!O230-'(3.4) Adjustments'!O230</f>
        <v>0</v>
      </c>
      <c r="P230" s="301">
        <f>'(3.5) Actual WCA NPC'!P230-'(3.4) Adjustments'!P230</f>
        <v>0</v>
      </c>
      <c r="Q230" s="301">
        <f>'(3.5) Actual WCA NPC'!Q230-'(3.4) Adjustments'!Q230</f>
        <v>0</v>
      </c>
      <c r="R230" s="301">
        <f>'(3.5) Actual WCA NPC'!R230-'(3.4) Adjustments'!R230</f>
        <v>0</v>
      </c>
    </row>
    <row r="231" spans="3:18" ht="12.75" customHeight="1">
      <c r="C231" s="303" t="s">
        <v>34</v>
      </c>
      <c r="F231" s="307">
        <f t="shared" si="40"/>
        <v>0</v>
      </c>
      <c r="G231" s="301">
        <f>'(3.5) Actual WCA NPC'!G231-'(3.4) Adjustments'!G231</f>
        <v>0</v>
      </c>
      <c r="H231" s="301">
        <f>'(3.5) Actual WCA NPC'!H231-'(3.4) Adjustments'!H231</f>
        <v>0</v>
      </c>
      <c r="I231" s="301">
        <f>'(3.5) Actual WCA NPC'!I231-'(3.4) Adjustments'!I231</f>
        <v>0</v>
      </c>
      <c r="J231" s="301">
        <f>'(3.5) Actual WCA NPC'!J231-'(3.4) Adjustments'!J231</f>
        <v>0</v>
      </c>
      <c r="K231" s="301">
        <f>'(3.5) Actual WCA NPC'!K231-'(3.4) Adjustments'!K231</f>
        <v>0</v>
      </c>
      <c r="L231" s="301">
        <f>'(3.5) Actual WCA NPC'!L231-'(3.4) Adjustments'!L231</f>
        <v>0</v>
      </c>
      <c r="M231" s="301">
        <f>'(3.5) Actual WCA NPC'!M231-'(3.4) Adjustments'!M231</f>
        <v>0</v>
      </c>
      <c r="N231" s="301">
        <f>'(3.5) Actual WCA NPC'!N231-'(3.4) Adjustments'!N231</f>
        <v>0</v>
      </c>
      <c r="O231" s="301">
        <f>'(3.5) Actual WCA NPC'!O231-'(3.4) Adjustments'!O231</f>
        <v>0</v>
      </c>
      <c r="P231" s="301">
        <f>'(3.5) Actual WCA NPC'!P231-'(3.4) Adjustments'!P231</f>
        <v>0</v>
      </c>
      <c r="Q231" s="301">
        <f>'(3.5) Actual WCA NPC'!Q231-'(3.4) Adjustments'!Q231</f>
        <v>0</v>
      </c>
      <c r="R231" s="301">
        <f>'(3.5) Actual WCA NPC'!R231-'(3.4) Adjustments'!R231</f>
        <v>0</v>
      </c>
    </row>
    <row r="232" spans="3:18" ht="12.75" customHeight="1">
      <c r="C232" s="266" t="s">
        <v>265</v>
      </c>
      <c r="F232" s="307">
        <f t="shared" si="40"/>
        <v>0</v>
      </c>
      <c r="G232" s="301">
        <f>'(3.5) Actual WCA NPC'!G232-'(3.4) Adjustments'!G232</f>
        <v>0</v>
      </c>
      <c r="H232" s="301">
        <f>'(3.5) Actual WCA NPC'!H232-'(3.4) Adjustments'!H232</f>
        <v>0</v>
      </c>
      <c r="I232" s="301">
        <f>'(3.5) Actual WCA NPC'!I232-'(3.4) Adjustments'!I232</f>
        <v>0</v>
      </c>
      <c r="J232" s="301">
        <f>'(3.5) Actual WCA NPC'!J232-'(3.4) Adjustments'!J232</f>
        <v>0</v>
      </c>
      <c r="K232" s="301">
        <f>'(3.5) Actual WCA NPC'!K232-'(3.4) Adjustments'!K232</f>
        <v>0</v>
      </c>
      <c r="L232" s="301">
        <f>'(3.5) Actual WCA NPC'!L232-'(3.4) Adjustments'!L232</f>
        <v>0</v>
      </c>
      <c r="M232" s="301">
        <f>'(3.5) Actual WCA NPC'!M232-'(3.4) Adjustments'!M232</f>
        <v>0</v>
      </c>
      <c r="N232" s="301">
        <f>'(3.5) Actual WCA NPC'!N232-'(3.4) Adjustments'!N232</f>
        <v>0</v>
      </c>
      <c r="O232" s="301">
        <f>'(3.5) Actual WCA NPC'!O232-'(3.4) Adjustments'!O232</f>
        <v>0</v>
      </c>
      <c r="P232" s="301">
        <f>'(3.5) Actual WCA NPC'!P232-'(3.4) Adjustments'!P232</f>
        <v>0</v>
      </c>
      <c r="Q232" s="301">
        <f>'(3.5) Actual WCA NPC'!Q232-'(3.4) Adjustments'!Q232</f>
        <v>0</v>
      </c>
      <c r="R232" s="301">
        <f>'(3.5) Actual WCA NPC'!R232-'(3.4) Adjustments'!R232</f>
        <v>0</v>
      </c>
    </row>
    <row r="233" spans="3:18" ht="12.75" customHeight="1">
      <c r="C233" s="266" t="s">
        <v>266</v>
      </c>
      <c r="F233" s="307">
        <f t="shared" si="40"/>
        <v>0</v>
      </c>
      <c r="G233" s="301">
        <f>'(3.5) Actual WCA NPC'!G233-'(3.4) Adjustments'!G233</f>
        <v>0</v>
      </c>
      <c r="H233" s="301">
        <f>'(3.5) Actual WCA NPC'!H233-'(3.4) Adjustments'!H233</f>
        <v>0</v>
      </c>
      <c r="I233" s="301">
        <f>'(3.5) Actual WCA NPC'!I233-'(3.4) Adjustments'!I233</f>
        <v>0</v>
      </c>
      <c r="J233" s="301">
        <f>'(3.5) Actual WCA NPC'!J233-'(3.4) Adjustments'!J233</f>
        <v>0</v>
      </c>
      <c r="K233" s="301">
        <f>'(3.5) Actual WCA NPC'!K233-'(3.4) Adjustments'!K233</f>
        <v>0</v>
      </c>
      <c r="L233" s="301">
        <f>'(3.5) Actual WCA NPC'!L233-'(3.4) Adjustments'!L233</f>
        <v>0</v>
      </c>
      <c r="M233" s="301">
        <f>'(3.5) Actual WCA NPC'!M233-'(3.4) Adjustments'!M233</f>
        <v>0</v>
      </c>
      <c r="N233" s="301">
        <f>'(3.5) Actual WCA NPC'!N233-'(3.4) Adjustments'!N233</f>
        <v>0</v>
      </c>
      <c r="O233" s="301">
        <f>'(3.5) Actual WCA NPC'!O233-'(3.4) Adjustments'!O233</f>
        <v>0</v>
      </c>
      <c r="P233" s="301">
        <f>'(3.5) Actual WCA NPC'!P233-'(3.4) Adjustments'!P233</f>
        <v>0</v>
      </c>
      <c r="Q233" s="301">
        <f>'(3.5) Actual WCA NPC'!Q233-'(3.4) Adjustments'!Q233</f>
        <v>0</v>
      </c>
      <c r="R233" s="301">
        <f>'(3.5) Actual WCA NPC'!R233-'(3.4) Adjustments'!R233</f>
        <v>0</v>
      </c>
    </row>
    <row r="234" spans="3:18" ht="12.75" customHeight="1">
      <c r="C234" s="266" t="s">
        <v>35</v>
      </c>
      <c r="F234" s="307">
        <f t="shared" si="40"/>
        <v>12026.400000000001</v>
      </c>
      <c r="G234" s="301">
        <f>'(3.5) Actual WCA NPC'!G234-'(3.4) Adjustments'!G234</f>
        <v>1019.18</v>
      </c>
      <c r="H234" s="301">
        <f>'(3.5) Actual WCA NPC'!H234-'(3.4) Adjustments'!H234</f>
        <v>953.42</v>
      </c>
      <c r="I234" s="301">
        <f>'(3.5) Actual WCA NPC'!I234-'(3.4) Adjustments'!I234</f>
        <v>1017.81</v>
      </c>
      <c r="J234" s="301">
        <f>'(3.5) Actual WCA NPC'!J234-'(3.4) Adjustments'!J234</f>
        <v>986.3</v>
      </c>
      <c r="K234" s="301">
        <f>'(3.5) Actual WCA NPC'!K234-'(3.4) Adjustments'!K234</f>
        <v>1019.18</v>
      </c>
      <c r="L234" s="301">
        <f>'(3.5) Actual WCA NPC'!L234-'(3.4) Adjustments'!L234</f>
        <v>986</v>
      </c>
      <c r="M234" s="301">
        <f>'(3.5) Actual WCA NPC'!M234-'(3.4) Adjustments'!M234</f>
        <v>1019.18</v>
      </c>
      <c r="N234" s="301">
        <f>'(3.5) Actual WCA NPC'!N234-'(3.4) Adjustments'!N234</f>
        <v>1019.18</v>
      </c>
      <c r="O234" s="301">
        <f>'(3.5) Actual WCA NPC'!O234-'(3.4) Adjustments'!O234</f>
        <v>986.3</v>
      </c>
      <c r="P234" s="301">
        <f>'(3.5) Actual WCA NPC'!P234-'(3.4) Adjustments'!P234</f>
        <v>1019.18</v>
      </c>
      <c r="Q234" s="301">
        <f>'(3.5) Actual WCA NPC'!Q234-'(3.4) Adjustments'!Q234</f>
        <v>987.67</v>
      </c>
      <c r="R234" s="301">
        <f>'(3.5) Actual WCA NPC'!R234-'(3.4) Adjustments'!R234</f>
        <v>1013</v>
      </c>
    </row>
    <row r="235" spans="3:18" ht="12.75" customHeight="1">
      <c r="C235" s="266" t="s">
        <v>175</v>
      </c>
      <c r="F235" s="307">
        <f t="shared" si="40"/>
        <v>0</v>
      </c>
      <c r="G235" s="301">
        <f>'(3.5) Actual WCA NPC'!G235-'(3.4) Adjustments'!G235</f>
        <v>0</v>
      </c>
      <c r="H235" s="301">
        <f>'(3.5) Actual WCA NPC'!H235-'(3.4) Adjustments'!H235</f>
        <v>0</v>
      </c>
      <c r="I235" s="301">
        <f>'(3.5) Actual WCA NPC'!I235-'(3.4) Adjustments'!I235</f>
        <v>0</v>
      </c>
      <c r="J235" s="301">
        <f>'(3.5) Actual WCA NPC'!J235-'(3.4) Adjustments'!J235</f>
        <v>0</v>
      </c>
      <c r="K235" s="301">
        <f>'(3.5) Actual WCA NPC'!K235-'(3.4) Adjustments'!K235</f>
        <v>0</v>
      </c>
      <c r="L235" s="301">
        <f>'(3.5) Actual WCA NPC'!L235-'(3.4) Adjustments'!L235</f>
        <v>0</v>
      </c>
      <c r="M235" s="301">
        <f>'(3.5) Actual WCA NPC'!M235-'(3.4) Adjustments'!M235</f>
        <v>0</v>
      </c>
      <c r="N235" s="301">
        <f>'(3.5) Actual WCA NPC'!N235-'(3.4) Adjustments'!N235</f>
        <v>0</v>
      </c>
      <c r="O235" s="301">
        <f>'(3.5) Actual WCA NPC'!O235-'(3.4) Adjustments'!O235</f>
        <v>0</v>
      </c>
      <c r="P235" s="301">
        <f>'(3.5) Actual WCA NPC'!P235-'(3.4) Adjustments'!P235</f>
        <v>0</v>
      </c>
      <c r="Q235" s="301">
        <f>'(3.5) Actual WCA NPC'!Q235-'(3.4) Adjustments'!Q235</f>
        <v>0</v>
      </c>
      <c r="R235" s="301">
        <f>'(3.5) Actual WCA NPC'!R235-'(3.4) Adjustments'!R235</f>
        <v>0</v>
      </c>
    </row>
    <row r="236" spans="3:18" ht="12.75" customHeight="1">
      <c r="C236" s="266" t="s">
        <v>36</v>
      </c>
      <c r="D236" s="266"/>
      <c r="F236" s="307">
        <f t="shared" si="40"/>
        <v>0</v>
      </c>
      <c r="G236" s="301">
        <f>'(3.5) Actual WCA NPC'!G236-'(3.4) Adjustments'!G236</f>
        <v>0</v>
      </c>
      <c r="H236" s="301">
        <f>'(3.5) Actual WCA NPC'!H236-'(3.4) Adjustments'!H236</f>
        <v>0</v>
      </c>
      <c r="I236" s="301">
        <f>'(3.5) Actual WCA NPC'!I236-'(3.4) Adjustments'!I236</f>
        <v>0</v>
      </c>
      <c r="J236" s="301">
        <f>'(3.5) Actual WCA NPC'!J236-'(3.4) Adjustments'!J236</f>
        <v>0</v>
      </c>
      <c r="K236" s="301">
        <f>'(3.5) Actual WCA NPC'!K236-'(3.4) Adjustments'!K236</f>
        <v>0</v>
      </c>
      <c r="L236" s="301">
        <f>'(3.5) Actual WCA NPC'!L236-'(3.4) Adjustments'!L236</f>
        <v>0</v>
      </c>
      <c r="M236" s="301">
        <f>'(3.5) Actual WCA NPC'!M236-'(3.4) Adjustments'!M236</f>
        <v>0</v>
      </c>
      <c r="N236" s="301">
        <f>'(3.5) Actual WCA NPC'!N236-'(3.4) Adjustments'!N236</f>
        <v>0</v>
      </c>
      <c r="O236" s="301">
        <f>'(3.5) Actual WCA NPC'!O236-'(3.4) Adjustments'!O236</f>
        <v>0</v>
      </c>
      <c r="P236" s="301">
        <f>'(3.5) Actual WCA NPC'!P236-'(3.4) Adjustments'!P236</f>
        <v>0</v>
      </c>
      <c r="Q236" s="301">
        <f>'(3.5) Actual WCA NPC'!Q236-'(3.4) Adjustments'!Q236</f>
        <v>0</v>
      </c>
      <c r="R236" s="301">
        <f>'(3.5) Actual WCA NPC'!R236-'(3.4) Adjustments'!R236</f>
        <v>0</v>
      </c>
    </row>
    <row r="237" spans="3:18" ht="12.75" customHeight="1">
      <c r="C237" s="299" t="s">
        <v>37</v>
      </c>
      <c r="D237" s="266"/>
      <c r="F237" s="307">
        <f t="shared" si="40"/>
        <v>0</v>
      </c>
      <c r="G237" s="301">
        <f>'(3.5) Actual WCA NPC'!G237-'(3.4) Adjustments'!G237</f>
        <v>0</v>
      </c>
      <c r="H237" s="301">
        <f>'(3.5) Actual WCA NPC'!H237-'(3.4) Adjustments'!H237</f>
        <v>0</v>
      </c>
      <c r="I237" s="301">
        <f>'(3.5) Actual WCA NPC'!I237-'(3.4) Adjustments'!I237</f>
        <v>0</v>
      </c>
      <c r="J237" s="301">
        <f>'(3.5) Actual WCA NPC'!J237-'(3.4) Adjustments'!J237</f>
        <v>0</v>
      </c>
      <c r="K237" s="301">
        <f>'(3.5) Actual WCA NPC'!K237-'(3.4) Adjustments'!K237</f>
        <v>0</v>
      </c>
      <c r="L237" s="301">
        <f>'(3.5) Actual WCA NPC'!L237-'(3.4) Adjustments'!L237</f>
        <v>0</v>
      </c>
      <c r="M237" s="301">
        <f>'(3.5) Actual WCA NPC'!M237-'(3.4) Adjustments'!M237</f>
        <v>0</v>
      </c>
      <c r="N237" s="301">
        <f>'(3.5) Actual WCA NPC'!N237-'(3.4) Adjustments'!N237</f>
        <v>0</v>
      </c>
      <c r="O237" s="301">
        <f>'(3.5) Actual WCA NPC'!O237-'(3.4) Adjustments'!O237</f>
        <v>0</v>
      </c>
      <c r="P237" s="301">
        <f>'(3.5) Actual WCA NPC'!P237-'(3.4) Adjustments'!P237</f>
        <v>0</v>
      </c>
      <c r="Q237" s="301">
        <f>'(3.5) Actual WCA NPC'!Q237-'(3.4) Adjustments'!Q237</f>
        <v>0</v>
      </c>
      <c r="R237" s="301">
        <f>'(3.5) Actual WCA NPC'!R237-'(3.4) Adjustments'!R237</f>
        <v>0</v>
      </c>
    </row>
    <row r="238" spans="3:18" ht="12.75" customHeight="1">
      <c r="C238" s="266" t="s">
        <v>320</v>
      </c>
      <c r="D238" s="266"/>
      <c r="F238" s="307">
        <f t="shared" si="40"/>
        <v>0</v>
      </c>
      <c r="G238" s="301">
        <f>'(3.5) Actual WCA NPC'!G238-'(3.4) Adjustments'!G238</f>
        <v>0</v>
      </c>
      <c r="H238" s="301">
        <f>'(3.5) Actual WCA NPC'!H238-'(3.4) Adjustments'!H238</f>
        <v>0</v>
      </c>
      <c r="I238" s="301">
        <f>'(3.5) Actual WCA NPC'!I238-'(3.4) Adjustments'!I238</f>
        <v>0</v>
      </c>
      <c r="J238" s="301">
        <f>'(3.5) Actual WCA NPC'!J238-'(3.4) Adjustments'!J238</f>
        <v>0</v>
      </c>
      <c r="K238" s="301">
        <f>'(3.5) Actual WCA NPC'!K238-'(3.4) Adjustments'!K238</f>
        <v>0</v>
      </c>
      <c r="L238" s="301">
        <f>'(3.5) Actual WCA NPC'!L238-'(3.4) Adjustments'!L238</f>
        <v>0</v>
      </c>
      <c r="M238" s="301">
        <f>'(3.5) Actual WCA NPC'!M238-'(3.4) Adjustments'!M238</f>
        <v>0</v>
      </c>
      <c r="N238" s="301">
        <f>'(3.5) Actual WCA NPC'!N238-'(3.4) Adjustments'!N238</f>
        <v>0</v>
      </c>
      <c r="O238" s="301">
        <f>'(3.5) Actual WCA NPC'!O238-'(3.4) Adjustments'!O238</f>
        <v>0</v>
      </c>
      <c r="P238" s="301">
        <f>'(3.5) Actual WCA NPC'!P238-'(3.4) Adjustments'!P238</f>
        <v>0</v>
      </c>
      <c r="Q238" s="301">
        <f>'(3.5) Actual WCA NPC'!Q238-'(3.4) Adjustments'!Q238</f>
        <v>0</v>
      </c>
      <c r="R238" s="301">
        <f>'(3.5) Actual WCA NPC'!R238-'(3.4) Adjustments'!R238</f>
        <v>0</v>
      </c>
    </row>
    <row r="239" spans="3:18" ht="12.75" customHeight="1">
      <c r="C239" s="266" t="s">
        <v>38</v>
      </c>
      <c r="D239" s="266"/>
      <c r="F239" s="307">
        <f t="shared" si="40"/>
        <v>0</v>
      </c>
      <c r="G239" s="301">
        <f>'(3.5) Actual WCA NPC'!G239-'(3.4) Adjustments'!G239</f>
        <v>0</v>
      </c>
      <c r="H239" s="301">
        <f>'(3.5) Actual WCA NPC'!H239-'(3.4) Adjustments'!H239</f>
        <v>0</v>
      </c>
      <c r="I239" s="301">
        <f>'(3.5) Actual WCA NPC'!I239-'(3.4) Adjustments'!I239</f>
        <v>0</v>
      </c>
      <c r="J239" s="301">
        <f>'(3.5) Actual WCA NPC'!J239-'(3.4) Adjustments'!J239</f>
        <v>0</v>
      </c>
      <c r="K239" s="301">
        <f>'(3.5) Actual WCA NPC'!K239-'(3.4) Adjustments'!K239</f>
        <v>0</v>
      </c>
      <c r="L239" s="301">
        <f>'(3.5) Actual WCA NPC'!L239-'(3.4) Adjustments'!L239</f>
        <v>0</v>
      </c>
      <c r="M239" s="301">
        <f>'(3.5) Actual WCA NPC'!M239-'(3.4) Adjustments'!M239</f>
        <v>0</v>
      </c>
      <c r="N239" s="301">
        <f>'(3.5) Actual WCA NPC'!N239-'(3.4) Adjustments'!N239</f>
        <v>0</v>
      </c>
      <c r="O239" s="301">
        <f>'(3.5) Actual WCA NPC'!O239-'(3.4) Adjustments'!O239</f>
        <v>0</v>
      </c>
      <c r="P239" s="301">
        <f>'(3.5) Actual WCA NPC'!P239-'(3.4) Adjustments'!P239</f>
        <v>0</v>
      </c>
      <c r="Q239" s="301">
        <f>'(3.5) Actual WCA NPC'!Q239-'(3.4) Adjustments'!Q239</f>
        <v>0</v>
      </c>
      <c r="R239" s="301">
        <f>'(3.5) Actual WCA NPC'!R239-'(3.4) Adjustments'!R239</f>
        <v>0</v>
      </c>
    </row>
    <row r="240" spans="3:18" ht="12.75" customHeight="1">
      <c r="C240" s="266" t="s">
        <v>176</v>
      </c>
      <c r="D240" s="266"/>
      <c r="F240" s="307">
        <f t="shared" si="40"/>
        <v>0</v>
      </c>
      <c r="G240" s="301">
        <f>'(3.5) Actual WCA NPC'!G240-'(3.4) Adjustments'!G240</f>
        <v>0</v>
      </c>
      <c r="H240" s="301">
        <f>'(3.5) Actual WCA NPC'!H240-'(3.4) Adjustments'!H240</f>
        <v>0</v>
      </c>
      <c r="I240" s="301">
        <f>'(3.5) Actual WCA NPC'!I240-'(3.4) Adjustments'!I240</f>
        <v>0</v>
      </c>
      <c r="J240" s="301">
        <f>'(3.5) Actual WCA NPC'!J240-'(3.4) Adjustments'!J240</f>
        <v>0</v>
      </c>
      <c r="K240" s="301">
        <f>'(3.5) Actual WCA NPC'!K240-'(3.4) Adjustments'!K240</f>
        <v>0</v>
      </c>
      <c r="L240" s="301">
        <f>'(3.5) Actual WCA NPC'!L240-'(3.4) Adjustments'!L240</f>
        <v>0</v>
      </c>
      <c r="M240" s="301">
        <f>'(3.5) Actual WCA NPC'!M240-'(3.4) Adjustments'!M240</f>
        <v>0</v>
      </c>
      <c r="N240" s="301">
        <f>'(3.5) Actual WCA NPC'!N240-'(3.4) Adjustments'!N240</f>
        <v>0</v>
      </c>
      <c r="O240" s="301">
        <f>'(3.5) Actual WCA NPC'!O240-'(3.4) Adjustments'!O240</f>
        <v>0</v>
      </c>
      <c r="P240" s="301">
        <f>'(3.5) Actual WCA NPC'!P240-'(3.4) Adjustments'!P240</f>
        <v>0</v>
      </c>
      <c r="Q240" s="301">
        <f>'(3.5) Actual WCA NPC'!Q240-'(3.4) Adjustments'!Q240</f>
        <v>0</v>
      </c>
      <c r="R240" s="301">
        <f>'(3.5) Actual WCA NPC'!R240-'(3.4) Adjustments'!R240</f>
        <v>0</v>
      </c>
    </row>
    <row r="241" spans="1:18" ht="12.75" customHeight="1">
      <c r="C241" s="266" t="s">
        <v>39</v>
      </c>
      <c r="D241" s="266"/>
      <c r="F241" s="307">
        <f t="shared" si="40"/>
        <v>0</v>
      </c>
      <c r="G241" s="301">
        <f>'(3.5) Actual WCA NPC'!G241-'(3.4) Adjustments'!G241</f>
        <v>0</v>
      </c>
      <c r="H241" s="301">
        <f>'(3.5) Actual WCA NPC'!H241-'(3.4) Adjustments'!H241</f>
        <v>0</v>
      </c>
      <c r="I241" s="301">
        <f>'(3.5) Actual WCA NPC'!I241-'(3.4) Adjustments'!I241</f>
        <v>0</v>
      </c>
      <c r="J241" s="301">
        <f>'(3.5) Actual WCA NPC'!J241-'(3.4) Adjustments'!J241</f>
        <v>0</v>
      </c>
      <c r="K241" s="301">
        <f>'(3.5) Actual WCA NPC'!K241-'(3.4) Adjustments'!K241</f>
        <v>0</v>
      </c>
      <c r="L241" s="301">
        <f>'(3.5) Actual WCA NPC'!L241-'(3.4) Adjustments'!L241</f>
        <v>0</v>
      </c>
      <c r="M241" s="301">
        <f>'(3.5) Actual WCA NPC'!M241-'(3.4) Adjustments'!M241</f>
        <v>0</v>
      </c>
      <c r="N241" s="301">
        <f>'(3.5) Actual WCA NPC'!N241-'(3.4) Adjustments'!N241</f>
        <v>0</v>
      </c>
      <c r="O241" s="301">
        <f>'(3.5) Actual WCA NPC'!O241-'(3.4) Adjustments'!O241</f>
        <v>0</v>
      </c>
      <c r="P241" s="301">
        <f>'(3.5) Actual WCA NPC'!P241-'(3.4) Adjustments'!P241</f>
        <v>0</v>
      </c>
      <c r="Q241" s="301">
        <f>'(3.5) Actual WCA NPC'!Q241-'(3.4) Adjustments'!Q241</f>
        <v>0</v>
      </c>
      <c r="R241" s="301">
        <f>'(3.5) Actual WCA NPC'!R241-'(3.4) Adjustments'!R241</f>
        <v>0</v>
      </c>
    </row>
    <row r="242" spans="1:18" ht="12.75" customHeight="1">
      <c r="C242" s="266" t="s">
        <v>177</v>
      </c>
      <c r="D242" s="266"/>
      <c r="F242" s="307">
        <f t="shared" si="40"/>
        <v>0</v>
      </c>
      <c r="G242" s="301">
        <f>'(3.5) Actual WCA NPC'!G242-'(3.4) Adjustments'!G242</f>
        <v>0</v>
      </c>
      <c r="H242" s="301">
        <f>'(3.5) Actual WCA NPC'!H242-'(3.4) Adjustments'!H242</f>
        <v>0</v>
      </c>
      <c r="I242" s="301">
        <f>'(3.5) Actual WCA NPC'!I242-'(3.4) Adjustments'!I242</f>
        <v>0</v>
      </c>
      <c r="J242" s="301">
        <f>'(3.5) Actual WCA NPC'!J242-'(3.4) Adjustments'!J242</f>
        <v>0</v>
      </c>
      <c r="K242" s="301">
        <f>'(3.5) Actual WCA NPC'!K242-'(3.4) Adjustments'!K242</f>
        <v>0</v>
      </c>
      <c r="L242" s="301">
        <f>'(3.5) Actual WCA NPC'!L242-'(3.4) Adjustments'!L242</f>
        <v>0</v>
      </c>
      <c r="M242" s="301">
        <f>'(3.5) Actual WCA NPC'!M242-'(3.4) Adjustments'!M242</f>
        <v>0</v>
      </c>
      <c r="N242" s="301">
        <f>'(3.5) Actual WCA NPC'!N242-'(3.4) Adjustments'!N242</f>
        <v>0</v>
      </c>
      <c r="O242" s="301">
        <f>'(3.5) Actual WCA NPC'!O242-'(3.4) Adjustments'!O242</f>
        <v>0</v>
      </c>
      <c r="P242" s="301">
        <f>'(3.5) Actual WCA NPC'!P242-'(3.4) Adjustments'!P242</f>
        <v>0</v>
      </c>
      <c r="Q242" s="301">
        <f>'(3.5) Actual WCA NPC'!Q242-'(3.4) Adjustments'!Q242</f>
        <v>0</v>
      </c>
      <c r="R242" s="301">
        <f>'(3.5) Actual WCA NPC'!R242-'(3.4) Adjustments'!R242</f>
        <v>0</v>
      </c>
    </row>
    <row r="243" spans="1:18" ht="12.75" customHeight="1">
      <c r="D243" s="266"/>
      <c r="F243" s="307"/>
      <c r="G243" s="307"/>
      <c r="H243" s="307"/>
      <c r="I243" s="307"/>
      <c r="J243" s="307"/>
      <c r="K243" s="307"/>
      <c r="L243" s="307"/>
      <c r="M243" s="307"/>
      <c r="N243" s="307"/>
      <c r="O243" s="307"/>
      <c r="P243" s="307"/>
      <c r="Q243" s="307"/>
      <c r="R243" s="307"/>
    </row>
    <row r="244" spans="1:18" ht="12.75" customHeight="1">
      <c r="A244" s="240"/>
      <c r="B244" s="304" t="s">
        <v>204</v>
      </c>
      <c r="C244" s="228"/>
      <c r="D244" s="228"/>
      <c r="F244" s="307">
        <f>SUM(G244:R244)</f>
        <v>133266.24799999999</v>
      </c>
      <c r="G244" s="314">
        <f t="shared" ref="G244:R244" si="41">SUM(G218:G243)</f>
        <v>16640.974999999999</v>
      </c>
      <c r="H244" s="314">
        <f t="shared" si="41"/>
        <v>29535.947999999997</v>
      </c>
      <c r="I244" s="314">
        <f t="shared" si="41"/>
        <v>11123.501999999999</v>
      </c>
      <c r="J244" s="314">
        <f t="shared" si="41"/>
        <v>21673.399000000001</v>
      </c>
      <c r="K244" s="314">
        <f t="shared" si="41"/>
        <v>9990.6309999999994</v>
      </c>
      <c r="L244" s="314">
        <f t="shared" si="41"/>
        <v>12334.843999999999</v>
      </c>
      <c r="M244" s="314">
        <f t="shared" si="41"/>
        <v>10831.067000000001</v>
      </c>
      <c r="N244" s="314">
        <f t="shared" si="41"/>
        <v>9037.18</v>
      </c>
      <c r="O244" s="314">
        <f t="shared" si="41"/>
        <v>-18605.144000000004</v>
      </c>
      <c r="P244" s="314">
        <f t="shared" si="41"/>
        <v>11055.921</v>
      </c>
      <c r="Q244" s="314">
        <f t="shared" si="41"/>
        <v>10958.475</v>
      </c>
      <c r="R244" s="314">
        <f t="shared" si="41"/>
        <v>8689.4500000000007</v>
      </c>
    </row>
    <row r="245" spans="1:18" ht="12.75" customHeight="1">
      <c r="B245" s="228"/>
      <c r="C245" s="228"/>
      <c r="D245" s="228"/>
      <c r="F245" s="316"/>
      <c r="G245" s="307"/>
      <c r="H245" s="307"/>
      <c r="I245" s="307"/>
      <c r="J245" s="307"/>
      <c r="K245" s="307"/>
      <c r="L245" s="307"/>
      <c r="M245" s="307"/>
      <c r="N245" s="307"/>
      <c r="O245" s="307"/>
      <c r="P245" s="307"/>
      <c r="Q245" s="307"/>
      <c r="R245" s="307"/>
    </row>
    <row r="246" spans="1:18" ht="12.75" customHeight="1">
      <c r="B246" s="298" t="s">
        <v>40</v>
      </c>
      <c r="C246" s="228"/>
      <c r="D246" s="228"/>
      <c r="E246" s="302" t="s">
        <v>171</v>
      </c>
      <c r="F246" s="316"/>
      <c r="G246" s="317"/>
      <c r="H246" s="317"/>
      <c r="I246" s="317"/>
      <c r="J246" s="317"/>
      <c r="K246" s="317"/>
      <c r="L246" s="317"/>
      <c r="M246" s="317"/>
      <c r="N246" s="317"/>
      <c r="O246" s="317"/>
      <c r="P246" s="317"/>
      <c r="Q246" s="317"/>
      <c r="R246" s="317"/>
    </row>
    <row r="247" spans="1:18" ht="12.75" customHeight="1">
      <c r="C247" s="266" t="s">
        <v>41</v>
      </c>
      <c r="D247" s="266"/>
      <c r="E247" s="302"/>
      <c r="F247" s="307">
        <f t="shared" ref="F247:F286" si="42">SUM(G247:R247)</f>
        <v>0</v>
      </c>
      <c r="G247" s="301">
        <f>'(3.5) Actual WCA NPC'!G247-'(3.4) Adjustments'!G247</f>
        <v>0</v>
      </c>
      <c r="H247" s="301">
        <f>'(3.5) Actual WCA NPC'!H247-'(3.4) Adjustments'!H247</f>
        <v>0</v>
      </c>
      <c r="I247" s="301">
        <f>'(3.5) Actual WCA NPC'!I247-'(3.4) Adjustments'!I247</f>
        <v>0</v>
      </c>
      <c r="J247" s="301">
        <f>'(3.5) Actual WCA NPC'!J247-'(3.4) Adjustments'!J247</f>
        <v>0</v>
      </c>
      <c r="K247" s="301">
        <f>'(3.5) Actual WCA NPC'!K247-'(3.4) Adjustments'!K247</f>
        <v>0</v>
      </c>
      <c r="L247" s="301">
        <f>'(3.5) Actual WCA NPC'!L247-'(3.4) Adjustments'!L247</f>
        <v>0</v>
      </c>
      <c r="M247" s="301">
        <f>'(3.5) Actual WCA NPC'!M247-'(3.4) Adjustments'!M247</f>
        <v>0</v>
      </c>
      <c r="N247" s="301">
        <f>'(3.5) Actual WCA NPC'!N247-'(3.4) Adjustments'!N247</f>
        <v>0</v>
      </c>
      <c r="O247" s="301">
        <f>'(3.5) Actual WCA NPC'!O247-'(3.4) Adjustments'!O247</f>
        <v>0</v>
      </c>
      <c r="P247" s="301">
        <f>'(3.5) Actual WCA NPC'!P247-'(3.4) Adjustments'!P247</f>
        <v>0</v>
      </c>
      <c r="Q247" s="301">
        <f>'(3.5) Actual WCA NPC'!Q247-'(3.4) Adjustments'!Q247</f>
        <v>0</v>
      </c>
      <c r="R247" s="301">
        <f>'(3.5) Actual WCA NPC'!R247-'(3.4) Adjustments'!R247</f>
        <v>0</v>
      </c>
    </row>
    <row r="248" spans="1:18" ht="12.75" customHeight="1">
      <c r="C248" s="266" t="s">
        <v>42</v>
      </c>
      <c r="D248" s="266"/>
      <c r="F248" s="307">
        <f t="shared" ref="F248:F282" si="43">SUM(G248:R248)</f>
        <v>0</v>
      </c>
      <c r="G248" s="301">
        <f>'(3.5) Actual WCA NPC'!G248-'(3.4) Adjustments'!G248</f>
        <v>0</v>
      </c>
      <c r="H248" s="301">
        <f>'(3.5) Actual WCA NPC'!H248-'(3.4) Adjustments'!H248</f>
        <v>0</v>
      </c>
      <c r="I248" s="301">
        <f>'(3.5) Actual WCA NPC'!I248-'(3.4) Adjustments'!I248</f>
        <v>0</v>
      </c>
      <c r="J248" s="301">
        <f>'(3.5) Actual WCA NPC'!J248-'(3.4) Adjustments'!J248</f>
        <v>0</v>
      </c>
      <c r="K248" s="301">
        <f>'(3.5) Actual WCA NPC'!K248-'(3.4) Adjustments'!K248</f>
        <v>0</v>
      </c>
      <c r="L248" s="301">
        <f>'(3.5) Actual WCA NPC'!L248-'(3.4) Adjustments'!L248</f>
        <v>0</v>
      </c>
      <c r="M248" s="301">
        <f>'(3.5) Actual WCA NPC'!M248-'(3.4) Adjustments'!M248</f>
        <v>0</v>
      </c>
      <c r="N248" s="301">
        <f>'(3.5) Actual WCA NPC'!N248-'(3.4) Adjustments'!N248</f>
        <v>0</v>
      </c>
      <c r="O248" s="301">
        <f>'(3.5) Actual WCA NPC'!O248-'(3.4) Adjustments'!O248</f>
        <v>0</v>
      </c>
      <c r="P248" s="301">
        <f>'(3.5) Actual WCA NPC'!P248-'(3.4) Adjustments'!P248</f>
        <v>0</v>
      </c>
      <c r="Q248" s="301">
        <f>'(3.5) Actual WCA NPC'!Q248-'(3.4) Adjustments'!Q248</f>
        <v>0</v>
      </c>
      <c r="R248" s="301">
        <f>'(3.5) Actual WCA NPC'!R248-'(3.4) Adjustments'!R248</f>
        <v>0</v>
      </c>
    </row>
    <row r="249" spans="1:18" ht="12.75" customHeight="1">
      <c r="C249" s="266" t="s">
        <v>43</v>
      </c>
      <c r="D249" s="266"/>
      <c r="F249" s="307">
        <f t="shared" si="43"/>
        <v>0</v>
      </c>
      <c r="G249" s="301">
        <f>'(3.5) Actual WCA NPC'!G249-'(3.4) Adjustments'!G249</f>
        <v>0</v>
      </c>
      <c r="H249" s="301">
        <f>'(3.5) Actual WCA NPC'!H249-'(3.4) Adjustments'!H249</f>
        <v>0</v>
      </c>
      <c r="I249" s="301">
        <f>'(3.5) Actual WCA NPC'!I249-'(3.4) Adjustments'!I249</f>
        <v>0</v>
      </c>
      <c r="J249" s="301">
        <f>'(3.5) Actual WCA NPC'!J249-'(3.4) Adjustments'!J249</f>
        <v>0</v>
      </c>
      <c r="K249" s="301">
        <f>'(3.5) Actual WCA NPC'!K249-'(3.4) Adjustments'!K249</f>
        <v>0</v>
      </c>
      <c r="L249" s="301">
        <f>'(3.5) Actual WCA NPC'!L249-'(3.4) Adjustments'!L249</f>
        <v>0</v>
      </c>
      <c r="M249" s="301">
        <f>'(3.5) Actual WCA NPC'!M249-'(3.4) Adjustments'!M249</f>
        <v>0</v>
      </c>
      <c r="N249" s="301">
        <f>'(3.5) Actual WCA NPC'!N249-'(3.4) Adjustments'!N249</f>
        <v>0</v>
      </c>
      <c r="O249" s="301">
        <f>'(3.5) Actual WCA NPC'!O249-'(3.4) Adjustments'!O249</f>
        <v>0</v>
      </c>
      <c r="P249" s="301">
        <f>'(3.5) Actual WCA NPC'!P249-'(3.4) Adjustments'!P249</f>
        <v>0</v>
      </c>
      <c r="Q249" s="301">
        <f>'(3.5) Actual WCA NPC'!Q249-'(3.4) Adjustments'!Q249</f>
        <v>0</v>
      </c>
      <c r="R249" s="301">
        <f>'(3.5) Actual WCA NPC'!R249-'(3.4) Adjustments'!R249</f>
        <v>0</v>
      </c>
    </row>
    <row r="250" spans="1:18" ht="12.75" customHeight="1">
      <c r="C250" s="266" t="s">
        <v>44</v>
      </c>
      <c r="D250" s="266"/>
      <c r="F250" s="307">
        <f t="shared" si="43"/>
        <v>0</v>
      </c>
      <c r="G250" s="301">
        <f>'(3.5) Actual WCA NPC'!G250-'(3.4) Adjustments'!G250</f>
        <v>0</v>
      </c>
      <c r="H250" s="301">
        <f>'(3.5) Actual WCA NPC'!H250-'(3.4) Adjustments'!H250</f>
        <v>0</v>
      </c>
      <c r="I250" s="301">
        <f>'(3.5) Actual WCA NPC'!I250-'(3.4) Adjustments'!I250</f>
        <v>0</v>
      </c>
      <c r="J250" s="301">
        <f>'(3.5) Actual WCA NPC'!J250-'(3.4) Adjustments'!J250</f>
        <v>0</v>
      </c>
      <c r="K250" s="301">
        <f>'(3.5) Actual WCA NPC'!K250-'(3.4) Adjustments'!K250</f>
        <v>0</v>
      </c>
      <c r="L250" s="301">
        <f>'(3.5) Actual WCA NPC'!L250-'(3.4) Adjustments'!L250</f>
        <v>0</v>
      </c>
      <c r="M250" s="301">
        <f>'(3.5) Actual WCA NPC'!M250-'(3.4) Adjustments'!M250</f>
        <v>0</v>
      </c>
      <c r="N250" s="301">
        <f>'(3.5) Actual WCA NPC'!N250-'(3.4) Adjustments'!N250</f>
        <v>0</v>
      </c>
      <c r="O250" s="301">
        <f>'(3.5) Actual WCA NPC'!O250-'(3.4) Adjustments'!O250</f>
        <v>0</v>
      </c>
      <c r="P250" s="301">
        <f>'(3.5) Actual WCA NPC'!P250-'(3.4) Adjustments'!P250</f>
        <v>0</v>
      </c>
      <c r="Q250" s="301">
        <f>'(3.5) Actual WCA NPC'!Q250-'(3.4) Adjustments'!Q250</f>
        <v>0</v>
      </c>
      <c r="R250" s="301">
        <f>'(3.5) Actual WCA NPC'!R250-'(3.4) Adjustments'!R250</f>
        <v>0</v>
      </c>
    </row>
    <row r="251" spans="1:18" ht="12.75" customHeight="1">
      <c r="C251" s="266" t="s">
        <v>45</v>
      </c>
      <c r="D251" s="266"/>
      <c r="F251" s="307">
        <f t="shared" si="43"/>
        <v>6759.2470000000012</v>
      </c>
      <c r="G251" s="301">
        <f>'(3.5) Actual WCA NPC'!G251-'(3.4) Adjustments'!G251</f>
        <v>0</v>
      </c>
      <c r="H251" s="301">
        <f>'(3.5) Actual WCA NPC'!H251-'(3.4) Adjustments'!H251</f>
        <v>0</v>
      </c>
      <c r="I251" s="301">
        <f>'(3.5) Actual WCA NPC'!I251-'(3.4) Adjustments'!I251</f>
        <v>2.3149999999999999</v>
      </c>
      <c r="J251" s="301">
        <f>'(3.5) Actual WCA NPC'!J251-'(3.4) Adjustments'!J251</f>
        <v>488.11</v>
      </c>
      <c r="K251" s="301">
        <f>'(3.5) Actual WCA NPC'!K251-'(3.4) Adjustments'!K251</f>
        <v>870.20800000000008</v>
      </c>
      <c r="L251" s="301">
        <f>'(3.5) Actual WCA NPC'!L251-'(3.4) Adjustments'!L251</f>
        <v>1202.413</v>
      </c>
      <c r="M251" s="301">
        <f>'(3.5) Actual WCA NPC'!M251-'(3.4) Adjustments'!M251</f>
        <v>1541.184</v>
      </c>
      <c r="N251" s="301">
        <f>'(3.5) Actual WCA NPC'!N251-'(3.4) Adjustments'!N251</f>
        <v>1513.049</v>
      </c>
      <c r="O251" s="301">
        <f>'(3.5) Actual WCA NPC'!O251-'(3.4) Adjustments'!O251</f>
        <v>890.03300000000002</v>
      </c>
      <c r="P251" s="301">
        <f>'(3.5) Actual WCA NPC'!P251-'(3.4) Adjustments'!P251</f>
        <v>251.935</v>
      </c>
      <c r="Q251" s="301">
        <f>'(3.5) Actual WCA NPC'!Q251-'(3.4) Adjustments'!Q251</f>
        <v>0</v>
      </c>
      <c r="R251" s="301">
        <f>'(3.5) Actual WCA NPC'!R251-'(3.4) Adjustments'!R251</f>
        <v>0</v>
      </c>
    </row>
    <row r="252" spans="1:18" ht="12.75" customHeight="1">
      <c r="C252" s="266" t="s">
        <v>46</v>
      </c>
      <c r="D252" s="266"/>
      <c r="F252" s="307">
        <f t="shared" si="43"/>
        <v>0</v>
      </c>
      <c r="G252" s="301">
        <f>'(3.5) Actual WCA NPC'!G252-'(3.4) Adjustments'!G252</f>
        <v>0</v>
      </c>
      <c r="H252" s="301">
        <f>'(3.5) Actual WCA NPC'!H252-'(3.4) Adjustments'!H252</f>
        <v>0</v>
      </c>
      <c r="I252" s="301">
        <f>'(3.5) Actual WCA NPC'!I252-'(3.4) Adjustments'!I252</f>
        <v>0</v>
      </c>
      <c r="J252" s="301">
        <f>'(3.5) Actual WCA NPC'!J252-'(3.4) Adjustments'!J252</f>
        <v>0</v>
      </c>
      <c r="K252" s="301">
        <f>'(3.5) Actual WCA NPC'!K252-'(3.4) Adjustments'!K252</f>
        <v>0</v>
      </c>
      <c r="L252" s="301">
        <f>'(3.5) Actual WCA NPC'!L252-'(3.4) Adjustments'!L252</f>
        <v>0</v>
      </c>
      <c r="M252" s="301">
        <f>'(3.5) Actual WCA NPC'!M252-'(3.4) Adjustments'!M252</f>
        <v>0</v>
      </c>
      <c r="N252" s="301">
        <f>'(3.5) Actual WCA NPC'!N252-'(3.4) Adjustments'!N252</f>
        <v>0</v>
      </c>
      <c r="O252" s="301">
        <f>'(3.5) Actual WCA NPC'!O252-'(3.4) Adjustments'!O252</f>
        <v>0</v>
      </c>
      <c r="P252" s="301">
        <f>'(3.5) Actual WCA NPC'!P252-'(3.4) Adjustments'!P252</f>
        <v>0</v>
      </c>
      <c r="Q252" s="301">
        <f>'(3.5) Actual WCA NPC'!Q252-'(3.4) Adjustments'!Q252</f>
        <v>0</v>
      </c>
      <c r="R252" s="301">
        <f>'(3.5) Actual WCA NPC'!R252-'(3.4) Adjustments'!R252</f>
        <v>0</v>
      </c>
    </row>
    <row r="253" spans="1:18" ht="12.75" customHeight="1">
      <c r="C253" s="266" t="s">
        <v>47</v>
      </c>
      <c r="F253" s="307">
        <f t="shared" si="43"/>
        <v>0</v>
      </c>
      <c r="G253" s="301">
        <f>'(3.5) Actual WCA NPC'!G253-'(3.4) Adjustments'!G253</f>
        <v>0</v>
      </c>
      <c r="H253" s="301">
        <f>'(3.5) Actual WCA NPC'!H253-'(3.4) Adjustments'!H253</f>
        <v>0</v>
      </c>
      <c r="I253" s="301">
        <f>'(3.5) Actual WCA NPC'!I253-'(3.4) Adjustments'!I253</f>
        <v>0</v>
      </c>
      <c r="J253" s="301">
        <f>'(3.5) Actual WCA NPC'!J253-'(3.4) Adjustments'!J253</f>
        <v>0</v>
      </c>
      <c r="K253" s="301">
        <f>'(3.5) Actual WCA NPC'!K253-'(3.4) Adjustments'!K253</f>
        <v>0</v>
      </c>
      <c r="L253" s="301">
        <f>'(3.5) Actual WCA NPC'!L253-'(3.4) Adjustments'!L253</f>
        <v>0</v>
      </c>
      <c r="M253" s="301">
        <f>'(3.5) Actual WCA NPC'!M253-'(3.4) Adjustments'!M253</f>
        <v>0</v>
      </c>
      <c r="N253" s="301">
        <f>'(3.5) Actual WCA NPC'!N253-'(3.4) Adjustments'!N253</f>
        <v>0</v>
      </c>
      <c r="O253" s="301">
        <f>'(3.5) Actual WCA NPC'!O253-'(3.4) Adjustments'!O253</f>
        <v>0</v>
      </c>
      <c r="P253" s="301">
        <f>'(3.5) Actual WCA NPC'!P253-'(3.4) Adjustments'!P253</f>
        <v>0</v>
      </c>
      <c r="Q253" s="301">
        <f>'(3.5) Actual WCA NPC'!Q253-'(3.4) Adjustments'!Q253</f>
        <v>0</v>
      </c>
      <c r="R253" s="301">
        <f>'(3.5) Actual WCA NPC'!R253-'(3.4) Adjustments'!R253</f>
        <v>0</v>
      </c>
    </row>
    <row r="254" spans="1:18" ht="12.75" customHeight="1">
      <c r="C254" s="266" t="s">
        <v>267</v>
      </c>
      <c r="F254" s="307">
        <f t="shared" si="43"/>
        <v>0</v>
      </c>
      <c r="G254" s="301">
        <f>'(3.5) Actual WCA NPC'!G254-'(3.4) Adjustments'!G254</f>
        <v>0</v>
      </c>
      <c r="H254" s="301">
        <f>'(3.5) Actual WCA NPC'!H254-'(3.4) Adjustments'!H254</f>
        <v>0</v>
      </c>
      <c r="I254" s="301">
        <f>'(3.5) Actual WCA NPC'!I254-'(3.4) Adjustments'!I254</f>
        <v>0</v>
      </c>
      <c r="J254" s="301">
        <f>'(3.5) Actual WCA NPC'!J254-'(3.4) Adjustments'!J254</f>
        <v>0</v>
      </c>
      <c r="K254" s="301">
        <f>'(3.5) Actual WCA NPC'!K254-'(3.4) Adjustments'!K254</f>
        <v>0</v>
      </c>
      <c r="L254" s="301">
        <f>'(3.5) Actual WCA NPC'!L254-'(3.4) Adjustments'!L254</f>
        <v>0</v>
      </c>
      <c r="M254" s="301">
        <f>'(3.5) Actual WCA NPC'!M254-'(3.4) Adjustments'!M254</f>
        <v>0</v>
      </c>
      <c r="N254" s="301">
        <f>'(3.5) Actual WCA NPC'!N254-'(3.4) Adjustments'!N254</f>
        <v>0</v>
      </c>
      <c r="O254" s="301">
        <f>'(3.5) Actual WCA NPC'!O254-'(3.4) Adjustments'!O254</f>
        <v>0</v>
      </c>
      <c r="P254" s="301">
        <f>'(3.5) Actual WCA NPC'!P254-'(3.4) Adjustments'!P254</f>
        <v>0</v>
      </c>
      <c r="Q254" s="301">
        <f>'(3.5) Actual WCA NPC'!Q254-'(3.4) Adjustments'!Q254</f>
        <v>0</v>
      </c>
      <c r="R254" s="301">
        <f>'(3.5) Actual WCA NPC'!R254-'(3.4) Adjustments'!R254</f>
        <v>0</v>
      </c>
    </row>
    <row r="255" spans="1:18" ht="12.75" customHeight="1">
      <c r="C255" s="266" t="s">
        <v>180</v>
      </c>
      <c r="F255" s="307">
        <f t="shared" si="43"/>
        <v>0</v>
      </c>
      <c r="G255" s="301">
        <f>'(3.5) Actual WCA NPC'!G255-'(3.4) Adjustments'!G255</f>
        <v>0</v>
      </c>
      <c r="H255" s="301">
        <f>'(3.5) Actual WCA NPC'!H255-'(3.4) Adjustments'!H255</f>
        <v>0</v>
      </c>
      <c r="I255" s="301">
        <f>'(3.5) Actual WCA NPC'!I255-'(3.4) Adjustments'!I255</f>
        <v>0</v>
      </c>
      <c r="J255" s="301">
        <f>'(3.5) Actual WCA NPC'!J255-'(3.4) Adjustments'!J255</f>
        <v>0</v>
      </c>
      <c r="K255" s="301">
        <f>'(3.5) Actual WCA NPC'!K255-'(3.4) Adjustments'!K255</f>
        <v>0</v>
      </c>
      <c r="L255" s="301">
        <f>'(3.5) Actual WCA NPC'!L255-'(3.4) Adjustments'!L255</f>
        <v>0</v>
      </c>
      <c r="M255" s="301">
        <f>'(3.5) Actual WCA NPC'!M255-'(3.4) Adjustments'!M255</f>
        <v>0</v>
      </c>
      <c r="N255" s="301">
        <f>'(3.5) Actual WCA NPC'!N255-'(3.4) Adjustments'!N255</f>
        <v>0</v>
      </c>
      <c r="O255" s="301">
        <f>'(3.5) Actual WCA NPC'!O255-'(3.4) Adjustments'!O255</f>
        <v>0</v>
      </c>
      <c r="P255" s="301">
        <f>'(3.5) Actual WCA NPC'!P255-'(3.4) Adjustments'!P255</f>
        <v>0</v>
      </c>
      <c r="Q255" s="301">
        <f>'(3.5) Actual WCA NPC'!Q255-'(3.4) Adjustments'!Q255</f>
        <v>0</v>
      </c>
      <c r="R255" s="301">
        <f>'(3.5) Actual WCA NPC'!R255-'(3.4) Adjustments'!R255</f>
        <v>0</v>
      </c>
    </row>
    <row r="256" spans="1:18" ht="12.75" customHeight="1">
      <c r="C256" s="266" t="s">
        <v>268</v>
      </c>
      <c r="F256" s="307">
        <f t="shared" si="43"/>
        <v>0</v>
      </c>
      <c r="G256" s="301">
        <f>'(3.5) Actual WCA NPC'!G256-'(3.4) Adjustments'!G256</f>
        <v>0</v>
      </c>
      <c r="H256" s="301">
        <f>'(3.5) Actual WCA NPC'!H256-'(3.4) Adjustments'!H256</f>
        <v>0</v>
      </c>
      <c r="I256" s="301">
        <f>'(3.5) Actual WCA NPC'!I256-'(3.4) Adjustments'!I256</f>
        <v>0</v>
      </c>
      <c r="J256" s="301">
        <f>'(3.5) Actual WCA NPC'!J256-'(3.4) Adjustments'!J256</f>
        <v>0</v>
      </c>
      <c r="K256" s="301">
        <f>'(3.5) Actual WCA NPC'!K256-'(3.4) Adjustments'!K256</f>
        <v>0</v>
      </c>
      <c r="L256" s="301">
        <f>'(3.5) Actual WCA NPC'!L256-'(3.4) Adjustments'!L256</f>
        <v>0</v>
      </c>
      <c r="M256" s="301">
        <f>'(3.5) Actual WCA NPC'!M256-'(3.4) Adjustments'!M256</f>
        <v>0</v>
      </c>
      <c r="N256" s="301">
        <f>'(3.5) Actual WCA NPC'!N256-'(3.4) Adjustments'!N256</f>
        <v>0</v>
      </c>
      <c r="O256" s="301">
        <f>'(3.5) Actual WCA NPC'!O256-'(3.4) Adjustments'!O256</f>
        <v>0</v>
      </c>
      <c r="P256" s="301">
        <f>'(3.5) Actual WCA NPC'!P256-'(3.4) Adjustments'!P256</f>
        <v>0</v>
      </c>
      <c r="Q256" s="301">
        <f>'(3.5) Actual WCA NPC'!Q256-'(3.4) Adjustments'!Q256</f>
        <v>0</v>
      </c>
      <c r="R256" s="301">
        <f>'(3.5) Actual WCA NPC'!R256-'(3.4) Adjustments'!R256</f>
        <v>0</v>
      </c>
    </row>
    <row r="257" spans="2:18" ht="12.75" customHeight="1">
      <c r="C257" s="266" t="s">
        <v>269</v>
      </c>
      <c r="F257" s="307">
        <f t="shared" si="43"/>
        <v>0</v>
      </c>
      <c r="G257" s="301">
        <f>'(3.5) Actual WCA NPC'!G257-'(3.4) Adjustments'!G257</f>
        <v>0</v>
      </c>
      <c r="H257" s="301">
        <f>'(3.5) Actual WCA NPC'!H257-'(3.4) Adjustments'!H257</f>
        <v>0</v>
      </c>
      <c r="I257" s="301">
        <f>'(3.5) Actual WCA NPC'!I257-'(3.4) Adjustments'!I257</f>
        <v>0</v>
      </c>
      <c r="J257" s="301">
        <f>'(3.5) Actual WCA NPC'!J257-'(3.4) Adjustments'!J257</f>
        <v>0</v>
      </c>
      <c r="K257" s="301">
        <f>'(3.5) Actual WCA NPC'!K257-'(3.4) Adjustments'!K257</f>
        <v>0</v>
      </c>
      <c r="L257" s="301">
        <f>'(3.5) Actual WCA NPC'!L257-'(3.4) Adjustments'!L257</f>
        <v>0</v>
      </c>
      <c r="M257" s="301">
        <f>'(3.5) Actual WCA NPC'!M257-'(3.4) Adjustments'!M257</f>
        <v>0</v>
      </c>
      <c r="N257" s="301">
        <f>'(3.5) Actual WCA NPC'!N257-'(3.4) Adjustments'!N257</f>
        <v>0</v>
      </c>
      <c r="O257" s="301">
        <f>'(3.5) Actual WCA NPC'!O257-'(3.4) Adjustments'!O257</f>
        <v>0</v>
      </c>
      <c r="P257" s="301">
        <f>'(3.5) Actual WCA NPC'!P257-'(3.4) Adjustments'!P257</f>
        <v>0</v>
      </c>
      <c r="Q257" s="301">
        <f>'(3.5) Actual WCA NPC'!Q257-'(3.4) Adjustments'!Q257</f>
        <v>0</v>
      </c>
      <c r="R257" s="301">
        <f>'(3.5) Actual WCA NPC'!R257-'(3.4) Adjustments'!R257</f>
        <v>0</v>
      </c>
    </row>
    <row r="258" spans="2:18" ht="12.75" customHeight="1">
      <c r="C258" s="266" t="s">
        <v>270</v>
      </c>
      <c r="F258" s="307">
        <f t="shared" si="43"/>
        <v>0</v>
      </c>
      <c r="G258" s="301">
        <f>'(3.5) Actual WCA NPC'!G258-'(3.4) Adjustments'!G258</f>
        <v>0</v>
      </c>
      <c r="H258" s="301">
        <f>'(3.5) Actual WCA NPC'!H258-'(3.4) Adjustments'!H258</f>
        <v>0</v>
      </c>
      <c r="I258" s="301">
        <f>'(3.5) Actual WCA NPC'!I258-'(3.4) Adjustments'!I258</f>
        <v>0</v>
      </c>
      <c r="J258" s="301">
        <f>'(3.5) Actual WCA NPC'!J258-'(3.4) Adjustments'!J258</f>
        <v>0</v>
      </c>
      <c r="K258" s="301">
        <f>'(3.5) Actual WCA NPC'!K258-'(3.4) Adjustments'!K258</f>
        <v>0</v>
      </c>
      <c r="L258" s="301">
        <f>'(3.5) Actual WCA NPC'!L258-'(3.4) Adjustments'!L258</f>
        <v>0</v>
      </c>
      <c r="M258" s="301">
        <f>'(3.5) Actual WCA NPC'!M258-'(3.4) Adjustments'!M258</f>
        <v>0</v>
      </c>
      <c r="N258" s="301">
        <f>'(3.5) Actual WCA NPC'!N258-'(3.4) Adjustments'!N258</f>
        <v>0</v>
      </c>
      <c r="O258" s="301">
        <f>'(3.5) Actual WCA NPC'!O258-'(3.4) Adjustments'!O258</f>
        <v>0</v>
      </c>
      <c r="P258" s="301">
        <f>'(3.5) Actual WCA NPC'!P258-'(3.4) Adjustments'!P258</f>
        <v>0</v>
      </c>
      <c r="Q258" s="301">
        <f>'(3.5) Actual WCA NPC'!Q258-'(3.4) Adjustments'!Q258</f>
        <v>0</v>
      </c>
      <c r="R258" s="301">
        <f>'(3.5) Actual WCA NPC'!R258-'(3.4) Adjustments'!R258</f>
        <v>0</v>
      </c>
    </row>
    <row r="259" spans="2:18" ht="12.75" customHeight="1">
      <c r="C259" s="266" t="s">
        <v>271</v>
      </c>
      <c r="F259" s="307">
        <f t="shared" si="43"/>
        <v>0</v>
      </c>
      <c r="G259" s="301">
        <f>'(3.5) Actual WCA NPC'!G259-'(3.4) Adjustments'!G259</f>
        <v>0</v>
      </c>
      <c r="H259" s="301">
        <f>'(3.5) Actual WCA NPC'!H259-'(3.4) Adjustments'!H259</f>
        <v>0</v>
      </c>
      <c r="I259" s="301">
        <f>'(3.5) Actual WCA NPC'!I259-'(3.4) Adjustments'!I259</f>
        <v>0</v>
      </c>
      <c r="J259" s="301">
        <f>'(3.5) Actual WCA NPC'!J259-'(3.4) Adjustments'!J259</f>
        <v>0</v>
      </c>
      <c r="K259" s="301">
        <f>'(3.5) Actual WCA NPC'!K259-'(3.4) Adjustments'!K259</f>
        <v>0</v>
      </c>
      <c r="L259" s="301">
        <f>'(3.5) Actual WCA NPC'!L259-'(3.4) Adjustments'!L259</f>
        <v>0</v>
      </c>
      <c r="M259" s="301">
        <f>'(3.5) Actual WCA NPC'!M259-'(3.4) Adjustments'!M259</f>
        <v>0</v>
      </c>
      <c r="N259" s="301">
        <f>'(3.5) Actual WCA NPC'!N259-'(3.4) Adjustments'!N259</f>
        <v>0</v>
      </c>
      <c r="O259" s="301">
        <f>'(3.5) Actual WCA NPC'!O259-'(3.4) Adjustments'!O259</f>
        <v>0</v>
      </c>
      <c r="P259" s="301">
        <f>'(3.5) Actual WCA NPC'!P259-'(3.4) Adjustments'!P259</f>
        <v>0</v>
      </c>
      <c r="Q259" s="301">
        <f>'(3.5) Actual WCA NPC'!Q259-'(3.4) Adjustments'!Q259</f>
        <v>0</v>
      </c>
      <c r="R259" s="301">
        <f>'(3.5) Actual WCA NPC'!R259-'(3.4) Adjustments'!R259</f>
        <v>0</v>
      </c>
    </row>
    <row r="260" spans="2:18" ht="12.75" customHeight="1">
      <c r="B260" s="266"/>
      <c r="C260" s="266" t="s">
        <v>48</v>
      </c>
      <c r="F260" s="307">
        <f t="shared" si="43"/>
        <v>0</v>
      </c>
      <c r="G260" s="301">
        <f>'(3.5) Actual WCA NPC'!G260-'(3.4) Adjustments'!G260</f>
        <v>0</v>
      </c>
      <c r="H260" s="301">
        <f>'(3.5) Actual WCA NPC'!H260-'(3.4) Adjustments'!H260</f>
        <v>0</v>
      </c>
      <c r="I260" s="301">
        <f>'(3.5) Actual WCA NPC'!I260-'(3.4) Adjustments'!I260</f>
        <v>0</v>
      </c>
      <c r="J260" s="301">
        <f>'(3.5) Actual WCA NPC'!J260-'(3.4) Adjustments'!J260</f>
        <v>0</v>
      </c>
      <c r="K260" s="301">
        <f>'(3.5) Actual WCA NPC'!K260-'(3.4) Adjustments'!K260</f>
        <v>0</v>
      </c>
      <c r="L260" s="301">
        <f>'(3.5) Actual WCA NPC'!L260-'(3.4) Adjustments'!L260</f>
        <v>0</v>
      </c>
      <c r="M260" s="301">
        <f>'(3.5) Actual WCA NPC'!M260-'(3.4) Adjustments'!M260</f>
        <v>0</v>
      </c>
      <c r="N260" s="301">
        <f>'(3.5) Actual WCA NPC'!N260-'(3.4) Adjustments'!N260</f>
        <v>0</v>
      </c>
      <c r="O260" s="301">
        <f>'(3.5) Actual WCA NPC'!O260-'(3.4) Adjustments'!O260</f>
        <v>0</v>
      </c>
      <c r="P260" s="301">
        <f>'(3.5) Actual WCA NPC'!P260-'(3.4) Adjustments'!P260</f>
        <v>0</v>
      </c>
      <c r="Q260" s="301">
        <f>'(3.5) Actual WCA NPC'!Q260-'(3.4) Adjustments'!Q260</f>
        <v>0</v>
      </c>
      <c r="R260" s="301">
        <f>'(3.5) Actual WCA NPC'!R260-'(3.4) Adjustments'!R260</f>
        <v>0</v>
      </c>
    </row>
    <row r="261" spans="2:18" ht="12.75" customHeight="1">
      <c r="B261" s="266"/>
      <c r="C261" s="266" t="s">
        <v>49</v>
      </c>
      <c r="F261" s="307">
        <f t="shared" si="43"/>
        <v>0</v>
      </c>
      <c r="G261" s="301">
        <f>'(3.5) Actual WCA NPC'!G261-'(3.4) Adjustments'!G261</f>
        <v>0</v>
      </c>
      <c r="H261" s="301">
        <f>'(3.5) Actual WCA NPC'!H261-'(3.4) Adjustments'!H261</f>
        <v>0</v>
      </c>
      <c r="I261" s="301">
        <f>'(3.5) Actual WCA NPC'!I261-'(3.4) Adjustments'!I261</f>
        <v>0</v>
      </c>
      <c r="J261" s="301">
        <f>'(3.5) Actual WCA NPC'!J261-'(3.4) Adjustments'!J261</f>
        <v>0</v>
      </c>
      <c r="K261" s="301">
        <f>'(3.5) Actual WCA NPC'!K261-'(3.4) Adjustments'!K261</f>
        <v>0</v>
      </c>
      <c r="L261" s="301">
        <f>'(3.5) Actual WCA NPC'!L261-'(3.4) Adjustments'!L261</f>
        <v>0</v>
      </c>
      <c r="M261" s="301">
        <f>'(3.5) Actual WCA NPC'!M261-'(3.4) Adjustments'!M261</f>
        <v>0</v>
      </c>
      <c r="N261" s="301">
        <f>'(3.5) Actual WCA NPC'!N261-'(3.4) Adjustments'!N261</f>
        <v>0</v>
      </c>
      <c r="O261" s="301">
        <f>'(3.5) Actual WCA NPC'!O261-'(3.4) Adjustments'!O261</f>
        <v>0</v>
      </c>
      <c r="P261" s="301">
        <f>'(3.5) Actual WCA NPC'!P261-'(3.4) Adjustments'!P261</f>
        <v>0</v>
      </c>
      <c r="Q261" s="301">
        <f>'(3.5) Actual WCA NPC'!Q261-'(3.4) Adjustments'!Q261</f>
        <v>0</v>
      </c>
      <c r="R261" s="301">
        <f>'(3.5) Actual WCA NPC'!R261-'(3.4) Adjustments'!R261</f>
        <v>0</v>
      </c>
    </row>
    <row r="262" spans="2:18" ht="12.75" customHeight="1">
      <c r="B262" s="266"/>
      <c r="C262" s="266" t="s">
        <v>181</v>
      </c>
      <c r="F262" s="307">
        <f t="shared" si="43"/>
        <v>0</v>
      </c>
      <c r="G262" s="301">
        <f>'(3.5) Actual WCA NPC'!G262-'(3.4) Adjustments'!G262</f>
        <v>0</v>
      </c>
      <c r="H262" s="301">
        <f>'(3.5) Actual WCA NPC'!H262-'(3.4) Adjustments'!H262</f>
        <v>0</v>
      </c>
      <c r="I262" s="301">
        <f>'(3.5) Actual WCA NPC'!I262-'(3.4) Adjustments'!I262</f>
        <v>0</v>
      </c>
      <c r="J262" s="301">
        <f>'(3.5) Actual WCA NPC'!J262-'(3.4) Adjustments'!J262</f>
        <v>0</v>
      </c>
      <c r="K262" s="301">
        <f>'(3.5) Actual WCA NPC'!K262-'(3.4) Adjustments'!K262</f>
        <v>0</v>
      </c>
      <c r="L262" s="301">
        <f>'(3.5) Actual WCA NPC'!L262-'(3.4) Adjustments'!L262</f>
        <v>0</v>
      </c>
      <c r="M262" s="301">
        <f>'(3.5) Actual WCA NPC'!M262-'(3.4) Adjustments'!M262</f>
        <v>0</v>
      </c>
      <c r="N262" s="301">
        <f>'(3.5) Actual WCA NPC'!N262-'(3.4) Adjustments'!N262</f>
        <v>0</v>
      </c>
      <c r="O262" s="301">
        <f>'(3.5) Actual WCA NPC'!O262-'(3.4) Adjustments'!O262</f>
        <v>0</v>
      </c>
      <c r="P262" s="301">
        <f>'(3.5) Actual WCA NPC'!P262-'(3.4) Adjustments'!P262</f>
        <v>0</v>
      </c>
      <c r="Q262" s="301">
        <f>'(3.5) Actual WCA NPC'!Q262-'(3.4) Adjustments'!Q262</f>
        <v>0</v>
      </c>
      <c r="R262" s="301">
        <f>'(3.5) Actual WCA NPC'!R262-'(3.4) Adjustments'!R262</f>
        <v>0</v>
      </c>
    </row>
    <row r="263" spans="2:18" ht="12.75" customHeight="1">
      <c r="B263" s="266"/>
      <c r="C263" s="266" t="s">
        <v>272</v>
      </c>
      <c r="F263" s="307">
        <f t="shared" si="43"/>
        <v>0</v>
      </c>
      <c r="G263" s="301">
        <f>'(3.5) Actual WCA NPC'!G263-'(3.4) Adjustments'!G263</f>
        <v>0</v>
      </c>
      <c r="H263" s="301">
        <f>'(3.5) Actual WCA NPC'!H263-'(3.4) Adjustments'!H263</f>
        <v>0</v>
      </c>
      <c r="I263" s="301">
        <f>'(3.5) Actual WCA NPC'!I263-'(3.4) Adjustments'!I263</f>
        <v>0</v>
      </c>
      <c r="J263" s="301">
        <f>'(3.5) Actual WCA NPC'!J263-'(3.4) Adjustments'!J263</f>
        <v>0</v>
      </c>
      <c r="K263" s="301">
        <f>'(3.5) Actual WCA NPC'!K263-'(3.4) Adjustments'!K263</f>
        <v>0</v>
      </c>
      <c r="L263" s="301">
        <f>'(3.5) Actual WCA NPC'!L263-'(3.4) Adjustments'!L263</f>
        <v>0</v>
      </c>
      <c r="M263" s="301">
        <f>'(3.5) Actual WCA NPC'!M263-'(3.4) Adjustments'!M263</f>
        <v>0</v>
      </c>
      <c r="N263" s="301">
        <f>'(3.5) Actual WCA NPC'!N263-'(3.4) Adjustments'!N263</f>
        <v>0</v>
      </c>
      <c r="O263" s="301">
        <f>'(3.5) Actual WCA NPC'!O263-'(3.4) Adjustments'!O263</f>
        <v>0</v>
      </c>
      <c r="P263" s="301">
        <f>'(3.5) Actual WCA NPC'!P263-'(3.4) Adjustments'!P263</f>
        <v>0</v>
      </c>
      <c r="Q263" s="301">
        <f>'(3.5) Actual WCA NPC'!Q263-'(3.4) Adjustments'!Q263</f>
        <v>0</v>
      </c>
      <c r="R263" s="301">
        <f>'(3.5) Actual WCA NPC'!R263-'(3.4) Adjustments'!R263</f>
        <v>0</v>
      </c>
    </row>
    <row r="264" spans="2:18" ht="12.75" customHeight="1">
      <c r="B264" s="266"/>
      <c r="C264" s="266" t="s">
        <v>273</v>
      </c>
      <c r="F264" s="307">
        <f t="shared" si="43"/>
        <v>0</v>
      </c>
      <c r="G264" s="301">
        <f>'(3.5) Actual WCA NPC'!G264-'(3.4) Adjustments'!G264</f>
        <v>0</v>
      </c>
      <c r="H264" s="301">
        <f>'(3.5) Actual WCA NPC'!H264-'(3.4) Adjustments'!H264</f>
        <v>0</v>
      </c>
      <c r="I264" s="301">
        <f>'(3.5) Actual WCA NPC'!I264-'(3.4) Adjustments'!I264</f>
        <v>0</v>
      </c>
      <c r="J264" s="301">
        <f>'(3.5) Actual WCA NPC'!J264-'(3.4) Adjustments'!J264</f>
        <v>0</v>
      </c>
      <c r="K264" s="301">
        <f>'(3.5) Actual WCA NPC'!K264-'(3.4) Adjustments'!K264</f>
        <v>0</v>
      </c>
      <c r="L264" s="301">
        <f>'(3.5) Actual WCA NPC'!L264-'(3.4) Adjustments'!L264</f>
        <v>0</v>
      </c>
      <c r="M264" s="301">
        <f>'(3.5) Actual WCA NPC'!M264-'(3.4) Adjustments'!M264</f>
        <v>0</v>
      </c>
      <c r="N264" s="301">
        <f>'(3.5) Actual WCA NPC'!N264-'(3.4) Adjustments'!N264</f>
        <v>0</v>
      </c>
      <c r="O264" s="301">
        <f>'(3.5) Actual WCA NPC'!O264-'(3.4) Adjustments'!O264</f>
        <v>0</v>
      </c>
      <c r="P264" s="301">
        <f>'(3.5) Actual WCA NPC'!P264-'(3.4) Adjustments'!P264</f>
        <v>0</v>
      </c>
      <c r="Q264" s="301">
        <f>'(3.5) Actual WCA NPC'!Q264-'(3.4) Adjustments'!Q264</f>
        <v>0</v>
      </c>
      <c r="R264" s="301">
        <f>'(3.5) Actual WCA NPC'!R264-'(3.4) Adjustments'!R264</f>
        <v>0</v>
      </c>
    </row>
    <row r="265" spans="2:18" ht="12.75" customHeight="1">
      <c r="B265" s="266"/>
      <c r="C265" s="266" t="s">
        <v>274</v>
      </c>
      <c r="F265" s="307">
        <f t="shared" si="43"/>
        <v>0</v>
      </c>
      <c r="G265" s="301">
        <f>'(3.5) Actual WCA NPC'!G265-'(3.4) Adjustments'!G265</f>
        <v>0</v>
      </c>
      <c r="H265" s="301">
        <f>'(3.5) Actual WCA NPC'!H265-'(3.4) Adjustments'!H265</f>
        <v>0</v>
      </c>
      <c r="I265" s="301">
        <f>'(3.5) Actual WCA NPC'!I265-'(3.4) Adjustments'!I265</f>
        <v>0</v>
      </c>
      <c r="J265" s="301">
        <f>'(3.5) Actual WCA NPC'!J265-'(3.4) Adjustments'!J265</f>
        <v>0</v>
      </c>
      <c r="K265" s="301">
        <f>'(3.5) Actual WCA NPC'!K265-'(3.4) Adjustments'!K265</f>
        <v>0</v>
      </c>
      <c r="L265" s="301">
        <f>'(3.5) Actual WCA NPC'!L265-'(3.4) Adjustments'!L265</f>
        <v>0</v>
      </c>
      <c r="M265" s="301">
        <f>'(3.5) Actual WCA NPC'!M265-'(3.4) Adjustments'!M265</f>
        <v>0</v>
      </c>
      <c r="N265" s="301">
        <f>'(3.5) Actual WCA NPC'!N265-'(3.4) Adjustments'!N265</f>
        <v>0</v>
      </c>
      <c r="O265" s="301">
        <f>'(3.5) Actual WCA NPC'!O265-'(3.4) Adjustments'!O265</f>
        <v>0</v>
      </c>
      <c r="P265" s="301">
        <f>'(3.5) Actual WCA NPC'!P265-'(3.4) Adjustments'!P265</f>
        <v>0</v>
      </c>
      <c r="Q265" s="301">
        <f>'(3.5) Actual WCA NPC'!Q265-'(3.4) Adjustments'!Q265</f>
        <v>0</v>
      </c>
      <c r="R265" s="301">
        <f>'(3.5) Actual WCA NPC'!R265-'(3.4) Adjustments'!R265</f>
        <v>0</v>
      </c>
    </row>
    <row r="266" spans="2:18" ht="12.75" customHeight="1">
      <c r="C266" s="266" t="s">
        <v>275</v>
      </c>
      <c r="E266" s="305"/>
      <c r="F266" s="307">
        <f t="shared" si="43"/>
        <v>0</v>
      </c>
      <c r="G266" s="301">
        <f>'(3.5) Actual WCA NPC'!G266-'(3.4) Adjustments'!G266</f>
        <v>0</v>
      </c>
      <c r="H266" s="301">
        <f>'(3.5) Actual WCA NPC'!H266-'(3.4) Adjustments'!H266</f>
        <v>0</v>
      </c>
      <c r="I266" s="301">
        <f>'(3.5) Actual WCA NPC'!I266-'(3.4) Adjustments'!I266</f>
        <v>0</v>
      </c>
      <c r="J266" s="301">
        <f>'(3.5) Actual WCA NPC'!J266-'(3.4) Adjustments'!J266</f>
        <v>0</v>
      </c>
      <c r="K266" s="301">
        <f>'(3.5) Actual WCA NPC'!K266-'(3.4) Adjustments'!K266</f>
        <v>0</v>
      </c>
      <c r="L266" s="301">
        <f>'(3.5) Actual WCA NPC'!L266-'(3.4) Adjustments'!L266</f>
        <v>0</v>
      </c>
      <c r="M266" s="301">
        <f>'(3.5) Actual WCA NPC'!M266-'(3.4) Adjustments'!M266</f>
        <v>0</v>
      </c>
      <c r="N266" s="301">
        <f>'(3.5) Actual WCA NPC'!N266-'(3.4) Adjustments'!N266</f>
        <v>0</v>
      </c>
      <c r="O266" s="301">
        <f>'(3.5) Actual WCA NPC'!O266-'(3.4) Adjustments'!O266</f>
        <v>0</v>
      </c>
      <c r="P266" s="301">
        <f>'(3.5) Actual WCA NPC'!P266-'(3.4) Adjustments'!P266</f>
        <v>0</v>
      </c>
      <c r="Q266" s="301">
        <f>'(3.5) Actual WCA NPC'!Q266-'(3.4) Adjustments'!Q266</f>
        <v>0</v>
      </c>
      <c r="R266" s="301">
        <f>'(3.5) Actual WCA NPC'!R266-'(3.4) Adjustments'!R266</f>
        <v>0</v>
      </c>
    </row>
    <row r="267" spans="2:18" ht="12.75" customHeight="1">
      <c r="B267" s="228"/>
      <c r="C267" s="318" t="s">
        <v>182</v>
      </c>
      <c r="D267" s="228"/>
      <c r="E267" s="305"/>
      <c r="F267" s="307">
        <f t="shared" si="43"/>
        <v>0</v>
      </c>
      <c r="G267" s="301">
        <f>'(3.5) Actual WCA NPC'!G267-'(3.4) Adjustments'!G267</f>
        <v>0</v>
      </c>
      <c r="H267" s="301">
        <f>'(3.5) Actual WCA NPC'!H267-'(3.4) Adjustments'!H267</f>
        <v>0</v>
      </c>
      <c r="I267" s="301">
        <f>'(3.5) Actual WCA NPC'!I267-'(3.4) Adjustments'!I267</f>
        <v>0</v>
      </c>
      <c r="J267" s="301">
        <f>'(3.5) Actual WCA NPC'!J267-'(3.4) Adjustments'!J267</f>
        <v>0</v>
      </c>
      <c r="K267" s="301">
        <f>'(3.5) Actual WCA NPC'!K267-'(3.4) Adjustments'!K267</f>
        <v>0</v>
      </c>
      <c r="L267" s="301">
        <f>'(3.5) Actual WCA NPC'!L267-'(3.4) Adjustments'!L267</f>
        <v>0</v>
      </c>
      <c r="M267" s="301">
        <f>'(3.5) Actual WCA NPC'!M267-'(3.4) Adjustments'!M267</f>
        <v>0</v>
      </c>
      <c r="N267" s="301">
        <f>'(3.5) Actual WCA NPC'!N267-'(3.4) Adjustments'!N267</f>
        <v>0</v>
      </c>
      <c r="O267" s="301">
        <f>'(3.5) Actual WCA NPC'!O267-'(3.4) Adjustments'!O267</f>
        <v>0</v>
      </c>
      <c r="P267" s="301">
        <f>'(3.5) Actual WCA NPC'!P267-'(3.4) Adjustments'!P267</f>
        <v>0</v>
      </c>
      <c r="Q267" s="301">
        <f>'(3.5) Actual WCA NPC'!Q267-'(3.4) Adjustments'!Q267</f>
        <v>0</v>
      </c>
      <c r="R267" s="301">
        <f>'(3.5) Actual WCA NPC'!R267-'(3.4) Adjustments'!R267</f>
        <v>0</v>
      </c>
    </row>
    <row r="268" spans="2:18" ht="12.75" customHeight="1">
      <c r="B268" s="228"/>
      <c r="C268" s="318" t="s">
        <v>183</v>
      </c>
      <c r="D268" s="228"/>
      <c r="E268" s="305"/>
      <c r="F268" s="307">
        <f t="shared" si="43"/>
        <v>0</v>
      </c>
      <c r="G268" s="301">
        <f>'(3.5) Actual WCA NPC'!G268-'(3.4) Adjustments'!G268</f>
        <v>0</v>
      </c>
      <c r="H268" s="301">
        <f>'(3.5) Actual WCA NPC'!H268-'(3.4) Adjustments'!H268</f>
        <v>0</v>
      </c>
      <c r="I268" s="301">
        <f>'(3.5) Actual WCA NPC'!I268-'(3.4) Adjustments'!I268</f>
        <v>0</v>
      </c>
      <c r="J268" s="301">
        <f>'(3.5) Actual WCA NPC'!J268-'(3.4) Adjustments'!J268</f>
        <v>0</v>
      </c>
      <c r="K268" s="301">
        <f>'(3.5) Actual WCA NPC'!K268-'(3.4) Adjustments'!K268</f>
        <v>0</v>
      </c>
      <c r="L268" s="301">
        <f>'(3.5) Actual WCA NPC'!L268-'(3.4) Adjustments'!L268</f>
        <v>0</v>
      </c>
      <c r="M268" s="301">
        <f>'(3.5) Actual WCA NPC'!M268-'(3.4) Adjustments'!M268</f>
        <v>0</v>
      </c>
      <c r="N268" s="301">
        <f>'(3.5) Actual WCA NPC'!N268-'(3.4) Adjustments'!N268</f>
        <v>0</v>
      </c>
      <c r="O268" s="301">
        <f>'(3.5) Actual WCA NPC'!O268-'(3.4) Adjustments'!O268</f>
        <v>0</v>
      </c>
      <c r="P268" s="301">
        <f>'(3.5) Actual WCA NPC'!P268-'(3.4) Adjustments'!P268</f>
        <v>0</v>
      </c>
      <c r="Q268" s="301">
        <f>'(3.5) Actual WCA NPC'!Q268-'(3.4) Adjustments'!Q268</f>
        <v>0</v>
      </c>
      <c r="R268" s="301">
        <f>'(3.5) Actual WCA NPC'!R268-'(3.4) Adjustments'!R268</f>
        <v>0</v>
      </c>
    </row>
    <row r="269" spans="2:18" ht="12.75" customHeight="1">
      <c r="B269" s="228"/>
      <c r="C269" s="318" t="s">
        <v>50</v>
      </c>
      <c r="D269" s="228"/>
      <c r="E269" s="305"/>
      <c r="F269" s="307">
        <f t="shared" si="43"/>
        <v>0</v>
      </c>
      <c r="G269" s="301">
        <f>'(3.5) Actual WCA NPC'!G269-'(3.4) Adjustments'!G269</f>
        <v>0</v>
      </c>
      <c r="H269" s="301">
        <f>'(3.5) Actual WCA NPC'!H269-'(3.4) Adjustments'!H269</f>
        <v>0</v>
      </c>
      <c r="I269" s="301">
        <f>'(3.5) Actual WCA NPC'!I269-'(3.4) Adjustments'!I269</f>
        <v>0</v>
      </c>
      <c r="J269" s="301">
        <f>'(3.5) Actual WCA NPC'!J269-'(3.4) Adjustments'!J269</f>
        <v>0</v>
      </c>
      <c r="K269" s="301">
        <f>'(3.5) Actual WCA NPC'!K269-'(3.4) Adjustments'!K269</f>
        <v>0</v>
      </c>
      <c r="L269" s="301">
        <f>'(3.5) Actual WCA NPC'!L269-'(3.4) Adjustments'!L269</f>
        <v>0</v>
      </c>
      <c r="M269" s="301">
        <f>'(3.5) Actual WCA NPC'!M269-'(3.4) Adjustments'!M269</f>
        <v>0</v>
      </c>
      <c r="N269" s="301">
        <f>'(3.5) Actual WCA NPC'!N269-'(3.4) Adjustments'!N269</f>
        <v>0</v>
      </c>
      <c r="O269" s="301">
        <f>'(3.5) Actual WCA NPC'!O269-'(3.4) Adjustments'!O269</f>
        <v>0</v>
      </c>
      <c r="P269" s="301">
        <f>'(3.5) Actual WCA NPC'!P269-'(3.4) Adjustments'!P269</f>
        <v>0</v>
      </c>
      <c r="Q269" s="301">
        <f>'(3.5) Actual WCA NPC'!Q269-'(3.4) Adjustments'!Q269</f>
        <v>0</v>
      </c>
      <c r="R269" s="301">
        <f>'(3.5) Actual WCA NPC'!R269-'(3.4) Adjustments'!R269</f>
        <v>0</v>
      </c>
    </row>
    <row r="270" spans="2:18" ht="12.75" customHeight="1">
      <c r="B270" s="228"/>
      <c r="C270" s="318" t="s">
        <v>51</v>
      </c>
      <c r="D270" s="228"/>
      <c r="E270" s="305"/>
      <c r="F270" s="307">
        <f t="shared" si="43"/>
        <v>0</v>
      </c>
      <c r="G270" s="301">
        <f>'(3.5) Actual WCA NPC'!G270-'(3.4) Adjustments'!G270</f>
        <v>0</v>
      </c>
      <c r="H270" s="301">
        <f>'(3.5) Actual WCA NPC'!H270-'(3.4) Adjustments'!H270</f>
        <v>0</v>
      </c>
      <c r="I270" s="301">
        <f>'(3.5) Actual WCA NPC'!I270-'(3.4) Adjustments'!I270</f>
        <v>0</v>
      </c>
      <c r="J270" s="301">
        <f>'(3.5) Actual WCA NPC'!J270-'(3.4) Adjustments'!J270</f>
        <v>0</v>
      </c>
      <c r="K270" s="301">
        <f>'(3.5) Actual WCA NPC'!K270-'(3.4) Adjustments'!K270</f>
        <v>0</v>
      </c>
      <c r="L270" s="301">
        <f>'(3.5) Actual WCA NPC'!L270-'(3.4) Adjustments'!L270</f>
        <v>0</v>
      </c>
      <c r="M270" s="301">
        <f>'(3.5) Actual WCA NPC'!M270-'(3.4) Adjustments'!M270</f>
        <v>0</v>
      </c>
      <c r="N270" s="301">
        <f>'(3.5) Actual WCA NPC'!N270-'(3.4) Adjustments'!N270</f>
        <v>0</v>
      </c>
      <c r="O270" s="301">
        <f>'(3.5) Actual WCA NPC'!O270-'(3.4) Adjustments'!O270</f>
        <v>0</v>
      </c>
      <c r="P270" s="301">
        <f>'(3.5) Actual WCA NPC'!P270-'(3.4) Adjustments'!P270</f>
        <v>0</v>
      </c>
      <c r="Q270" s="301">
        <f>'(3.5) Actual WCA NPC'!Q270-'(3.4) Adjustments'!Q270</f>
        <v>0</v>
      </c>
      <c r="R270" s="301">
        <f>'(3.5) Actual WCA NPC'!R270-'(3.4) Adjustments'!R270</f>
        <v>0</v>
      </c>
    </row>
    <row r="271" spans="2:18" ht="12.75" customHeight="1">
      <c r="B271" s="228"/>
      <c r="C271" s="318" t="s">
        <v>276</v>
      </c>
      <c r="D271" s="228"/>
      <c r="E271" s="305"/>
      <c r="F271" s="307">
        <f t="shared" si="43"/>
        <v>0</v>
      </c>
      <c r="G271" s="301">
        <f>'(3.5) Actual WCA NPC'!G271-'(3.4) Adjustments'!G271</f>
        <v>0</v>
      </c>
      <c r="H271" s="301">
        <f>'(3.5) Actual WCA NPC'!H271-'(3.4) Adjustments'!H271</f>
        <v>0</v>
      </c>
      <c r="I271" s="301">
        <f>'(3.5) Actual WCA NPC'!I271-'(3.4) Adjustments'!I271</f>
        <v>0</v>
      </c>
      <c r="J271" s="301">
        <f>'(3.5) Actual WCA NPC'!J271-'(3.4) Adjustments'!J271</f>
        <v>0</v>
      </c>
      <c r="K271" s="301">
        <f>'(3.5) Actual WCA NPC'!K271-'(3.4) Adjustments'!K271</f>
        <v>0</v>
      </c>
      <c r="L271" s="301">
        <f>'(3.5) Actual WCA NPC'!L271-'(3.4) Adjustments'!L271</f>
        <v>0</v>
      </c>
      <c r="M271" s="301">
        <f>'(3.5) Actual WCA NPC'!M271-'(3.4) Adjustments'!M271</f>
        <v>0</v>
      </c>
      <c r="N271" s="301">
        <f>'(3.5) Actual WCA NPC'!N271-'(3.4) Adjustments'!N271</f>
        <v>0</v>
      </c>
      <c r="O271" s="301">
        <f>'(3.5) Actual WCA NPC'!O271-'(3.4) Adjustments'!O271</f>
        <v>0</v>
      </c>
      <c r="P271" s="301">
        <f>'(3.5) Actual WCA NPC'!P271-'(3.4) Adjustments'!P271</f>
        <v>0</v>
      </c>
      <c r="Q271" s="301">
        <f>'(3.5) Actual WCA NPC'!Q271-'(3.4) Adjustments'!Q271</f>
        <v>0</v>
      </c>
      <c r="R271" s="301">
        <f>'(3.5) Actual WCA NPC'!R271-'(3.4) Adjustments'!R271</f>
        <v>0</v>
      </c>
    </row>
    <row r="272" spans="2:18" ht="12.75" customHeight="1">
      <c r="B272" s="228"/>
      <c r="C272" s="318" t="s">
        <v>277</v>
      </c>
      <c r="D272" s="228"/>
      <c r="E272" s="305"/>
      <c r="F272" s="307">
        <f t="shared" si="43"/>
        <v>0</v>
      </c>
      <c r="G272" s="301">
        <f>'(3.5) Actual WCA NPC'!G272-'(3.4) Adjustments'!G272</f>
        <v>0</v>
      </c>
      <c r="H272" s="301">
        <f>'(3.5) Actual WCA NPC'!H272-'(3.4) Adjustments'!H272</f>
        <v>0</v>
      </c>
      <c r="I272" s="301">
        <f>'(3.5) Actual WCA NPC'!I272-'(3.4) Adjustments'!I272</f>
        <v>0</v>
      </c>
      <c r="J272" s="301">
        <f>'(3.5) Actual WCA NPC'!J272-'(3.4) Adjustments'!J272</f>
        <v>0</v>
      </c>
      <c r="K272" s="301">
        <f>'(3.5) Actual WCA NPC'!K272-'(3.4) Adjustments'!K272</f>
        <v>0</v>
      </c>
      <c r="L272" s="301">
        <f>'(3.5) Actual WCA NPC'!L272-'(3.4) Adjustments'!L272</f>
        <v>0</v>
      </c>
      <c r="M272" s="301">
        <f>'(3.5) Actual WCA NPC'!M272-'(3.4) Adjustments'!M272</f>
        <v>0</v>
      </c>
      <c r="N272" s="301">
        <f>'(3.5) Actual WCA NPC'!N272-'(3.4) Adjustments'!N272</f>
        <v>0</v>
      </c>
      <c r="O272" s="301">
        <f>'(3.5) Actual WCA NPC'!O272-'(3.4) Adjustments'!O272</f>
        <v>0</v>
      </c>
      <c r="P272" s="301">
        <f>'(3.5) Actual WCA NPC'!P272-'(3.4) Adjustments'!P272</f>
        <v>0</v>
      </c>
      <c r="Q272" s="301">
        <f>'(3.5) Actual WCA NPC'!Q272-'(3.4) Adjustments'!Q272</f>
        <v>0</v>
      </c>
      <c r="R272" s="301">
        <f>'(3.5) Actual WCA NPC'!R272-'(3.4) Adjustments'!R272</f>
        <v>0</v>
      </c>
    </row>
    <row r="273" spans="2:18" ht="12.75" customHeight="1">
      <c r="B273" s="228"/>
      <c r="C273" s="268" t="s">
        <v>184</v>
      </c>
      <c r="D273" s="228"/>
      <c r="E273" s="305"/>
      <c r="F273" s="307">
        <f t="shared" si="43"/>
        <v>0</v>
      </c>
      <c r="G273" s="301">
        <f>'(3.5) Actual WCA NPC'!G273-'(3.4) Adjustments'!G273</f>
        <v>0</v>
      </c>
      <c r="H273" s="301">
        <f>'(3.5) Actual WCA NPC'!H273-'(3.4) Adjustments'!H273</f>
        <v>0</v>
      </c>
      <c r="I273" s="301">
        <f>'(3.5) Actual WCA NPC'!I273-'(3.4) Adjustments'!I273</f>
        <v>0</v>
      </c>
      <c r="J273" s="301">
        <f>'(3.5) Actual WCA NPC'!J273-'(3.4) Adjustments'!J273</f>
        <v>0</v>
      </c>
      <c r="K273" s="301">
        <f>'(3.5) Actual WCA NPC'!K273-'(3.4) Adjustments'!K273</f>
        <v>0</v>
      </c>
      <c r="L273" s="301">
        <f>'(3.5) Actual WCA NPC'!L273-'(3.4) Adjustments'!L273</f>
        <v>0</v>
      </c>
      <c r="M273" s="301">
        <f>'(3.5) Actual WCA NPC'!M273-'(3.4) Adjustments'!M273</f>
        <v>0</v>
      </c>
      <c r="N273" s="301">
        <f>'(3.5) Actual WCA NPC'!N273-'(3.4) Adjustments'!N273</f>
        <v>0</v>
      </c>
      <c r="O273" s="301">
        <f>'(3.5) Actual WCA NPC'!O273-'(3.4) Adjustments'!O273</f>
        <v>0</v>
      </c>
      <c r="P273" s="301">
        <f>'(3.5) Actual WCA NPC'!P273-'(3.4) Adjustments'!P273</f>
        <v>0</v>
      </c>
      <c r="Q273" s="301">
        <f>'(3.5) Actual WCA NPC'!Q273-'(3.4) Adjustments'!Q273</f>
        <v>0</v>
      </c>
      <c r="R273" s="301">
        <f>'(3.5) Actual WCA NPC'!R273-'(3.4) Adjustments'!R273</f>
        <v>0</v>
      </c>
    </row>
    <row r="274" spans="2:18" ht="12.75" customHeight="1">
      <c r="B274" s="228"/>
      <c r="C274" s="268" t="s">
        <v>185</v>
      </c>
      <c r="D274" s="228"/>
      <c r="E274" s="305"/>
      <c r="F274" s="307">
        <f t="shared" si="43"/>
        <v>0</v>
      </c>
      <c r="G274" s="301">
        <f>'(3.5) Actual WCA NPC'!G274-'(3.4) Adjustments'!G274</f>
        <v>0</v>
      </c>
      <c r="H274" s="301">
        <f>'(3.5) Actual WCA NPC'!H274-'(3.4) Adjustments'!H274</f>
        <v>0</v>
      </c>
      <c r="I274" s="301">
        <f>'(3.5) Actual WCA NPC'!I274-'(3.4) Adjustments'!I274</f>
        <v>0</v>
      </c>
      <c r="J274" s="301">
        <f>'(3.5) Actual WCA NPC'!J274-'(3.4) Adjustments'!J274</f>
        <v>0</v>
      </c>
      <c r="K274" s="301">
        <f>'(3.5) Actual WCA NPC'!K274-'(3.4) Adjustments'!K274</f>
        <v>0</v>
      </c>
      <c r="L274" s="301">
        <f>'(3.5) Actual WCA NPC'!L274-'(3.4) Adjustments'!L274</f>
        <v>0</v>
      </c>
      <c r="M274" s="301">
        <f>'(3.5) Actual WCA NPC'!M274-'(3.4) Adjustments'!M274</f>
        <v>0</v>
      </c>
      <c r="N274" s="301">
        <f>'(3.5) Actual WCA NPC'!N274-'(3.4) Adjustments'!N274</f>
        <v>0</v>
      </c>
      <c r="O274" s="301">
        <f>'(3.5) Actual WCA NPC'!O274-'(3.4) Adjustments'!O274</f>
        <v>0</v>
      </c>
      <c r="P274" s="301">
        <f>'(3.5) Actual WCA NPC'!P274-'(3.4) Adjustments'!P274</f>
        <v>0</v>
      </c>
      <c r="Q274" s="301">
        <f>'(3.5) Actual WCA NPC'!Q274-'(3.4) Adjustments'!Q274</f>
        <v>0</v>
      </c>
      <c r="R274" s="301">
        <f>'(3.5) Actual WCA NPC'!R274-'(3.4) Adjustments'!R274</f>
        <v>0</v>
      </c>
    </row>
    <row r="275" spans="2:18" ht="12.75" customHeight="1">
      <c r="B275" s="228"/>
      <c r="C275" s="253" t="s">
        <v>52</v>
      </c>
      <c r="D275" s="228"/>
      <c r="E275" s="305"/>
      <c r="F275" s="307">
        <f t="shared" si="43"/>
        <v>0</v>
      </c>
      <c r="G275" s="301">
        <f>'(3.5) Actual WCA NPC'!G275-'(3.4) Adjustments'!G275</f>
        <v>0</v>
      </c>
      <c r="H275" s="301">
        <f>'(3.5) Actual WCA NPC'!H275-'(3.4) Adjustments'!H275</f>
        <v>0</v>
      </c>
      <c r="I275" s="301">
        <f>'(3.5) Actual WCA NPC'!I275-'(3.4) Adjustments'!I275</f>
        <v>0</v>
      </c>
      <c r="J275" s="301">
        <f>'(3.5) Actual WCA NPC'!J275-'(3.4) Adjustments'!J275</f>
        <v>0</v>
      </c>
      <c r="K275" s="301">
        <f>'(3.5) Actual WCA NPC'!K275-'(3.4) Adjustments'!K275</f>
        <v>0</v>
      </c>
      <c r="L275" s="301">
        <f>'(3.5) Actual WCA NPC'!L275-'(3.4) Adjustments'!L275</f>
        <v>0</v>
      </c>
      <c r="M275" s="301">
        <f>'(3.5) Actual WCA NPC'!M275-'(3.4) Adjustments'!M275</f>
        <v>0</v>
      </c>
      <c r="N275" s="301">
        <f>'(3.5) Actual WCA NPC'!N275-'(3.4) Adjustments'!N275</f>
        <v>0</v>
      </c>
      <c r="O275" s="301">
        <f>'(3.5) Actual WCA NPC'!O275-'(3.4) Adjustments'!O275</f>
        <v>0</v>
      </c>
      <c r="P275" s="301">
        <f>'(3.5) Actual WCA NPC'!P275-'(3.4) Adjustments'!P275</f>
        <v>0</v>
      </c>
      <c r="Q275" s="301">
        <f>'(3.5) Actual WCA NPC'!Q275-'(3.4) Adjustments'!Q275</f>
        <v>0</v>
      </c>
      <c r="R275" s="301">
        <f>'(3.5) Actual WCA NPC'!R275-'(3.4) Adjustments'!R275</f>
        <v>0</v>
      </c>
    </row>
    <row r="276" spans="2:18" ht="12.75" customHeight="1">
      <c r="B276" s="228"/>
      <c r="C276" s="318" t="s">
        <v>53</v>
      </c>
      <c r="D276" s="228"/>
      <c r="F276" s="307">
        <f t="shared" si="43"/>
        <v>0</v>
      </c>
      <c r="G276" s="301">
        <f>'(3.5) Actual WCA NPC'!G276-'(3.4) Adjustments'!G276</f>
        <v>0</v>
      </c>
      <c r="H276" s="301">
        <f>'(3.5) Actual WCA NPC'!H276-'(3.4) Adjustments'!H276</f>
        <v>0</v>
      </c>
      <c r="I276" s="301">
        <f>'(3.5) Actual WCA NPC'!I276-'(3.4) Adjustments'!I276</f>
        <v>0</v>
      </c>
      <c r="J276" s="301">
        <f>'(3.5) Actual WCA NPC'!J276-'(3.4) Adjustments'!J276</f>
        <v>0</v>
      </c>
      <c r="K276" s="301">
        <f>'(3.5) Actual WCA NPC'!K276-'(3.4) Adjustments'!K276</f>
        <v>0</v>
      </c>
      <c r="L276" s="301">
        <f>'(3.5) Actual WCA NPC'!L276-'(3.4) Adjustments'!L276</f>
        <v>0</v>
      </c>
      <c r="M276" s="301">
        <f>'(3.5) Actual WCA NPC'!M276-'(3.4) Adjustments'!M276</f>
        <v>0</v>
      </c>
      <c r="N276" s="301">
        <f>'(3.5) Actual WCA NPC'!N276-'(3.4) Adjustments'!N276</f>
        <v>0</v>
      </c>
      <c r="O276" s="301">
        <f>'(3.5) Actual WCA NPC'!O276-'(3.4) Adjustments'!O276</f>
        <v>0</v>
      </c>
      <c r="P276" s="301">
        <f>'(3.5) Actual WCA NPC'!P276-'(3.4) Adjustments'!P276</f>
        <v>0</v>
      </c>
      <c r="Q276" s="301">
        <f>'(3.5) Actual WCA NPC'!Q276-'(3.4) Adjustments'!Q276</f>
        <v>0</v>
      </c>
      <c r="R276" s="301">
        <f>'(3.5) Actual WCA NPC'!R276-'(3.4) Adjustments'!R276</f>
        <v>0</v>
      </c>
    </row>
    <row r="277" spans="2:18" ht="12.75" customHeight="1">
      <c r="B277" s="228"/>
      <c r="C277" s="266" t="s">
        <v>186</v>
      </c>
      <c r="D277" s="228"/>
      <c r="F277" s="307">
        <f t="shared" si="43"/>
        <v>0</v>
      </c>
      <c r="G277" s="301">
        <f>'(3.5) Actual WCA NPC'!G277-'(3.4) Adjustments'!G277</f>
        <v>0</v>
      </c>
      <c r="H277" s="301">
        <f>'(3.5) Actual WCA NPC'!H277-'(3.4) Adjustments'!H277</f>
        <v>0</v>
      </c>
      <c r="I277" s="301">
        <f>'(3.5) Actual WCA NPC'!I277-'(3.4) Adjustments'!I277</f>
        <v>0</v>
      </c>
      <c r="J277" s="301">
        <f>'(3.5) Actual WCA NPC'!J277-'(3.4) Adjustments'!J277</f>
        <v>0</v>
      </c>
      <c r="K277" s="301">
        <f>'(3.5) Actual WCA NPC'!K277-'(3.4) Adjustments'!K277</f>
        <v>0</v>
      </c>
      <c r="L277" s="301">
        <f>'(3.5) Actual WCA NPC'!L277-'(3.4) Adjustments'!L277</f>
        <v>0</v>
      </c>
      <c r="M277" s="301">
        <f>'(3.5) Actual WCA NPC'!M277-'(3.4) Adjustments'!M277</f>
        <v>0</v>
      </c>
      <c r="N277" s="301">
        <f>'(3.5) Actual WCA NPC'!N277-'(3.4) Adjustments'!N277</f>
        <v>0</v>
      </c>
      <c r="O277" s="301">
        <f>'(3.5) Actual WCA NPC'!O277-'(3.4) Adjustments'!O277</f>
        <v>0</v>
      </c>
      <c r="P277" s="301">
        <f>'(3.5) Actual WCA NPC'!P277-'(3.4) Adjustments'!P277</f>
        <v>0</v>
      </c>
      <c r="Q277" s="301">
        <f>'(3.5) Actual WCA NPC'!Q277-'(3.4) Adjustments'!Q277</f>
        <v>0</v>
      </c>
      <c r="R277" s="301">
        <f>'(3.5) Actual WCA NPC'!R277-'(3.4) Adjustments'!R277</f>
        <v>0</v>
      </c>
    </row>
    <row r="278" spans="2:18" ht="12.75" customHeight="1">
      <c r="B278" s="228"/>
      <c r="C278" s="266" t="s">
        <v>315</v>
      </c>
      <c r="D278" s="228"/>
      <c r="F278" s="307">
        <f t="shared" si="43"/>
        <v>0</v>
      </c>
      <c r="G278" s="301">
        <f>'(3.5) Actual WCA NPC'!G278-'(3.4) Adjustments'!G278</f>
        <v>0</v>
      </c>
      <c r="H278" s="301">
        <f>'(3.5) Actual WCA NPC'!H278-'(3.4) Adjustments'!H278</f>
        <v>0</v>
      </c>
      <c r="I278" s="301">
        <f>'(3.5) Actual WCA NPC'!I278-'(3.4) Adjustments'!I278</f>
        <v>0</v>
      </c>
      <c r="J278" s="301">
        <f>'(3.5) Actual WCA NPC'!J278-'(3.4) Adjustments'!J278</f>
        <v>0</v>
      </c>
      <c r="K278" s="301">
        <f>'(3.5) Actual WCA NPC'!K278-'(3.4) Adjustments'!K278</f>
        <v>0</v>
      </c>
      <c r="L278" s="301">
        <f>'(3.5) Actual WCA NPC'!L278-'(3.4) Adjustments'!L278</f>
        <v>0</v>
      </c>
      <c r="M278" s="301">
        <f>'(3.5) Actual WCA NPC'!M278-'(3.4) Adjustments'!M278</f>
        <v>0</v>
      </c>
      <c r="N278" s="301">
        <f>'(3.5) Actual WCA NPC'!N278-'(3.4) Adjustments'!N278</f>
        <v>0</v>
      </c>
      <c r="O278" s="301">
        <f>'(3.5) Actual WCA NPC'!O278-'(3.4) Adjustments'!O278</f>
        <v>0</v>
      </c>
      <c r="P278" s="301">
        <f>'(3.5) Actual WCA NPC'!P278-'(3.4) Adjustments'!P278</f>
        <v>0</v>
      </c>
      <c r="Q278" s="301">
        <f>'(3.5) Actual WCA NPC'!Q278-'(3.4) Adjustments'!Q278</f>
        <v>0</v>
      </c>
      <c r="R278" s="301">
        <f>'(3.5) Actual WCA NPC'!R278-'(3.4) Adjustments'!R278</f>
        <v>0</v>
      </c>
    </row>
    <row r="279" spans="2:18" ht="12.75" customHeight="1">
      <c r="B279" s="228"/>
      <c r="C279" s="266" t="s">
        <v>54</v>
      </c>
      <c r="D279" s="228"/>
      <c r="F279" s="307">
        <f t="shared" si="43"/>
        <v>0</v>
      </c>
      <c r="G279" s="301">
        <f>'(3.5) Actual WCA NPC'!G279-'(3.4) Adjustments'!G279</f>
        <v>0</v>
      </c>
      <c r="H279" s="301">
        <f>'(3.5) Actual WCA NPC'!H279-'(3.4) Adjustments'!H279</f>
        <v>0</v>
      </c>
      <c r="I279" s="301">
        <f>'(3.5) Actual WCA NPC'!I279-'(3.4) Adjustments'!I279</f>
        <v>0</v>
      </c>
      <c r="J279" s="301">
        <f>'(3.5) Actual WCA NPC'!J279-'(3.4) Adjustments'!J279</f>
        <v>0</v>
      </c>
      <c r="K279" s="301">
        <f>'(3.5) Actual WCA NPC'!K279-'(3.4) Adjustments'!K279</f>
        <v>0</v>
      </c>
      <c r="L279" s="301">
        <f>'(3.5) Actual WCA NPC'!L279-'(3.4) Adjustments'!L279</f>
        <v>0</v>
      </c>
      <c r="M279" s="301">
        <f>'(3.5) Actual WCA NPC'!M279-'(3.4) Adjustments'!M279</f>
        <v>0</v>
      </c>
      <c r="N279" s="301">
        <f>'(3.5) Actual WCA NPC'!N279-'(3.4) Adjustments'!N279</f>
        <v>0</v>
      </c>
      <c r="O279" s="301">
        <f>'(3.5) Actual WCA NPC'!O279-'(3.4) Adjustments'!O279</f>
        <v>0</v>
      </c>
      <c r="P279" s="301">
        <f>'(3.5) Actual WCA NPC'!P279-'(3.4) Adjustments'!P279</f>
        <v>0</v>
      </c>
      <c r="Q279" s="301">
        <f>'(3.5) Actual WCA NPC'!Q279-'(3.4) Adjustments'!Q279</f>
        <v>0</v>
      </c>
      <c r="R279" s="301">
        <f>'(3.5) Actual WCA NPC'!R279-'(3.4) Adjustments'!R279</f>
        <v>0</v>
      </c>
    </row>
    <row r="280" spans="2:18" ht="12.75" customHeight="1">
      <c r="B280" s="228"/>
      <c r="C280" s="266" t="s">
        <v>278</v>
      </c>
      <c r="D280" s="228"/>
      <c r="F280" s="307">
        <f t="shared" si="43"/>
        <v>0</v>
      </c>
      <c r="G280" s="301">
        <f>'(3.5) Actual WCA NPC'!G280-'(3.4) Adjustments'!G280</f>
        <v>0</v>
      </c>
      <c r="H280" s="301">
        <f>'(3.5) Actual WCA NPC'!H280-'(3.4) Adjustments'!H280</f>
        <v>0</v>
      </c>
      <c r="I280" s="301">
        <f>'(3.5) Actual WCA NPC'!I280-'(3.4) Adjustments'!I280</f>
        <v>0</v>
      </c>
      <c r="J280" s="301">
        <f>'(3.5) Actual WCA NPC'!J280-'(3.4) Adjustments'!J280</f>
        <v>0</v>
      </c>
      <c r="K280" s="301">
        <f>'(3.5) Actual WCA NPC'!K280-'(3.4) Adjustments'!K280</f>
        <v>0</v>
      </c>
      <c r="L280" s="301">
        <f>'(3.5) Actual WCA NPC'!L280-'(3.4) Adjustments'!L280</f>
        <v>0</v>
      </c>
      <c r="M280" s="301">
        <f>'(3.5) Actual WCA NPC'!M280-'(3.4) Adjustments'!M280</f>
        <v>0</v>
      </c>
      <c r="N280" s="301">
        <f>'(3.5) Actual WCA NPC'!N280-'(3.4) Adjustments'!N280</f>
        <v>0</v>
      </c>
      <c r="O280" s="301">
        <f>'(3.5) Actual WCA NPC'!O280-'(3.4) Adjustments'!O280</f>
        <v>0</v>
      </c>
      <c r="P280" s="301">
        <f>'(3.5) Actual WCA NPC'!P280-'(3.4) Adjustments'!P280</f>
        <v>0</v>
      </c>
      <c r="Q280" s="301">
        <f>'(3.5) Actual WCA NPC'!Q280-'(3.4) Adjustments'!Q280</f>
        <v>0</v>
      </c>
      <c r="R280" s="301">
        <f>'(3.5) Actual WCA NPC'!R280-'(3.4) Adjustments'!R280</f>
        <v>0</v>
      </c>
    </row>
    <row r="281" spans="2:18" ht="12.75" customHeight="1">
      <c r="B281" s="228"/>
      <c r="C281" s="266" t="s">
        <v>187</v>
      </c>
      <c r="D281" s="228"/>
      <c r="F281" s="307">
        <f t="shared" si="43"/>
        <v>0</v>
      </c>
      <c r="G281" s="301">
        <f>'(3.5) Actual WCA NPC'!G281-'(3.4) Adjustments'!G281</f>
        <v>0</v>
      </c>
      <c r="H281" s="301">
        <f>'(3.5) Actual WCA NPC'!H281-'(3.4) Adjustments'!H281</f>
        <v>0</v>
      </c>
      <c r="I281" s="301">
        <f>'(3.5) Actual WCA NPC'!I281-'(3.4) Adjustments'!I281</f>
        <v>0</v>
      </c>
      <c r="J281" s="301">
        <f>'(3.5) Actual WCA NPC'!J281-'(3.4) Adjustments'!J281</f>
        <v>0</v>
      </c>
      <c r="K281" s="301">
        <f>'(3.5) Actual WCA NPC'!K281-'(3.4) Adjustments'!K281</f>
        <v>0</v>
      </c>
      <c r="L281" s="301">
        <f>'(3.5) Actual WCA NPC'!L281-'(3.4) Adjustments'!L281</f>
        <v>0</v>
      </c>
      <c r="M281" s="301">
        <f>'(3.5) Actual WCA NPC'!M281-'(3.4) Adjustments'!M281</f>
        <v>0</v>
      </c>
      <c r="N281" s="301">
        <f>'(3.5) Actual WCA NPC'!N281-'(3.4) Adjustments'!N281</f>
        <v>0</v>
      </c>
      <c r="O281" s="301">
        <f>'(3.5) Actual WCA NPC'!O281-'(3.4) Adjustments'!O281</f>
        <v>0</v>
      </c>
      <c r="P281" s="301">
        <f>'(3.5) Actual WCA NPC'!P281-'(3.4) Adjustments'!P281</f>
        <v>0</v>
      </c>
      <c r="Q281" s="301">
        <f>'(3.5) Actual WCA NPC'!Q281-'(3.4) Adjustments'!Q281</f>
        <v>0</v>
      </c>
      <c r="R281" s="301">
        <f>'(3.5) Actual WCA NPC'!R281-'(3.4) Adjustments'!R281</f>
        <v>0</v>
      </c>
    </row>
    <row r="282" spans="2:18" ht="12.75" customHeight="1">
      <c r="B282" s="228"/>
      <c r="C282" s="266" t="s">
        <v>310</v>
      </c>
      <c r="D282" s="228"/>
      <c r="F282" s="307">
        <f t="shared" si="43"/>
        <v>0</v>
      </c>
      <c r="G282" s="301">
        <f>'(3.5) Actual WCA NPC'!G282-'(3.4) Adjustments'!G282</f>
        <v>0</v>
      </c>
      <c r="H282" s="301">
        <f>'(3.5) Actual WCA NPC'!H282-'(3.4) Adjustments'!H282</f>
        <v>0</v>
      </c>
      <c r="I282" s="301">
        <f>'(3.5) Actual WCA NPC'!I282-'(3.4) Adjustments'!I282</f>
        <v>0</v>
      </c>
      <c r="J282" s="301">
        <f>'(3.5) Actual WCA NPC'!J282-'(3.4) Adjustments'!J282</f>
        <v>0</v>
      </c>
      <c r="K282" s="301">
        <f>'(3.5) Actual WCA NPC'!K282-'(3.4) Adjustments'!K282</f>
        <v>0</v>
      </c>
      <c r="L282" s="301">
        <f>'(3.5) Actual WCA NPC'!L282-'(3.4) Adjustments'!L282</f>
        <v>0</v>
      </c>
      <c r="M282" s="301">
        <f>'(3.5) Actual WCA NPC'!M282-'(3.4) Adjustments'!M282</f>
        <v>0</v>
      </c>
      <c r="N282" s="301">
        <f>'(3.5) Actual WCA NPC'!N282-'(3.4) Adjustments'!N282</f>
        <v>0</v>
      </c>
      <c r="O282" s="301">
        <f>'(3.5) Actual WCA NPC'!O282-'(3.4) Adjustments'!O282</f>
        <v>0</v>
      </c>
      <c r="P282" s="301">
        <f>'(3.5) Actual WCA NPC'!P282-'(3.4) Adjustments'!P282</f>
        <v>0</v>
      </c>
      <c r="Q282" s="301">
        <f>'(3.5) Actual WCA NPC'!Q282-'(3.4) Adjustments'!Q282</f>
        <v>0</v>
      </c>
      <c r="R282" s="301">
        <f>'(3.5) Actual WCA NPC'!R282-'(3.4) Adjustments'!R282</f>
        <v>0</v>
      </c>
    </row>
    <row r="283" spans="2:18" ht="12.75" customHeight="1">
      <c r="B283" s="228"/>
      <c r="C283" s="266" t="s">
        <v>321</v>
      </c>
      <c r="D283" s="228"/>
      <c r="F283" s="307">
        <f t="shared" ref="F283:F285" si="44">SUM(G283:R283)</f>
        <v>0</v>
      </c>
      <c r="G283" s="301">
        <f>'(3.5) Actual WCA NPC'!G283-'(3.4) Adjustments'!G283</f>
        <v>0</v>
      </c>
      <c r="H283" s="301">
        <f>'(3.5) Actual WCA NPC'!H283-'(3.4) Adjustments'!H283</f>
        <v>0</v>
      </c>
      <c r="I283" s="301">
        <f>'(3.5) Actual WCA NPC'!I283-'(3.4) Adjustments'!I283</f>
        <v>0</v>
      </c>
      <c r="J283" s="301">
        <f>'(3.5) Actual WCA NPC'!J283-'(3.4) Adjustments'!J283</f>
        <v>0</v>
      </c>
      <c r="K283" s="301">
        <f>'(3.5) Actual WCA NPC'!K283-'(3.4) Adjustments'!K283</f>
        <v>0</v>
      </c>
      <c r="L283" s="301">
        <f>'(3.5) Actual WCA NPC'!L283-'(3.4) Adjustments'!L283</f>
        <v>0</v>
      </c>
      <c r="M283" s="301">
        <f>'(3.5) Actual WCA NPC'!M283-'(3.4) Adjustments'!M283</f>
        <v>0</v>
      </c>
      <c r="N283" s="301">
        <f>'(3.5) Actual WCA NPC'!N283-'(3.4) Adjustments'!N283</f>
        <v>0</v>
      </c>
      <c r="O283" s="301">
        <f>'(3.5) Actual WCA NPC'!O283-'(3.4) Adjustments'!O283</f>
        <v>0</v>
      </c>
      <c r="P283" s="301">
        <f>'(3.5) Actual WCA NPC'!P283-'(3.4) Adjustments'!P283</f>
        <v>0</v>
      </c>
      <c r="Q283" s="301">
        <f>'(3.5) Actual WCA NPC'!Q283-'(3.4) Adjustments'!Q283</f>
        <v>0</v>
      </c>
      <c r="R283" s="301">
        <f>'(3.5) Actual WCA NPC'!R283-'(3.4) Adjustments'!R283</f>
        <v>0</v>
      </c>
    </row>
    <row r="284" spans="2:18" ht="12.75" customHeight="1">
      <c r="B284" s="228"/>
      <c r="C284" s="266" t="s">
        <v>322</v>
      </c>
      <c r="D284" s="228"/>
      <c r="F284" s="307">
        <f t="shared" si="44"/>
        <v>0</v>
      </c>
      <c r="G284" s="301">
        <f>'(3.5) Actual WCA NPC'!G284-'(3.4) Adjustments'!G284</f>
        <v>0</v>
      </c>
      <c r="H284" s="301">
        <f>'(3.5) Actual WCA NPC'!H284-'(3.4) Adjustments'!H284</f>
        <v>0</v>
      </c>
      <c r="I284" s="301">
        <f>'(3.5) Actual WCA NPC'!I284-'(3.4) Adjustments'!I284</f>
        <v>0</v>
      </c>
      <c r="J284" s="301">
        <f>'(3.5) Actual WCA NPC'!J284-'(3.4) Adjustments'!J284</f>
        <v>0</v>
      </c>
      <c r="K284" s="301">
        <f>'(3.5) Actual WCA NPC'!K284-'(3.4) Adjustments'!K284</f>
        <v>0</v>
      </c>
      <c r="L284" s="301">
        <f>'(3.5) Actual WCA NPC'!L284-'(3.4) Adjustments'!L284</f>
        <v>0</v>
      </c>
      <c r="M284" s="301">
        <f>'(3.5) Actual WCA NPC'!M284-'(3.4) Adjustments'!M284</f>
        <v>0</v>
      </c>
      <c r="N284" s="301">
        <f>'(3.5) Actual WCA NPC'!N284-'(3.4) Adjustments'!N284</f>
        <v>0</v>
      </c>
      <c r="O284" s="301">
        <f>'(3.5) Actual WCA NPC'!O284-'(3.4) Adjustments'!O284</f>
        <v>0</v>
      </c>
      <c r="P284" s="301">
        <f>'(3.5) Actual WCA NPC'!P284-'(3.4) Adjustments'!P284</f>
        <v>0</v>
      </c>
      <c r="Q284" s="301">
        <f>'(3.5) Actual WCA NPC'!Q284-'(3.4) Adjustments'!Q284</f>
        <v>0</v>
      </c>
      <c r="R284" s="301">
        <f>'(3.5) Actual WCA NPC'!R284-'(3.4) Adjustments'!R284</f>
        <v>0</v>
      </c>
    </row>
    <row r="285" spans="2:18" ht="12.75" customHeight="1">
      <c r="B285" s="228"/>
      <c r="C285" s="266" t="s">
        <v>323</v>
      </c>
      <c r="D285" s="228"/>
      <c r="F285" s="307">
        <f t="shared" si="44"/>
        <v>0</v>
      </c>
      <c r="G285" s="301">
        <f>'(3.5) Actual WCA NPC'!G285-'(3.4) Adjustments'!G285</f>
        <v>0</v>
      </c>
      <c r="H285" s="301">
        <f>'(3.5) Actual WCA NPC'!H285-'(3.4) Adjustments'!H285</f>
        <v>0</v>
      </c>
      <c r="I285" s="301">
        <f>'(3.5) Actual WCA NPC'!I285-'(3.4) Adjustments'!I285</f>
        <v>0</v>
      </c>
      <c r="J285" s="301">
        <f>'(3.5) Actual WCA NPC'!J285-'(3.4) Adjustments'!J285</f>
        <v>0</v>
      </c>
      <c r="K285" s="301">
        <f>'(3.5) Actual WCA NPC'!K285-'(3.4) Adjustments'!K285</f>
        <v>0</v>
      </c>
      <c r="L285" s="301">
        <f>'(3.5) Actual WCA NPC'!L285-'(3.4) Adjustments'!L285</f>
        <v>0</v>
      </c>
      <c r="M285" s="301">
        <f>'(3.5) Actual WCA NPC'!M285-'(3.4) Adjustments'!M285</f>
        <v>0</v>
      </c>
      <c r="N285" s="301">
        <f>'(3.5) Actual WCA NPC'!N285-'(3.4) Adjustments'!N285</f>
        <v>0</v>
      </c>
      <c r="O285" s="301">
        <f>'(3.5) Actual WCA NPC'!O285-'(3.4) Adjustments'!O285</f>
        <v>0</v>
      </c>
      <c r="P285" s="301">
        <f>'(3.5) Actual WCA NPC'!P285-'(3.4) Adjustments'!P285</f>
        <v>0</v>
      </c>
      <c r="Q285" s="301">
        <f>'(3.5) Actual WCA NPC'!Q285-'(3.4) Adjustments'!Q285</f>
        <v>0</v>
      </c>
      <c r="R285" s="301">
        <f>'(3.5) Actual WCA NPC'!R285-'(3.4) Adjustments'!R285</f>
        <v>0</v>
      </c>
    </row>
    <row r="286" spans="2:18" ht="12.75" customHeight="1">
      <c r="B286" s="228"/>
      <c r="C286" s="266" t="s">
        <v>311</v>
      </c>
      <c r="D286" s="228"/>
      <c r="F286" s="307">
        <f t="shared" si="42"/>
        <v>0</v>
      </c>
      <c r="G286" s="301">
        <f>'(3.5) Actual WCA NPC'!G286-'(3.4) Adjustments'!G286</f>
        <v>0</v>
      </c>
      <c r="H286" s="301">
        <f>'(3.5) Actual WCA NPC'!H286-'(3.4) Adjustments'!H286</f>
        <v>0</v>
      </c>
      <c r="I286" s="301">
        <f>'(3.5) Actual WCA NPC'!I286-'(3.4) Adjustments'!I286</f>
        <v>0</v>
      </c>
      <c r="J286" s="301">
        <f>'(3.5) Actual WCA NPC'!J286-'(3.4) Adjustments'!J286</f>
        <v>0</v>
      </c>
      <c r="K286" s="301">
        <f>'(3.5) Actual WCA NPC'!K286-'(3.4) Adjustments'!K286</f>
        <v>0</v>
      </c>
      <c r="L286" s="301">
        <f>'(3.5) Actual WCA NPC'!L286-'(3.4) Adjustments'!L286</f>
        <v>0</v>
      </c>
      <c r="M286" s="301">
        <f>'(3.5) Actual WCA NPC'!M286-'(3.4) Adjustments'!M286</f>
        <v>0</v>
      </c>
      <c r="N286" s="301">
        <f>'(3.5) Actual WCA NPC'!N286-'(3.4) Adjustments'!N286</f>
        <v>0</v>
      </c>
      <c r="O286" s="301">
        <f>'(3.5) Actual WCA NPC'!O286-'(3.4) Adjustments'!O286</f>
        <v>0</v>
      </c>
      <c r="P286" s="301">
        <f>'(3.5) Actual WCA NPC'!P286-'(3.4) Adjustments'!P286</f>
        <v>0</v>
      </c>
      <c r="Q286" s="301">
        <f>'(3.5) Actual WCA NPC'!Q286-'(3.4) Adjustments'!Q286</f>
        <v>0</v>
      </c>
      <c r="R286" s="301">
        <f>'(3.5) Actual WCA NPC'!R286-'(3.4) Adjustments'!R286</f>
        <v>0</v>
      </c>
    </row>
    <row r="287" spans="2:18" ht="12.75" customHeight="1">
      <c r="B287" s="228"/>
      <c r="C287" s="228"/>
      <c r="D287" s="228"/>
      <c r="F287" s="316"/>
      <c r="G287" s="307"/>
      <c r="H287" s="307"/>
      <c r="I287" s="307"/>
      <c r="J287" s="307"/>
      <c r="K287" s="307"/>
      <c r="L287" s="307"/>
      <c r="M287" s="307"/>
      <c r="N287" s="307"/>
      <c r="O287" s="307"/>
      <c r="P287" s="307"/>
      <c r="Q287" s="307"/>
      <c r="R287" s="307"/>
    </row>
    <row r="288" spans="2:18" ht="12.75" customHeight="1">
      <c r="B288" s="298" t="s">
        <v>205</v>
      </c>
      <c r="C288" s="228"/>
      <c r="D288" s="228"/>
      <c r="F288" s="307">
        <f>SUM(G288:R288)</f>
        <v>6759.2470000000012</v>
      </c>
      <c r="G288" s="314">
        <f t="shared" ref="G288:R288" si="45">SUM(G247:G287)</f>
        <v>0</v>
      </c>
      <c r="H288" s="314">
        <f t="shared" si="45"/>
        <v>0</v>
      </c>
      <c r="I288" s="314">
        <f t="shared" si="45"/>
        <v>2.3149999999999999</v>
      </c>
      <c r="J288" s="314">
        <f t="shared" si="45"/>
        <v>488.11</v>
      </c>
      <c r="K288" s="314">
        <f t="shared" si="45"/>
        <v>870.20800000000008</v>
      </c>
      <c r="L288" s="314">
        <f t="shared" si="45"/>
        <v>1202.413</v>
      </c>
      <c r="M288" s="314">
        <f t="shared" si="45"/>
        <v>1541.184</v>
      </c>
      <c r="N288" s="314">
        <f t="shared" si="45"/>
        <v>1513.049</v>
      </c>
      <c r="O288" s="314">
        <f t="shared" si="45"/>
        <v>890.03300000000002</v>
      </c>
      <c r="P288" s="314">
        <f t="shared" si="45"/>
        <v>251.935</v>
      </c>
      <c r="Q288" s="314">
        <f t="shared" si="45"/>
        <v>0</v>
      </c>
      <c r="R288" s="314">
        <f t="shared" si="45"/>
        <v>0</v>
      </c>
    </row>
    <row r="289" spans="1:18" ht="12.75" customHeight="1">
      <c r="B289" s="228"/>
      <c r="C289" s="228"/>
      <c r="D289" s="228"/>
      <c r="F289" s="316"/>
      <c r="G289" s="307"/>
      <c r="H289" s="307"/>
      <c r="I289" s="307"/>
      <c r="J289" s="307"/>
      <c r="K289" s="307"/>
      <c r="L289" s="307"/>
      <c r="M289" s="307"/>
      <c r="N289" s="307"/>
      <c r="O289" s="307"/>
      <c r="P289" s="307"/>
      <c r="Q289" s="307"/>
      <c r="R289" s="307"/>
    </row>
    <row r="290" spans="1:18" ht="12.75" customHeight="1">
      <c r="A290" s="298"/>
      <c r="B290" s="298" t="s">
        <v>55</v>
      </c>
      <c r="C290" s="228"/>
      <c r="D290" s="228"/>
      <c r="F290" s="316"/>
      <c r="G290" s="307"/>
      <c r="H290" s="307"/>
      <c r="I290" s="307"/>
      <c r="J290" s="307"/>
      <c r="K290" s="307"/>
      <c r="L290" s="307"/>
      <c r="M290" s="307"/>
      <c r="N290" s="307"/>
      <c r="O290" s="307"/>
      <c r="P290" s="307"/>
      <c r="Q290" s="307"/>
      <c r="R290" s="307"/>
    </row>
    <row r="291" spans="1:18" ht="12.75" customHeight="1">
      <c r="A291" s="298"/>
      <c r="B291" s="298"/>
      <c r="C291" s="266" t="s">
        <v>189</v>
      </c>
      <c r="D291" s="266"/>
      <c r="F291" s="307">
        <f>SUM(G291:R291)</f>
        <v>101570.93999999999</v>
      </c>
      <c r="G291" s="301">
        <f>'(3.5) Actual WCA NPC'!G291-'(3.4) Adjustments'!G291</f>
        <v>8742.1299999999992</v>
      </c>
      <c r="H291" s="301">
        <f>'(3.5) Actual WCA NPC'!H291-'(3.4) Adjustments'!H291</f>
        <v>9691.43</v>
      </c>
      <c r="I291" s="301">
        <f>'(3.5) Actual WCA NPC'!I291-'(3.4) Adjustments'!I291</f>
        <v>7210.61</v>
      </c>
      <c r="J291" s="301">
        <f>'(3.5) Actual WCA NPC'!J291-'(3.4) Adjustments'!J291</f>
        <v>6205.99</v>
      </c>
      <c r="K291" s="301">
        <f>'(3.5) Actual WCA NPC'!K291-'(3.4) Adjustments'!K291</f>
        <v>10946.68</v>
      </c>
      <c r="L291" s="301">
        <f>'(3.5) Actual WCA NPC'!L291-'(3.4) Adjustments'!L291</f>
        <v>10673</v>
      </c>
      <c r="M291" s="301">
        <f>'(3.5) Actual WCA NPC'!M291-'(3.4) Adjustments'!M291</f>
        <v>10909</v>
      </c>
      <c r="N291" s="301">
        <f>'(3.5) Actual WCA NPC'!N291-'(3.4) Adjustments'!N291</f>
        <v>8851</v>
      </c>
      <c r="O291" s="301">
        <f>'(3.5) Actual WCA NPC'!O291-'(3.4) Adjustments'!O291</f>
        <v>5875.73</v>
      </c>
      <c r="P291" s="301">
        <f>'(3.5) Actual WCA NPC'!P291-'(3.4) Adjustments'!P291</f>
        <v>5476</v>
      </c>
      <c r="Q291" s="301">
        <f>'(3.5) Actual WCA NPC'!Q291-'(3.4) Adjustments'!Q291</f>
        <v>8085</v>
      </c>
      <c r="R291" s="301">
        <f>'(3.5) Actual WCA NPC'!R291-'(3.4) Adjustments'!R291</f>
        <v>8904.3700000000008</v>
      </c>
    </row>
    <row r="292" spans="1:18" ht="12.75" customHeight="1">
      <c r="A292" s="298"/>
      <c r="B292" s="298"/>
      <c r="C292" s="266" t="s">
        <v>56</v>
      </c>
      <c r="D292" s="266"/>
      <c r="F292" s="307">
        <f>SUM(G292:R292)</f>
        <v>0</v>
      </c>
      <c r="G292" s="301">
        <f>'(3.5) Actual WCA NPC'!G292-'(3.4) Adjustments'!G292</f>
        <v>0</v>
      </c>
      <c r="H292" s="301">
        <f>'(3.5) Actual WCA NPC'!H292-'(3.4) Adjustments'!H292</f>
        <v>0</v>
      </c>
      <c r="I292" s="301">
        <f>'(3.5) Actual WCA NPC'!I292-'(3.4) Adjustments'!I292</f>
        <v>0</v>
      </c>
      <c r="J292" s="301">
        <f>'(3.5) Actual WCA NPC'!J292-'(3.4) Adjustments'!J292</f>
        <v>0</v>
      </c>
      <c r="K292" s="301">
        <f>'(3.5) Actual WCA NPC'!K292-'(3.4) Adjustments'!K292</f>
        <v>0</v>
      </c>
      <c r="L292" s="301">
        <f>'(3.5) Actual WCA NPC'!L292-'(3.4) Adjustments'!L292</f>
        <v>0</v>
      </c>
      <c r="M292" s="301">
        <f>'(3.5) Actual WCA NPC'!M292-'(3.4) Adjustments'!M292</f>
        <v>0</v>
      </c>
      <c r="N292" s="301">
        <f>'(3.5) Actual WCA NPC'!N292-'(3.4) Adjustments'!N292</f>
        <v>0</v>
      </c>
      <c r="O292" s="301">
        <f>'(3.5) Actual WCA NPC'!O292-'(3.4) Adjustments'!O292</f>
        <v>0</v>
      </c>
      <c r="P292" s="301">
        <f>'(3.5) Actual WCA NPC'!P292-'(3.4) Adjustments'!P292</f>
        <v>0</v>
      </c>
      <c r="Q292" s="301">
        <f>'(3.5) Actual WCA NPC'!Q292-'(3.4) Adjustments'!Q292</f>
        <v>0</v>
      </c>
      <c r="R292" s="301">
        <f>'(3.5) Actual WCA NPC'!R292-'(3.4) Adjustments'!R292</f>
        <v>0</v>
      </c>
    </row>
    <row r="293" spans="1:18" ht="12.75" customHeight="1">
      <c r="A293" s="298"/>
      <c r="B293" s="298"/>
      <c r="D293" s="266"/>
      <c r="F293" s="307"/>
      <c r="G293" s="307"/>
      <c r="H293" s="307"/>
      <c r="I293" s="307"/>
      <c r="J293" s="307"/>
      <c r="K293" s="307"/>
      <c r="L293" s="307"/>
      <c r="M293" s="307"/>
      <c r="N293" s="307"/>
      <c r="O293" s="307"/>
      <c r="P293" s="307"/>
      <c r="Q293" s="307"/>
      <c r="R293" s="307"/>
    </row>
    <row r="294" spans="1:18" ht="12.75" customHeight="1">
      <c r="A294" s="298"/>
      <c r="B294" s="298" t="s">
        <v>206</v>
      </c>
      <c r="C294" s="266"/>
      <c r="D294" s="266"/>
      <c r="F294" s="307">
        <f>SUM(G294:R294)</f>
        <v>101570.93999999999</v>
      </c>
      <c r="G294" s="314">
        <f t="shared" ref="G294:R294" si="46">SUM(G291:G293)</f>
        <v>8742.1299999999992</v>
      </c>
      <c r="H294" s="314">
        <f t="shared" si="46"/>
        <v>9691.43</v>
      </c>
      <c r="I294" s="314">
        <f t="shared" si="46"/>
        <v>7210.61</v>
      </c>
      <c r="J294" s="314">
        <f t="shared" si="46"/>
        <v>6205.99</v>
      </c>
      <c r="K294" s="314">
        <f t="shared" si="46"/>
        <v>10946.68</v>
      </c>
      <c r="L294" s="314">
        <f t="shared" si="46"/>
        <v>10673</v>
      </c>
      <c r="M294" s="314">
        <f t="shared" si="46"/>
        <v>10909</v>
      </c>
      <c r="N294" s="314">
        <f t="shared" si="46"/>
        <v>8851</v>
      </c>
      <c r="O294" s="314">
        <f t="shared" si="46"/>
        <v>5875.73</v>
      </c>
      <c r="P294" s="314">
        <f t="shared" si="46"/>
        <v>5476</v>
      </c>
      <c r="Q294" s="314">
        <f t="shared" si="46"/>
        <v>8085</v>
      </c>
      <c r="R294" s="314">
        <f t="shared" si="46"/>
        <v>8904.3700000000008</v>
      </c>
    </row>
    <row r="295" spans="1:18" ht="12.75" customHeight="1">
      <c r="A295" s="298"/>
      <c r="B295" s="298"/>
      <c r="C295" s="266"/>
      <c r="D295" s="266"/>
      <c r="F295" s="307"/>
      <c r="G295" s="307"/>
      <c r="H295" s="307"/>
      <c r="I295" s="307"/>
      <c r="J295" s="307"/>
      <c r="K295" s="307"/>
      <c r="L295" s="307"/>
      <c r="M295" s="307"/>
      <c r="N295" s="307"/>
      <c r="O295" s="307"/>
      <c r="P295" s="307"/>
      <c r="Q295" s="307"/>
      <c r="R295" s="307"/>
    </row>
    <row r="296" spans="1:18" ht="12.75" customHeight="1">
      <c r="A296" s="298"/>
      <c r="B296" s="298" t="s">
        <v>57</v>
      </c>
      <c r="C296" s="266"/>
      <c r="D296" s="266"/>
      <c r="F296" s="307">
        <f>SUM(G296:R296)</f>
        <v>241596.435</v>
      </c>
      <c r="G296" s="314">
        <f t="shared" ref="G296:R296" si="47">SUM(G294,G288,G244)</f>
        <v>25383.104999999996</v>
      </c>
      <c r="H296" s="314">
        <f t="shared" si="47"/>
        <v>39227.377999999997</v>
      </c>
      <c r="I296" s="314">
        <f t="shared" si="47"/>
        <v>18336.426999999996</v>
      </c>
      <c r="J296" s="314">
        <f t="shared" si="47"/>
        <v>28367.499</v>
      </c>
      <c r="K296" s="314">
        <f t="shared" si="47"/>
        <v>21807.519</v>
      </c>
      <c r="L296" s="314">
        <f t="shared" si="47"/>
        <v>24210.256999999998</v>
      </c>
      <c r="M296" s="314">
        <f t="shared" si="47"/>
        <v>23281.251</v>
      </c>
      <c r="N296" s="314">
        <f t="shared" si="47"/>
        <v>19401.228999999999</v>
      </c>
      <c r="O296" s="314">
        <f t="shared" si="47"/>
        <v>-11839.381000000005</v>
      </c>
      <c r="P296" s="314">
        <f t="shared" si="47"/>
        <v>16783.856</v>
      </c>
      <c r="Q296" s="314">
        <f t="shared" si="47"/>
        <v>19043.474999999999</v>
      </c>
      <c r="R296" s="314">
        <f t="shared" si="47"/>
        <v>17593.82</v>
      </c>
    </row>
    <row r="297" spans="1:18" ht="12.75" customHeight="1">
      <c r="A297" s="298"/>
      <c r="B297" s="298"/>
      <c r="C297" s="228"/>
      <c r="D297" s="228"/>
      <c r="F297" s="316"/>
      <c r="G297" s="307"/>
      <c r="H297" s="307"/>
      <c r="I297" s="307"/>
      <c r="J297" s="307"/>
      <c r="K297" s="307"/>
      <c r="L297" s="307"/>
      <c r="M297" s="307"/>
      <c r="N297" s="307"/>
      <c r="O297" s="307"/>
      <c r="P297" s="307"/>
      <c r="Q297" s="307"/>
      <c r="R297" s="307"/>
    </row>
    <row r="298" spans="1:18" ht="12.75" customHeight="1">
      <c r="A298" s="298"/>
      <c r="B298" s="298" t="s">
        <v>58</v>
      </c>
      <c r="C298" s="228"/>
      <c r="D298" s="228"/>
      <c r="F298" s="316"/>
      <c r="G298" s="307"/>
      <c r="H298" s="307"/>
      <c r="I298" s="307"/>
      <c r="J298" s="307"/>
      <c r="K298" s="307"/>
      <c r="L298" s="307"/>
      <c r="M298" s="307"/>
      <c r="N298" s="307"/>
      <c r="O298" s="307"/>
      <c r="P298" s="307"/>
      <c r="Q298" s="307"/>
      <c r="R298" s="307"/>
    </row>
    <row r="299" spans="1:18" ht="12.75" customHeight="1">
      <c r="A299" s="298"/>
      <c r="B299" s="298"/>
      <c r="C299" s="266" t="s">
        <v>59</v>
      </c>
      <c r="D299" s="228"/>
      <c r="F299" s="307">
        <f t="shared" ref="F299:F304" si="48">SUM(G299:R299)</f>
        <v>0</v>
      </c>
      <c r="G299" s="301">
        <f>'(3.5) Actual WCA NPC'!G299-'(3.4) Adjustments'!G299</f>
        <v>0</v>
      </c>
      <c r="H299" s="301">
        <f>'(3.5) Actual WCA NPC'!H299-'(3.4) Adjustments'!H299</f>
        <v>0</v>
      </c>
      <c r="I299" s="301">
        <f>'(3.5) Actual WCA NPC'!I299-'(3.4) Adjustments'!I299</f>
        <v>0</v>
      </c>
      <c r="J299" s="301">
        <f>'(3.5) Actual WCA NPC'!J299-'(3.4) Adjustments'!J299</f>
        <v>0</v>
      </c>
      <c r="K299" s="301">
        <f>'(3.5) Actual WCA NPC'!K299-'(3.4) Adjustments'!K299</f>
        <v>0</v>
      </c>
      <c r="L299" s="301">
        <f>'(3.5) Actual WCA NPC'!L299-'(3.4) Adjustments'!L299</f>
        <v>0</v>
      </c>
      <c r="M299" s="301">
        <f>'(3.5) Actual WCA NPC'!M299-'(3.4) Adjustments'!M299</f>
        <v>0</v>
      </c>
      <c r="N299" s="301">
        <f>'(3.5) Actual WCA NPC'!N299-'(3.4) Adjustments'!N299</f>
        <v>0</v>
      </c>
      <c r="O299" s="301">
        <f>'(3.5) Actual WCA NPC'!O299-'(3.4) Adjustments'!O299</f>
        <v>0</v>
      </c>
      <c r="P299" s="301">
        <f>'(3.5) Actual WCA NPC'!P299-'(3.4) Adjustments'!P299</f>
        <v>0</v>
      </c>
      <c r="Q299" s="301">
        <f>'(3.5) Actual WCA NPC'!Q299-'(3.4) Adjustments'!Q299</f>
        <v>0</v>
      </c>
      <c r="R299" s="301">
        <f>'(3.5) Actual WCA NPC'!R299-'(3.4) Adjustments'!R299</f>
        <v>0</v>
      </c>
    </row>
    <row r="300" spans="1:18" ht="12.75" customHeight="1">
      <c r="A300" s="298"/>
      <c r="C300" s="266" t="s">
        <v>191</v>
      </c>
      <c r="D300" s="228"/>
      <c r="F300" s="307">
        <f t="shared" si="48"/>
        <v>0</v>
      </c>
      <c r="G300" s="301">
        <f>'(3.5) Actual WCA NPC'!G300-'(3.4) Adjustments'!G300</f>
        <v>0</v>
      </c>
      <c r="H300" s="301">
        <f>'(3.5) Actual WCA NPC'!H300-'(3.4) Adjustments'!H300</f>
        <v>0</v>
      </c>
      <c r="I300" s="301">
        <f>'(3.5) Actual WCA NPC'!I300-'(3.4) Adjustments'!I300</f>
        <v>0</v>
      </c>
      <c r="J300" s="301">
        <f>'(3.5) Actual WCA NPC'!J300-'(3.4) Adjustments'!J300</f>
        <v>0</v>
      </c>
      <c r="K300" s="301">
        <f>'(3.5) Actual WCA NPC'!K300-'(3.4) Adjustments'!K300</f>
        <v>0</v>
      </c>
      <c r="L300" s="301">
        <f>'(3.5) Actual WCA NPC'!L300-'(3.4) Adjustments'!L300</f>
        <v>0</v>
      </c>
      <c r="M300" s="301">
        <f>'(3.5) Actual WCA NPC'!M300-'(3.4) Adjustments'!M300</f>
        <v>0</v>
      </c>
      <c r="N300" s="301">
        <f>'(3.5) Actual WCA NPC'!N300-'(3.4) Adjustments'!N300</f>
        <v>0</v>
      </c>
      <c r="O300" s="301">
        <f>'(3.5) Actual WCA NPC'!O300-'(3.4) Adjustments'!O300</f>
        <v>0</v>
      </c>
      <c r="P300" s="301">
        <f>'(3.5) Actual WCA NPC'!P300-'(3.4) Adjustments'!P300</f>
        <v>0</v>
      </c>
      <c r="Q300" s="301">
        <f>'(3.5) Actual WCA NPC'!Q300-'(3.4) Adjustments'!Q300</f>
        <v>0</v>
      </c>
      <c r="R300" s="301">
        <f>'(3.5) Actual WCA NPC'!R300-'(3.4) Adjustments'!R300</f>
        <v>0</v>
      </c>
    </row>
    <row r="301" spans="1:18" ht="12.75" customHeight="1">
      <c r="A301" s="298"/>
      <c r="B301" s="298"/>
      <c r="C301" s="266" t="s">
        <v>192</v>
      </c>
      <c r="D301" s="228"/>
      <c r="F301" s="307">
        <f t="shared" si="48"/>
        <v>-24165</v>
      </c>
      <c r="G301" s="301">
        <f>'(3.5) Actual WCA NPC'!G301-'(3.4) Adjustments'!G301</f>
        <v>-9483</v>
      </c>
      <c r="H301" s="301">
        <f>'(3.5) Actual WCA NPC'!H301-'(3.4) Adjustments'!H301</f>
        <v>-19187</v>
      </c>
      <c r="I301" s="301">
        <f>'(3.5) Actual WCA NPC'!I301-'(3.4) Adjustments'!I301</f>
        <v>-19615</v>
      </c>
      <c r="J301" s="301">
        <f>'(3.5) Actual WCA NPC'!J301-'(3.4) Adjustments'!J301</f>
        <v>13483</v>
      </c>
      <c r="K301" s="301">
        <f>'(3.5) Actual WCA NPC'!K301-'(3.4) Adjustments'!K301</f>
        <v>13437</v>
      </c>
      <c r="L301" s="301">
        <f>'(3.5) Actual WCA NPC'!L301-'(3.4) Adjustments'!L301</f>
        <v>218</v>
      </c>
      <c r="M301" s="301">
        <f>'(3.5) Actual WCA NPC'!M301-'(3.4) Adjustments'!M301</f>
        <v>-537</v>
      </c>
      <c r="N301" s="301">
        <f>'(3.5) Actual WCA NPC'!N301-'(3.4) Adjustments'!N301</f>
        <v>-6245</v>
      </c>
      <c r="O301" s="301">
        <f>'(3.5) Actual WCA NPC'!O301-'(3.4) Adjustments'!O301</f>
        <v>1861</v>
      </c>
      <c r="P301" s="301">
        <f>'(3.5) Actual WCA NPC'!P301-'(3.4) Adjustments'!P301</f>
        <v>6131</v>
      </c>
      <c r="Q301" s="301">
        <f>'(3.5) Actual WCA NPC'!Q301-'(3.4) Adjustments'!Q301</f>
        <v>-2759</v>
      </c>
      <c r="R301" s="301">
        <f>'(3.5) Actual WCA NPC'!R301-'(3.4) Adjustments'!R301</f>
        <v>-1469</v>
      </c>
    </row>
    <row r="302" spans="1:18" ht="12.75" customHeight="1">
      <c r="A302" s="298"/>
      <c r="B302" s="298"/>
      <c r="C302" s="266" t="s">
        <v>193</v>
      </c>
      <c r="D302" s="228"/>
      <c r="E302" s="302" t="s">
        <v>171</v>
      </c>
      <c r="F302" s="307">
        <f t="shared" si="48"/>
        <v>0</v>
      </c>
      <c r="G302" s="301">
        <f>'(3.5) Actual WCA NPC'!G302-'(3.4) Adjustments'!G302</f>
        <v>0</v>
      </c>
      <c r="H302" s="301">
        <f>'(3.5) Actual WCA NPC'!H302-'(3.4) Adjustments'!H302</f>
        <v>0</v>
      </c>
      <c r="I302" s="301">
        <f>'(3.5) Actual WCA NPC'!I302-'(3.4) Adjustments'!I302</f>
        <v>0</v>
      </c>
      <c r="J302" s="301">
        <f>'(3.5) Actual WCA NPC'!J302-'(3.4) Adjustments'!J302</f>
        <v>0</v>
      </c>
      <c r="K302" s="301">
        <f>'(3.5) Actual WCA NPC'!K302-'(3.4) Adjustments'!K302</f>
        <v>0</v>
      </c>
      <c r="L302" s="301">
        <f>'(3.5) Actual WCA NPC'!L302-'(3.4) Adjustments'!L302</f>
        <v>0</v>
      </c>
      <c r="M302" s="301">
        <f>'(3.5) Actual WCA NPC'!M302-'(3.4) Adjustments'!M302</f>
        <v>0</v>
      </c>
      <c r="N302" s="301">
        <f>'(3.5) Actual WCA NPC'!N302-'(3.4) Adjustments'!N302</f>
        <v>0</v>
      </c>
      <c r="O302" s="301">
        <f>'(3.5) Actual WCA NPC'!O302-'(3.4) Adjustments'!O302</f>
        <v>0</v>
      </c>
      <c r="P302" s="301">
        <f>'(3.5) Actual WCA NPC'!P302-'(3.4) Adjustments'!P302</f>
        <v>0</v>
      </c>
      <c r="Q302" s="301">
        <f>'(3.5) Actual WCA NPC'!Q302-'(3.4) Adjustments'!Q302</f>
        <v>0</v>
      </c>
      <c r="R302" s="301">
        <f>'(3.5) Actual WCA NPC'!R302-'(3.4) Adjustments'!R302</f>
        <v>0</v>
      </c>
    </row>
    <row r="303" spans="1:18" ht="12.75" customHeight="1">
      <c r="A303" s="298"/>
      <c r="B303" s="298"/>
      <c r="C303" s="266" t="s">
        <v>60</v>
      </c>
      <c r="D303" s="228"/>
      <c r="F303" s="307">
        <f t="shared" si="48"/>
        <v>0</v>
      </c>
      <c r="G303" s="301">
        <f>'(3.5) Actual WCA NPC'!G303-'(3.4) Adjustments'!G303</f>
        <v>0</v>
      </c>
      <c r="H303" s="301">
        <f>'(3.5) Actual WCA NPC'!H303-'(3.4) Adjustments'!H303</f>
        <v>0</v>
      </c>
      <c r="I303" s="301">
        <f>'(3.5) Actual WCA NPC'!I303-'(3.4) Adjustments'!I303</f>
        <v>0</v>
      </c>
      <c r="J303" s="301">
        <f>'(3.5) Actual WCA NPC'!J303-'(3.4) Adjustments'!J303</f>
        <v>0</v>
      </c>
      <c r="K303" s="301">
        <f>'(3.5) Actual WCA NPC'!K303-'(3.4) Adjustments'!K303</f>
        <v>0</v>
      </c>
      <c r="L303" s="301">
        <f>'(3.5) Actual WCA NPC'!L303-'(3.4) Adjustments'!L303</f>
        <v>0</v>
      </c>
      <c r="M303" s="301">
        <f>'(3.5) Actual WCA NPC'!M303-'(3.4) Adjustments'!M303</f>
        <v>0</v>
      </c>
      <c r="N303" s="301">
        <f>'(3.5) Actual WCA NPC'!N303-'(3.4) Adjustments'!N303</f>
        <v>0</v>
      </c>
      <c r="O303" s="301">
        <f>'(3.5) Actual WCA NPC'!O303-'(3.4) Adjustments'!O303</f>
        <v>0</v>
      </c>
      <c r="P303" s="301">
        <f>'(3.5) Actual WCA NPC'!P303-'(3.4) Adjustments'!P303</f>
        <v>0</v>
      </c>
      <c r="Q303" s="301">
        <f>'(3.5) Actual WCA NPC'!Q303-'(3.4) Adjustments'!Q303</f>
        <v>0</v>
      </c>
      <c r="R303" s="301">
        <f>'(3.5) Actual WCA NPC'!R303-'(3.4) Adjustments'!R303</f>
        <v>0</v>
      </c>
    </row>
    <row r="304" spans="1:18" ht="12.75" customHeight="1">
      <c r="A304" s="298"/>
      <c r="B304" s="298"/>
      <c r="C304" s="266" t="s">
        <v>98</v>
      </c>
      <c r="D304" s="228"/>
      <c r="F304" s="307">
        <f t="shared" si="48"/>
        <v>33248.843738296018</v>
      </c>
      <c r="G304" s="301">
        <f>'(3.5) Actual WCA NPC'!G304-'(3.4) Adjustments'!G304</f>
        <v>36774.046721992003</v>
      </c>
      <c r="H304" s="301">
        <f>'(3.5) Actual WCA NPC'!H304-'(3.4) Adjustments'!H304</f>
        <v>27833.528114719003</v>
      </c>
      <c r="I304" s="301">
        <f>'(3.5) Actual WCA NPC'!I304-'(3.4) Adjustments'!I304</f>
        <v>-11006.578183021003</v>
      </c>
      <c r="J304" s="301">
        <f>'(3.5) Actual WCA NPC'!J304-'(3.4) Adjustments'!J304</f>
        <v>-8808.5420239700034</v>
      </c>
      <c r="K304" s="301">
        <f>'(3.5) Actual WCA NPC'!K304-'(3.4) Adjustments'!K304</f>
        <v>-3348.4149030249973</v>
      </c>
      <c r="L304" s="301">
        <f>'(3.5) Actual WCA NPC'!L304-'(3.4) Adjustments'!L304</f>
        <v>2187.916094926004</v>
      </c>
      <c r="M304" s="301">
        <f>'(3.5) Actual WCA NPC'!M304-'(3.4) Adjustments'!M304</f>
        <v>-163.84313642599591</v>
      </c>
      <c r="N304" s="301">
        <f>'(3.5) Actual WCA NPC'!N304-'(3.4) Adjustments'!N304</f>
        <v>-9168.9979999999996</v>
      </c>
      <c r="O304" s="301">
        <f>'(3.5) Actual WCA NPC'!O304-'(3.4) Adjustments'!O304</f>
        <v>-18891.607085971998</v>
      </c>
      <c r="P304" s="301">
        <f>'(3.5) Actual WCA NPC'!P304-'(3.4) Adjustments'!P304</f>
        <v>8171.6269649759997</v>
      </c>
      <c r="Q304" s="301">
        <f>'(3.5) Actual WCA NPC'!Q304-'(3.4) Adjustments'!Q304</f>
        <v>20504.015999585004</v>
      </c>
      <c r="R304" s="301">
        <f>'(3.5) Actual WCA NPC'!R304-'(3.4) Adjustments'!R304</f>
        <v>-10834.306825487998</v>
      </c>
    </row>
    <row r="305" spans="1:18" ht="12.75" customHeight="1">
      <c r="A305" s="298"/>
      <c r="B305" s="298"/>
      <c r="C305" s="228"/>
      <c r="D305" s="228"/>
      <c r="F305" s="316"/>
      <c r="G305" s="307"/>
      <c r="H305" s="307"/>
      <c r="I305" s="307"/>
      <c r="J305" s="307"/>
      <c r="K305" s="307"/>
      <c r="L305" s="307"/>
      <c r="M305" s="307"/>
      <c r="N305" s="307"/>
      <c r="O305" s="307"/>
      <c r="P305" s="307"/>
      <c r="Q305" s="307"/>
      <c r="R305" s="307"/>
    </row>
    <row r="306" spans="1:18" ht="12.75" customHeight="1">
      <c r="A306" s="298"/>
      <c r="B306" s="298" t="s">
        <v>194</v>
      </c>
      <c r="C306" s="228"/>
      <c r="D306" s="228"/>
      <c r="F306" s="307">
        <f>SUM(G306:R306)</f>
        <v>9083.8437382960183</v>
      </c>
      <c r="G306" s="312">
        <f t="shared" ref="G306:R306" si="49">SUM(G299:G305)</f>
        <v>27291.046721992003</v>
      </c>
      <c r="H306" s="312">
        <f t="shared" si="49"/>
        <v>8646.5281147190035</v>
      </c>
      <c r="I306" s="312">
        <f t="shared" si="49"/>
        <v>-30621.578183021003</v>
      </c>
      <c r="J306" s="312">
        <f t="shared" si="49"/>
        <v>4674.4579760299966</v>
      </c>
      <c r="K306" s="312">
        <f t="shared" si="49"/>
        <v>10088.585096975003</v>
      </c>
      <c r="L306" s="312">
        <f t="shared" si="49"/>
        <v>2405.916094926004</v>
      </c>
      <c r="M306" s="312">
        <f t="shared" si="49"/>
        <v>-700.84313642599591</v>
      </c>
      <c r="N306" s="312">
        <f t="shared" si="49"/>
        <v>-15413.998</v>
      </c>
      <c r="O306" s="312">
        <f t="shared" si="49"/>
        <v>-17030.607085971998</v>
      </c>
      <c r="P306" s="312">
        <f t="shared" si="49"/>
        <v>14302.626964976</v>
      </c>
      <c r="Q306" s="312">
        <f t="shared" si="49"/>
        <v>17745.015999585004</v>
      </c>
      <c r="R306" s="312">
        <f t="shared" si="49"/>
        <v>-12303.306825487998</v>
      </c>
    </row>
    <row r="307" spans="1:18" ht="12.75" customHeight="1">
      <c r="A307" s="298"/>
      <c r="B307" s="298"/>
      <c r="C307" s="228"/>
      <c r="D307" s="228"/>
      <c r="F307" s="316"/>
      <c r="G307" s="307"/>
      <c r="H307" s="307"/>
      <c r="I307" s="307"/>
      <c r="J307" s="307"/>
      <c r="K307" s="307"/>
      <c r="L307" s="307"/>
      <c r="M307" s="307"/>
      <c r="N307" s="307"/>
      <c r="O307" s="307"/>
      <c r="P307" s="307"/>
      <c r="Q307" s="307"/>
      <c r="R307" s="307"/>
    </row>
    <row r="308" spans="1:18" ht="12.75" customHeight="1">
      <c r="A308" s="298"/>
      <c r="B308" s="298" t="s">
        <v>61</v>
      </c>
      <c r="C308" s="228"/>
      <c r="D308" s="228"/>
      <c r="F308" s="316"/>
      <c r="G308" s="307"/>
      <c r="H308" s="307"/>
      <c r="I308" s="307"/>
      <c r="J308" s="307"/>
      <c r="K308" s="307"/>
      <c r="L308" s="307"/>
      <c r="M308" s="307"/>
      <c r="N308" s="307"/>
      <c r="O308" s="307"/>
      <c r="P308" s="307"/>
      <c r="Q308" s="307"/>
      <c r="R308" s="307"/>
    </row>
    <row r="309" spans="1:18" ht="12.75" customHeight="1">
      <c r="A309" s="298"/>
      <c r="B309" s="298"/>
      <c r="C309" s="253" t="s">
        <v>21</v>
      </c>
      <c r="D309" s="228"/>
      <c r="F309" s="307">
        <f t="shared" ref="F309" si="50">SUM(G309:R309)</f>
        <v>67204.023762719473</v>
      </c>
      <c r="G309" s="301">
        <f>'(3.5) Actual WCA NPC'!G309-'(3.4) Adjustments'!G309</f>
        <v>21246</v>
      </c>
      <c r="H309" s="301">
        <f>'(3.5) Actual WCA NPC'!H309-'(3.4) Adjustments'!H309</f>
        <v>8536.3334260685369</v>
      </c>
      <c r="I309" s="301">
        <f>'(3.5) Actual WCA NPC'!I309-'(3.4) Adjustments'!I309</f>
        <v>0</v>
      </c>
      <c r="J309" s="301">
        <f>'(3.5) Actual WCA NPC'!J309-'(3.4) Adjustments'!J309</f>
        <v>1250</v>
      </c>
      <c r="K309" s="301">
        <f>'(3.5) Actual WCA NPC'!K309-'(3.4) Adjustments'!K309</f>
        <v>0</v>
      </c>
      <c r="L309" s="301">
        <f>'(3.5) Actual WCA NPC'!L309-'(3.4) Adjustments'!L309</f>
        <v>0</v>
      </c>
      <c r="M309" s="301">
        <f>'(3.5) Actual WCA NPC'!M309-'(3.4) Adjustments'!M309</f>
        <v>0</v>
      </c>
      <c r="N309" s="301">
        <f>'(3.5) Actual WCA NPC'!N309-'(3.4) Adjustments'!N309</f>
        <v>0</v>
      </c>
      <c r="O309" s="301">
        <f>'(3.5) Actual WCA NPC'!O309-'(3.4) Adjustments'!O309</f>
        <v>21552.690336650936</v>
      </c>
      <c r="P309" s="301">
        <f>'(3.5) Actual WCA NPC'!P309-'(3.4) Adjustments'!P309</f>
        <v>0</v>
      </c>
      <c r="Q309" s="301">
        <f>'(3.5) Actual WCA NPC'!Q309-'(3.4) Adjustments'!Q309</f>
        <v>7444</v>
      </c>
      <c r="R309" s="301">
        <f>'(3.5) Actual WCA NPC'!R309-'(3.4) Adjustments'!R309</f>
        <v>7175</v>
      </c>
    </row>
    <row r="310" spans="1:18" ht="12.75" customHeight="1">
      <c r="A310" s="298"/>
      <c r="B310" s="298"/>
      <c r="C310" s="253" t="s">
        <v>305</v>
      </c>
      <c r="D310" s="228"/>
      <c r="F310" s="307">
        <f t="shared" ref="F310:F316" si="51">SUM(G310:R310)</f>
        <v>25186</v>
      </c>
      <c r="G310" s="301">
        <f>'(3.5) Actual WCA NPC'!G310-'(3.4) Adjustments'!G310</f>
        <v>0</v>
      </c>
      <c r="H310" s="301">
        <f>'(3.5) Actual WCA NPC'!H310-'(3.4) Adjustments'!H310</f>
        <v>0</v>
      </c>
      <c r="I310" s="301">
        <f>'(3.5) Actual WCA NPC'!I310-'(3.4) Adjustments'!I310</f>
        <v>0</v>
      </c>
      <c r="J310" s="301">
        <f>'(3.5) Actual WCA NPC'!J310-'(3.4) Adjustments'!J310</f>
        <v>0</v>
      </c>
      <c r="K310" s="301">
        <f>'(3.5) Actual WCA NPC'!K310-'(3.4) Adjustments'!K310</f>
        <v>12475</v>
      </c>
      <c r="L310" s="301">
        <f>'(3.5) Actual WCA NPC'!L310-'(3.4) Adjustments'!L310</f>
        <v>8238</v>
      </c>
      <c r="M310" s="301">
        <f>'(3.5) Actual WCA NPC'!M310-'(3.4) Adjustments'!M310</f>
        <v>3648</v>
      </c>
      <c r="N310" s="301">
        <f>'(3.5) Actual WCA NPC'!N310-'(3.4) Adjustments'!N310</f>
        <v>425</v>
      </c>
      <c r="O310" s="301">
        <f>'(3.5) Actual WCA NPC'!O310-'(3.4) Adjustments'!O310</f>
        <v>400</v>
      </c>
      <c r="P310" s="301">
        <f>'(3.5) Actual WCA NPC'!P310-'(3.4) Adjustments'!P310</f>
        <v>0</v>
      </c>
      <c r="Q310" s="301">
        <f>'(3.5) Actual WCA NPC'!Q310-'(3.4) Adjustments'!Q310</f>
        <v>0</v>
      </c>
      <c r="R310" s="301">
        <f>'(3.5) Actual WCA NPC'!R310-'(3.4) Adjustments'!R310</f>
        <v>0</v>
      </c>
    </row>
    <row r="311" spans="1:18" ht="12.75" customHeight="1">
      <c r="A311" s="298"/>
      <c r="B311" s="298"/>
      <c r="C311" s="253" t="s">
        <v>27</v>
      </c>
      <c r="D311" s="228"/>
      <c r="F311" s="307">
        <f t="shared" si="51"/>
        <v>0</v>
      </c>
      <c r="G311" s="301">
        <f>'(3.5) Actual WCA NPC'!G311-'(3.4) Adjustments'!G311</f>
        <v>0</v>
      </c>
      <c r="H311" s="301">
        <f>'(3.5) Actual WCA NPC'!H311-'(3.4) Adjustments'!H311</f>
        <v>0</v>
      </c>
      <c r="I311" s="301">
        <f>'(3.5) Actual WCA NPC'!I311-'(3.4) Adjustments'!I311</f>
        <v>0</v>
      </c>
      <c r="J311" s="301">
        <f>'(3.5) Actual WCA NPC'!J311-'(3.4) Adjustments'!J311</f>
        <v>0</v>
      </c>
      <c r="K311" s="301">
        <f>'(3.5) Actual WCA NPC'!K311-'(3.4) Adjustments'!K311</f>
        <v>0</v>
      </c>
      <c r="L311" s="301">
        <f>'(3.5) Actual WCA NPC'!L311-'(3.4) Adjustments'!L311</f>
        <v>0</v>
      </c>
      <c r="M311" s="301">
        <f>'(3.5) Actual WCA NPC'!M311-'(3.4) Adjustments'!M311</f>
        <v>0</v>
      </c>
      <c r="N311" s="301">
        <f>'(3.5) Actual WCA NPC'!N311-'(3.4) Adjustments'!N311</f>
        <v>0</v>
      </c>
      <c r="O311" s="301">
        <f>'(3.5) Actual WCA NPC'!O311-'(3.4) Adjustments'!O311</f>
        <v>0</v>
      </c>
      <c r="P311" s="301">
        <f>'(3.5) Actual WCA NPC'!P311-'(3.4) Adjustments'!P311</f>
        <v>0</v>
      </c>
      <c r="Q311" s="301">
        <f>'(3.5) Actual WCA NPC'!Q311-'(3.4) Adjustments'!Q311</f>
        <v>0</v>
      </c>
      <c r="R311" s="301">
        <f>'(3.5) Actual WCA NPC'!R311-'(3.4) Adjustments'!R311</f>
        <v>0</v>
      </c>
    </row>
    <row r="312" spans="1:18" ht="12.75" customHeight="1">
      <c r="A312" s="298"/>
      <c r="B312" s="298"/>
      <c r="C312" s="253" t="s">
        <v>22</v>
      </c>
      <c r="D312" s="228"/>
      <c r="F312" s="307">
        <f t="shared" si="51"/>
        <v>3711170.4201925341</v>
      </c>
      <c r="G312" s="301">
        <f>'(3.5) Actual WCA NPC'!G312-'(3.4) Adjustments'!G312</f>
        <v>326102</v>
      </c>
      <c r="H312" s="301">
        <f>'(3.5) Actual WCA NPC'!H312-'(3.4) Adjustments'!H312</f>
        <v>298559</v>
      </c>
      <c r="I312" s="301">
        <f>'(3.5) Actual WCA NPC'!I312-'(3.4) Adjustments'!I312</f>
        <v>139290.63471941906</v>
      </c>
      <c r="J312" s="301">
        <f>'(3.5) Actual WCA NPC'!J312-'(3.4) Adjustments'!J312</f>
        <v>192858.05820160871</v>
      </c>
      <c r="K312" s="301">
        <f>'(3.5) Actual WCA NPC'!K312-'(3.4) Adjustments'!K312</f>
        <v>220236.52405689284</v>
      </c>
      <c r="L312" s="301">
        <f>'(3.5) Actual WCA NPC'!L312-'(3.4) Adjustments'!L312</f>
        <v>376399.37744761305</v>
      </c>
      <c r="M312" s="301">
        <f>'(3.5) Actual WCA NPC'!M312-'(3.4) Adjustments'!M312</f>
        <v>455565.91028046678</v>
      </c>
      <c r="N312" s="301">
        <f>'(3.5) Actual WCA NPC'!N312-'(3.4) Adjustments'!N312</f>
        <v>380897.5527467404</v>
      </c>
      <c r="O312" s="301">
        <f>'(3.5) Actual WCA NPC'!O312-'(3.4) Adjustments'!O312</f>
        <v>388871.272</v>
      </c>
      <c r="P312" s="301">
        <f>'(3.5) Actual WCA NPC'!P312-'(3.4) Adjustments'!P312</f>
        <v>142448.90576815885</v>
      </c>
      <c r="Q312" s="301">
        <f>'(3.5) Actual WCA NPC'!Q312-'(3.4) Adjustments'!Q312</f>
        <v>354261.43770000001</v>
      </c>
      <c r="R312" s="301">
        <f>'(3.5) Actual WCA NPC'!R312-'(3.4) Adjustments'!R312</f>
        <v>435679.74727163423</v>
      </c>
    </row>
    <row r="313" spans="1:18" ht="12.75" customHeight="1">
      <c r="A313" s="298"/>
      <c r="B313" s="298"/>
      <c r="C313" s="253" t="s">
        <v>23</v>
      </c>
      <c r="D313" s="228"/>
      <c r="F313" s="307">
        <f t="shared" si="51"/>
        <v>0</v>
      </c>
      <c r="G313" s="301">
        <f>'(3.5) Actual WCA NPC'!G313-'(3.4) Adjustments'!G313</f>
        <v>0</v>
      </c>
      <c r="H313" s="301">
        <f>'(3.5) Actual WCA NPC'!H313-'(3.4) Adjustments'!H313</f>
        <v>0</v>
      </c>
      <c r="I313" s="301">
        <f>'(3.5) Actual WCA NPC'!I313-'(3.4) Adjustments'!I313</f>
        <v>0</v>
      </c>
      <c r="J313" s="301">
        <f>'(3.5) Actual WCA NPC'!J313-'(3.4) Adjustments'!J313</f>
        <v>0</v>
      </c>
      <c r="K313" s="301">
        <f>'(3.5) Actual WCA NPC'!K313-'(3.4) Adjustments'!K313</f>
        <v>0</v>
      </c>
      <c r="L313" s="301">
        <f>'(3.5) Actual WCA NPC'!L313-'(3.4) Adjustments'!L313</f>
        <v>0</v>
      </c>
      <c r="M313" s="301">
        <f>'(3.5) Actual WCA NPC'!M313-'(3.4) Adjustments'!M313</f>
        <v>0</v>
      </c>
      <c r="N313" s="301">
        <f>'(3.5) Actual WCA NPC'!N313-'(3.4) Adjustments'!N313</f>
        <v>0</v>
      </c>
      <c r="O313" s="301">
        <f>'(3.5) Actual WCA NPC'!O313-'(3.4) Adjustments'!O313</f>
        <v>0</v>
      </c>
      <c r="P313" s="301">
        <f>'(3.5) Actual WCA NPC'!P313-'(3.4) Adjustments'!P313</f>
        <v>0</v>
      </c>
      <c r="Q313" s="301">
        <f>'(3.5) Actual WCA NPC'!Q313-'(3.4) Adjustments'!Q313</f>
        <v>0</v>
      </c>
      <c r="R313" s="301">
        <f>'(3.5) Actual WCA NPC'!R313-'(3.4) Adjustments'!R313</f>
        <v>0</v>
      </c>
    </row>
    <row r="314" spans="1:18" ht="12.75" customHeight="1">
      <c r="A314" s="298"/>
      <c r="B314" s="298"/>
      <c r="C314" s="253" t="s">
        <v>26</v>
      </c>
      <c r="D314" s="228"/>
      <c r="F314" s="307">
        <f t="shared" si="51"/>
        <v>104205.50334203988</v>
      </c>
      <c r="G314" s="301">
        <f>'(3.5) Actual WCA NPC'!G314-'(3.4) Adjustments'!G314</f>
        <v>5143</v>
      </c>
      <c r="H314" s="301">
        <f>'(3.5) Actual WCA NPC'!H314-'(3.4) Adjustments'!H314</f>
        <v>8765</v>
      </c>
      <c r="I314" s="301">
        <f>'(3.5) Actual WCA NPC'!I314-'(3.4) Adjustments'!I314</f>
        <v>0</v>
      </c>
      <c r="J314" s="301">
        <f>'(3.5) Actual WCA NPC'!J314-'(3.4) Adjustments'!J314</f>
        <v>3971</v>
      </c>
      <c r="K314" s="301">
        <f>'(3.5) Actual WCA NPC'!K314-'(3.4) Adjustments'!K314</f>
        <v>24070</v>
      </c>
      <c r="L314" s="301">
        <f>'(3.5) Actual WCA NPC'!L314-'(3.4) Adjustments'!L314</f>
        <v>15752</v>
      </c>
      <c r="M314" s="301">
        <f>'(3.5) Actual WCA NPC'!M314-'(3.4) Adjustments'!M314</f>
        <v>0</v>
      </c>
      <c r="N314" s="301">
        <f>'(3.5) Actual WCA NPC'!N314-'(3.4) Adjustments'!N314</f>
        <v>0</v>
      </c>
      <c r="O314" s="301">
        <f>'(3.5) Actual WCA NPC'!O314-'(3.4) Adjustments'!O314</f>
        <v>0</v>
      </c>
      <c r="P314" s="301">
        <f>'(3.5) Actual WCA NPC'!P314-'(3.4) Adjustments'!P314</f>
        <v>0</v>
      </c>
      <c r="Q314" s="301">
        <f>'(3.5) Actual WCA NPC'!Q314-'(3.4) Adjustments'!Q314</f>
        <v>11857.503342039883</v>
      </c>
      <c r="R314" s="301">
        <f>'(3.5) Actual WCA NPC'!R314-'(3.4) Adjustments'!R314</f>
        <v>34647</v>
      </c>
    </row>
    <row r="315" spans="1:18" ht="12.75" customHeight="1">
      <c r="A315" s="298"/>
      <c r="B315" s="298"/>
      <c r="C315" s="253" t="s">
        <v>307</v>
      </c>
      <c r="D315" s="228"/>
      <c r="F315" s="307">
        <f t="shared" si="51"/>
        <v>1237151.0924999998</v>
      </c>
      <c r="G315" s="301">
        <f>'(3.5) Actual WCA NPC'!G315-'(3.4) Adjustments'!G315</f>
        <v>23848.088333333333</v>
      </c>
      <c r="H315" s="301">
        <f>'(3.5) Actual WCA NPC'!H315-'(3.4) Adjustments'!H315</f>
        <v>104465.38416666667</v>
      </c>
      <c r="I315" s="301">
        <f>'(3.5) Actual WCA NPC'!I315-'(3.4) Adjustments'!I315</f>
        <v>80658.857499999664</v>
      </c>
      <c r="J315" s="301">
        <f>'(3.5) Actual WCA NPC'!J315-'(3.4) Adjustments'!J315</f>
        <v>227035.63166666665</v>
      </c>
      <c r="K315" s="301">
        <f>'(3.5) Actual WCA NPC'!K315-'(3.4) Adjustments'!K315</f>
        <v>234618.32083333333</v>
      </c>
      <c r="L315" s="301">
        <f>'(3.5) Actual WCA NPC'!L315-'(3.4) Adjustments'!L315</f>
        <v>130156.0975</v>
      </c>
      <c r="M315" s="301">
        <f>'(3.5) Actual WCA NPC'!M315-'(3.4) Adjustments'!M315</f>
        <v>176377.58249999999</v>
      </c>
      <c r="N315" s="301">
        <f>'(3.5) Actual WCA NPC'!N315-'(3.4) Adjustments'!N315</f>
        <v>118853.27833333332</v>
      </c>
      <c r="O315" s="301">
        <f>'(3.5) Actual WCA NPC'!O315-'(3.4) Adjustments'!O315</f>
        <v>58843.609166666662</v>
      </c>
      <c r="P315" s="301">
        <f>'(3.5) Actual WCA NPC'!P315-'(3.4) Adjustments'!P315</f>
        <v>18761.015833333349</v>
      </c>
      <c r="Q315" s="301">
        <f>'(3.5) Actual WCA NPC'!Q315-'(3.4) Adjustments'!Q315</f>
        <v>7507.3950000003533</v>
      </c>
      <c r="R315" s="301">
        <f>'(3.5) Actual WCA NPC'!R315-'(3.4) Adjustments'!R315</f>
        <v>56025.831666666665</v>
      </c>
    </row>
    <row r="316" spans="1:18" ht="12.75" customHeight="1">
      <c r="A316" s="298"/>
      <c r="B316" s="298"/>
      <c r="C316" s="253" t="s">
        <v>308</v>
      </c>
      <c r="D316" s="228"/>
      <c r="F316" s="307">
        <f t="shared" si="51"/>
        <v>288943.94911440299</v>
      </c>
      <c r="G316" s="301">
        <f>'(3.5) Actual WCA NPC'!G316-'(3.4) Adjustments'!G316</f>
        <v>62036.857283850986</v>
      </c>
      <c r="H316" s="301">
        <f>'(3.5) Actual WCA NPC'!H316-'(3.4) Adjustments'!H316</f>
        <v>40687.801561800014</v>
      </c>
      <c r="I316" s="301">
        <f>'(3.5) Actual WCA NPC'!I316-'(3.4) Adjustments'!I316</f>
        <v>62986.285232500006</v>
      </c>
      <c r="J316" s="301">
        <f>'(3.5) Actual WCA NPC'!J316-'(3.4) Adjustments'!J316</f>
        <v>23278.29336170002</v>
      </c>
      <c r="K316" s="301">
        <f>'(3.5) Actual WCA NPC'!K316-'(3.4) Adjustments'!K316</f>
        <v>-19788.528918048007</v>
      </c>
      <c r="L316" s="301">
        <f>'(3.5) Actual WCA NPC'!L316-'(3.4) Adjustments'!L316</f>
        <v>-20068.588278399999</v>
      </c>
      <c r="M316" s="301">
        <f>'(3.5) Actual WCA NPC'!M316-'(3.4) Adjustments'!M316</f>
        <v>14386.631710099988</v>
      </c>
      <c r="N316" s="301">
        <f>'(3.5) Actual WCA NPC'!N316-'(3.4) Adjustments'!N316</f>
        <v>16942.848038899974</v>
      </c>
      <c r="O316" s="301">
        <f>'(3.5) Actual WCA NPC'!O316-'(3.4) Adjustments'!O316</f>
        <v>23973.6728229</v>
      </c>
      <c r="P316" s="301">
        <f>'(3.5) Actual WCA NPC'!P316-'(3.4) Adjustments'!P316</f>
        <v>29554.933391399994</v>
      </c>
      <c r="Q316" s="301">
        <f>'(3.5) Actual WCA NPC'!Q316-'(3.4) Adjustments'!Q316</f>
        <v>24555.651353700021</v>
      </c>
      <c r="R316" s="301">
        <f>'(3.5) Actual WCA NPC'!R316-'(3.4) Adjustments'!R316</f>
        <v>30398.091554000002</v>
      </c>
    </row>
    <row r="317" spans="1:18" ht="12.75" customHeight="1">
      <c r="A317" s="298"/>
      <c r="B317" s="298"/>
      <c r="D317" s="228"/>
      <c r="F317" s="316"/>
      <c r="G317" s="307"/>
      <c r="H317" s="307"/>
      <c r="I317" s="307"/>
      <c r="J317" s="307"/>
      <c r="K317" s="307"/>
      <c r="L317" s="307"/>
      <c r="M317" s="307"/>
      <c r="N317" s="307"/>
      <c r="O317" s="307"/>
      <c r="P317" s="307"/>
      <c r="Q317" s="307"/>
      <c r="R317" s="307"/>
    </row>
    <row r="318" spans="1:18" ht="12.75" customHeight="1">
      <c r="B318" s="298" t="s">
        <v>195</v>
      </c>
      <c r="C318" s="228"/>
      <c r="F318" s="307">
        <f>SUM(G318:R318)</f>
        <v>5433860.9889116958</v>
      </c>
      <c r="G318" s="301">
        <f>SUM(G309:G316)</f>
        <v>438375.94561718428</v>
      </c>
      <c r="H318" s="301">
        <f t="shared" ref="H318:R318" si="52">SUM(H309:H316)</f>
        <v>461013.5191545352</v>
      </c>
      <c r="I318" s="301">
        <f t="shared" si="52"/>
        <v>282935.77745191875</v>
      </c>
      <c r="J318" s="301">
        <f t="shared" si="52"/>
        <v>448392.98322997539</v>
      </c>
      <c r="K318" s="301">
        <f t="shared" si="52"/>
        <v>471611.31597217813</v>
      </c>
      <c r="L318" s="301">
        <f t="shared" si="52"/>
        <v>510476.88666921307</v>
      </c>
      <c r="M318" s="301">
        <f t="shared" si="52"/>
        <v>649978.12449056678</v>
      </c>
      <c r="N318" s="301">
        <f t="shared" si="52"/>
        <v>517118.67911897367</v>
      </c>
      <c r="O318" s="301">
        <f t="shared" si="52"/>
        <v>493641.24432621757</v>
      </c>
      <c r="P318" s="301">
        <f t="shared" si="52"/>
        <v>190764.85499289219</v>
      </c>
      <c r="Q318" s="301">
        <f t="shared" si="52"/>
        <v>405625.98739574029</v>
      </c>
      <c r="R318" s="301">
        <f t="shared" si="52"/>
        <v>563925.670492301</v>
      </c>
    </row>
    <row r="319" spans="1:18" ht="12.75" customHeight="1">
      <c r="B319" s="298"/>
      <c r="C319" s="228"/>
      <c r="F319" s="307"/>
      <c r="G319" s="301"/>
      <c r="H319" s="301"/>
      <c r="I319" s="301"/>
      <c r="J319" s="301"/>
      <c r="K319" s="301"/>
      <c r="L319" s="301"/>
      <c r="M319" s="301"/>
      <c r="N319" s="301"/>
      <c r="O319" s="301"/>
      <c r="P319" s="301"/>
      <c r="Q319" s="301"/>
      <c r="R319" s="301"/>
    </row>
    <row r="320" spans="1:18" ht="12.75" customHeight="1">
      <c r="B320" s="298" t="s">
        <v>196</v>
      </c>
      <c r="C320" s="228"/>
      <c r="F320" s="307">
        <f>SUM(G320:R320)</f>
        <v>0</v>
      </c>
      <c r="G320" s="301">
        <f>'(3.5) Actual WCA NPC'!G320-'(3.4) Adjustments'!G320</f>
        <v>0</v>
      </c>
      <c r="H320" s="301">
        <f>'(3.5) Actual WCA NPC'!H320-'(3.4) Adjustments'!H320</f>
        <v>0</v>
      </c>
      <c r="I320" s="301">
        <f>'(3.5) Actual WCA NPC'!I320-'(3.4) Adjustments'!I320</f>
        <v>0</v>
      </c>
      <c r="J320" s="301">
        <f>'(3.5) Actual WCA NPC'!J320-'(3.4) Adjustments'!J320</f>
        <v>0</v>
      </c>
      <c r="K320" s="301">
        <f>'(3.5) Actual WCA NPC'!K320-'(3.4) Adjustments'!K320</f>
        <v>0</v>
      </c>
      <c r="L320" s="301">
        <f>'(3.5) Actual WCA NPC'!L320-'(3.4) Adjustments'!L320</f>
        <v>0</v>
      </c>
      <c r="M320" s="301">
        <f>'(3.5) Actual WCA NPC'!M320-'(3.4) Adjustments'!M320</f>
        <v>0</v>
      </c>
      <c r="N320" s="301">
        <f>'(3.5) Actual WCA NPC'!N320-'(3.4) Adjustments'!N320</f>
        <v>0</v>
      </c>
      <c r="O320" s="301">
        <f>'(3.5) Actual WCA NPC'!O320-'(3.4) Adjustments'!O320</f>
        <v>0</v>
      </c>
      <c r="P320" s="301">
        <f>'(3.5) Actual WCA NPC'!P320-'(3.4) Adjustments'!P320</f>
        <v>0</v>
      </c>
      <c r="Q320" s="301">
        <f>'(3.5) Actual WCA NPC'!Q320-'(3.4) Adjustments'!Q320</f>
        <v>0</v>
      </c>
      <c r="R320" s="301">
        <f>'(3.5) Actual WCA NPC'!R320-'(3.4) Adjustments'!R320</f>
        <v>0</v>
      </c>
    </row>
    <row r="321" spans="1:18" ht="12.75" customHeight="1">
      <c r="A321" s="298"/>
      <c r="B321" s="298"/>
      <c r="C321" s="228"/>
      <c r="D321" s="228"/>
      <c r="F321" s="316"/>
      <c r="G321" s="307"/>
      <c r="H321" s="307"/>
      <c r="I321" s="307"/>
      <c r="J321" s="307"/>
      <c r="K321" s="307"/>
      <c r="L321" s="307"/>
      <c r="M321" s="307"/>
      <c r="N321" s="307"/>
      <c r="O321" s="307"/>
      <c r="P321" s="307"/>
      <c r="Q321" s="307"/>
      <c r="R321" s="307"/>
    </row>
    <row r="322" spans="1:18" ht="12.75" customHeight="1">
      <c r="A322" s="240" t="s">
        <v>197</v>
      </c>
      <c r="B322" s="298"/>
      <c r="C322" s="228"/>
      <c r="D322" s="228"/>
      <c r="F322" s="307">
        <f>SUM(G322:R322)</f>
        <v>5684541.2676499924</v>
      </c>
      <c r="G322" s="312">
        <f>SUM(G296,G306,G318:G320)</f>
        <v>491050.09733917628</v>
      </c>
      <c r="H322" s="312">
        <f t="shared" ref="H322:R322" si="53">SUM(H296,H306,H318:H320)</f>
        <v>508887.42526925419</v>
      </c>
      <c r="I322" s="312">
        <f t="shared" si="53"/>
        <v>270650.62626889773</v>
      </c>
      <c r="J322" s="312">
        <f t="shared" si="53"/>
        <v>481434.94020600535</v>
      </c>
      <c r="K322" s="312">
        <f t="shared" si="53"/>
        <v>503507.42006915313</v>
      </c>
      <c r="L322" s="312">
        <f t="shared" si="53"/>
        <v>537093.05976413912</v>
      </c>
      <c r="M322" s="312">
        <f t="shared" si="53"/>
        <v>672558.53235414077</v>
      </c>
      <c r="N322" s="312">
        <f t="shared" si="53"/>
        <v>521105.9101189737</v>
      </c>
      <c r="O322" s="312">
        <f t="shared" si="53"/>
        <v>464771.25624024554</v>
      </c>
      <c r="P322" s="312">
        <f t="shared" si="53"/>
        <v>221851.33795786818</v>
      </c>
      <c r="Q322" s="312">
        <f t="shared" si="53"/>
        <v>442414.47839532531</v>
      </c>
      <c r="R322" s="312">
        <f t="shared" si="53"/>
        <v>569216.18366681295</v>
      </c>
    </row>
    <row r="323" spans="1:18" ht="12.75" customHeight="1">
      <c r="A323" s="298"/>
      <c r="B323" s="298"/>
      <c r="C323" s="228"/>
      <c r="D323" s="228"/>
      <c r="F323" s="307"/>
      <c r="G323" s="307"/>
      <c r="H323" s="307"/>
      <c r="I323" s="307"/>
      <c r="J323" s="307"/>
      <c r="K323" s="307"/>
      <c r="L323" s="307"/>
      <c r="M323" s="307"/>
      <c r="N323" s="307"/>
      <c r="O323" s="307"/>
      <c r="P323" s="307"/>
      <c r="Q323" s="307"/>
      <c r="R323" s="307"/>
    </row>
    <row r="324" spans="1:18" ht="12.75" customHeight="1">
      <c r="A324" s="270" t="s">
        <v>92</v>
      </c>
      <c r="B324" s="298"/>
      <c r="C324" s="228"/>
      <c r="D324" s="228"/>
      <c r="F324" s="316"/>
      <c r="G324" s="307"/>
      <c r="H324" s="307"/>
      <c r="I324" s="307"/>
      <c r="J324" s="307"/>
      <c r="K324" s="307"/>
      <c r="L324" s="307"/>
      <c r="M324" s="307"/>
      <c r="N324" s="307"/>
      <c r="O324" s="307"/>
      <c r="P324" s="307"/>
      <c r="Q324" s="307"/>
      <c r="R324" s="307"/>
    </row>
    <row r="325" spans="1:18" ht="12.75" customHeight="1">
      <c r="A325" s="298"/>
      <c r="C325" s="298" t="s">
        <v>24</v>
      </c>
      <c r="D325" s="228"/>
      <c r="F325" s="307">
        <f t="shared" ref="F325:F334" si="54">SUM(G325:R325)</f>
        <v>0</v>
      </c>
      <c r="G325" s="301">
        <f>'(3.5) Actual WCA NPC'!G325-'(3.4) Adjustments'!G325</f>
        <v>0</v>
      </c>
      <c r="H325" s="301">
        <f>'(3.5) Actual WCA NPC'!H325-'(3.4) Adjustments'!H325</f>
        <v>0</v>
      </c>
      <c r="I325" s="301">
        <f>'(3.5) Actual WCA NPC'!I325-'(3.4) Adjustments'!I325</f>
        <v>0</v>
      </c>
      <c r="J325" s="301">
        <f>'(3.5) Actual WCA NPC'!J325-'(3.4) Adjustments'!J325</f>
        <v>0</v>
      </c>
      <c r="K325" s="301">
        <f>'(3.5) Actual WCA NPC'!K325-'(3.4) Adjustments'!K325</f>
        <v>0</v>
      </c>
      <c r="L325" s="301">
        <f>'(3.5) Actual WCA NPC'!L325-'(3.4) Adjustments'!L325</f>
        <v>0</v>
      </c>
      <c r="M325" s="301">
        <f>'(3.5) Actual WCA NPC'!M325-'(3.4) Adjustments'!M325</f>
        <v>0</v>
      </c>
      <c r="N325" s="301">
        <f>'(3.5) Actual WCA NPC'!N325-'(3.4) Adjustments'!N325</f>
        <v>0</v>
      </c>
      <c r="O325" s="301">
        <f>'(3.5) Actual WCA NPC'!O325-'(3.4) Adjustments'!O325</f>
        <v>0</v>
      </c>
      <c r="P325" s="301">
        <f>'(3.5) Actual WCA NPC'!P325-'(3.4) Adjustments'!P325</f>
        <v>0</v>
      </c>
      <c r="Q325" s="301">
        <f>'(3.5) Actual WCA NPC'!Q325-'(3.4) Adjustments'!Q325</f>
        <v>0</v>
      </c>
      <c r="R325" s="301">
        <f>'(3.5) Actual WCA NPC'!R325-'(3.4) Adjustments'!R325</f>
        <v>0</v>
      </c>
    </row>
    <row r="326" spans="1:18" ht="12.75" customHeight="1">
      <c r="A326" s="298"/>
      <c r="C326" s="298" t="s">
        <v>65</v>
      </c>
      <c r="D326" s="228"/>
      <c r="F326" s="307">
        <f t="shared" si="54"/>
        <v>372799.89858034591</v>
      </c>
      <c r="G326" s="301">
        <f>'(3.5) Actual WCA NPC'!G326-'(3.4) Adjustments'!G326</f>
        <v>49709.212185741671</v>
      </c>
      <c r="H326" s="301">
        <f>'(3.5) Actual WCA NPC'!H326-'(3.4) Adjustments'!H326</f>
        <v>47589.249835442897</v>
      </c>
      <c r="I326" s="301">
        <f>'(3.5) Actual WCA NPC'!I326-'(3.4) Adjustments'!I326</f>
        <v>47857.13780109019</v>
      </c>
      <c r="J326" s="301">
        <f>'(3.5) Actual WCA NPC'!J326-'(3.4) Adjustments'!J326</f>
        <v>47848.798253100453</v>
      </c>
      <c r="K326" s="301">
        <f>'(3.5) Actual WCA NPC'!K326-'(3.4) Adjustments'!K326</f>
        <v>20746.41470876403</v>
      </c>
      <c r="L326" s="301">
        <f>'(3.5) Actual WCA NPC'!L326-'(3.4) Adjustments'!L326</f>
        <v>17342.072320532952</v>
      </c>
      <c r="M326" s="301">
        <f>'(3.5) Actual WCA NPC'!M326-'(3.4) Adjustments'!M326</f>
        <v>30641.20427790796</v>
      </c>
      <c r="N326" s="301">
        <f>'(3.5) Actual WCA NPC'!N326-'(3.4) Adjustments'!N326</f>
        <v>49485.427555064161</v>
      </c>
      <c r="O326" s="301">
        <f>'(3.5) Actual WCA NPC'!O326-'(3.4) Adjustments'!O326</f>
        <v>24784.515741521773</v>
      </c>
      <c r="P326" s="301">
        <f>'(3.5) Actual WCA NPC'!P326-'(3.4) Adjustments'!P326</f>
        <v>-4072.6315923499178</v>
      </c>
      <c r="Q326" s="301">
        <f>'(3.5) Actual WCA NPC'!Q326-'(3.4) Adjustments'!Q326</f>
        <v>10835.406880785069</v>
      </c>
      <c r="R326" s="301">
        <f>'(3.5) Actual WCA NPC'!R326-'(3.4) Adjustments'!R326</f>
        <v>30033.090612744603</v>
      </c>
    </row>
    <row r="327" spans="1:18" ht="12.75" customHeight="1">
      <c r="A327" s="298"/>
      <c r="C327" s="298" t="s">
        <v>66</v>
      </c>
      <c r="D327" s="228"/>
      <c r="F327" s="307">
        <f t="shared" si="54"/>
        <v>0</v>
      </c>
      <c r="G327" s="301">
        <f>'(3.5) Actual WCA NPC'!G327-'(3.4) Adjustments'!G327</f>
        <v>0</v>
      </c>
      <c r="H327" s="301">
        <f>'(3.5) Actual WCA NPC'!H327-'(3.4) Adjustments'!H327</f>
        <v>0</v>
      </c>
      <c r="I327" s="301">
        <f>'(3.5) Actual WCA NPC'!I327-'(3.4) Adjustments'!I327</f>
        <v>0</v>
      </c>
      <c r="J327" s="301">
        <f>'(3.5) Actual WCA NPC'!J327-'(3.4) Adjustments'!J327</f>
        <v>0</v>
      </c>
      <c r="K327" s="301">
        <f>'(3.5) Actual WCA NPC'!K327-'(3.4) Adjustments'!K327</f>
        <v>0</v>
      </c>
      <c r="L327" s="301">
        <f>'(3.5) Actual WCA NPC'!L327-'(3.4) Adjustments'!L327</f>
        <v>0</v>
      </c>
      <c r="M327" s="301">
        <f>'(3.5) Actual WCA NPC'!M327-'(3.4) Adjustments'!M327</f>
        <v>0</v>
      </c>
      <c r="N327" s="301">
        <f>'(3.5) Actual WCA NPC'!N327-'(3.4) Adjustments'!N327</f>
        <v>0</v>
      </c>
      <c r="O327" s="301">
        <f>'(3.5) Actual WCA NPC'!O327-'(3.4) Adjustments'!O327</f>
        <v>0</v>
      </c>
      <c r="P327" s="301">
        <f>'(3.5) Actual WCA NPC'!P327-'(3.4) Adjustments'!P327</f>
        <v>0</v>
      </c>
      <c r="Q327" s="301">
        <f>'(3.5) Actual WCA NPC'!Q327-'(3.4) Adjustments'!Q327</f>
        <v>0</v>
      </c>
      <c r="R327" s="301">
        <f>'(3.5) Actual WCA NPC'!R327-'(3.4) Adjustments'!R327</f>
        <v>0</v>
      </c>
    </row>
    <row r="328" spans="1:18" ht="12.75" customHeight="1">
      <c r="A328" s="298"/>
      <c r="C328" s="298" t="s">
        <v>67</v>
      </c>
      <c r="D328" s="228"/>
      <c r="F328" s="307">
        <f t="shared" si="54"/>
        <v>0</v>
      </c>
      <c r="G328" s="301">
        <f>'(3.5) Actual WCA NPC'!G328-'(3.4) Adjustments'!G328</f>
        <v>0</v>
      </c>
      <c r="H328" s="301">
        <f>'(3.5) Actual WCA NPC'!H328-'(3.4) Adjustments'!H328</f>
        <v>0</v>
      </c>
      <c r="I328" s="301">
        <f>'(3.5) Actual WCA NPC'!I328-'(3.4) Adjustments'!I328</f>
        <v>0</v>
      </c>
      <c r="J328" s="301">
        <f>'(3.5) Actual WCA NPC'!J328-'(3.4) Adjustments'!J328</f>
        <v>0</v>
      </c>
      <c r="K328" s="301">
        <f>'(3.5) Actual WCA NPC'!K328-'(3.4) Adjustments'!K328</f>
        <v>0</v>
      </c>
      <c r="L328" s="301">
        <f>'(3.5) Actual WCA NPC'!L328-'(3.4) Adjustments'!L328</f>
        <v>0</v>
      </c>
      <c r="M328" s="301">
        <f>'(3.5) Actual WCA NPC'!M328-'(3.4) Adjustments'!M328</f>
        <v>0</v>
      </c>
      <c r="N328" s="301">
        <f>'(3.5) Actual WCA NPC'!N328-'(3.4) Adjustments'!N328</f>
        <v>0</v>
      </c>
      <c r="O328" s="301">
        <f>'(3.5) Actual WCA NPC'!O328-'(3.4) Adjustments'!O328</f>
        <v>0</v>
      </c>
      <c r="P328" s="301">
        <f>'(3.5) Actual WCA NPC'!P328-'(3.4) Adjustments'!P328</f>
        <v>0</v>
      </c>
      <c r="Q328" s="301">
        <f>'(3.5) Actual WCA NPC'!Q328-'(3.4) Adjustments'!Q328</f>
        <v>0</v>
      </c>
      <c r="R328" s="301">
        <f>'(3.5) Actual WCA NPC'!R328-'(3.4) Adjustments'!R328</f>
        <v>0</v>
      </c>
    </row>
    <row r="329" spans="1:18" ht="12.75" customHeight="1">
      <c r="A329" s="298"/>
      <c r="C329" s="298" t="s">
        <v>68</v>
      </c>
      <c r="D329" s="228"/>
      <c r="F329" s="307">
        <f t="shared" si="54"/>
        <v>0</v>
      </c>
      <c r="G329" s="301">
        <f>'(3.5) Actual WCA NPC'!G329-'(3.4) Adjustments'!G329</f>
        <v>0</v>
      </c>
      <c r="H329" s="301">
        <f>'(3.5) Actual WCA NPC'!H329-'(3.4) Adjustments'!H329</f>
        <v>0</v>
      </c>
      <c r="I329" s="301">
        <f>'(3.5) Actual WCA NPC'!I329-'(3.4) Adjustments'!I329</f>
        <v>0</v>
      </c>
      <c r="J329" s="301">
        <f>'(3.5) Actual WCA NPC'!J329-'(3.4) Adjustments'!J329</f>
        <v>0</v>
      </c>
      <c r="K329" s="301">
        <f>'(3.5) Actual WCA NPC'!K329-'(3.4) Adjustments'!K329</f>
        <v>0</v>
      </c>
      <c r="L329" s="301">
        <f>'(3.5) Actual WCA NPC'!L329-'(3.4) Adjustments'!L329</f>
        <v>0</v>
      </c>
      <c r="M329" s="301">
        <f>'(3.5) Actual WCA NPC'!M329-'(3.4) Adjustments'!M329</f>
        <v>0</v>
      </c>
      <c r="N329" s="301">
        <f>'(3.5) Actual WCA NPC'!N329-'(3.4) Adjustments'!N329</f>
        <v>0</v>
      </c>
      <c r="O329" s="301">
        <f>'(3.5) Actual WCA NPC'!O329-'(3.4) Adjustments'!O329</f>
        <v>0</v>
      </c>
      <c r="P329" s="301">
        <f>'(3.5) Actual WCA NPC'!P329-'(3.4) Adjustments'!P329</f>
        <v>0</v>
      </c>
      <c r="Q329" s="301">
        <f>'(3.5) Actual WCA NPC'!Q329-'(3.4) Adjustments'!Q329</f>
        <v>0</v>
      </c>
      <c r="R329" s="301">
        <f>'(3.5) Actual WCA NPC'!R329-'(3.4) Adjustments'!R329</f>
        <v>0</v>
      </c>
    </row>
    <row r="330" spans="1:18" ht="12.75" customHeight="1">
      <c r="A330" s="298"/>
      <c r="C330" s="298" t="s">
        <v>69</v>
      </c>
      <c r="D330" s="228"/>
      <c r="F330" s="307">
        <f t="shared" si="54"/>
        <v>0</v>
      </c>
      <c r="G330" s="301">
        <f>'(3.5) Actual WCA NPC'!G330-'(3.4) Adjustments'!G330</f>
        <v>0</v>
      </c>
      <c r="H330" s="301">
        <f>'(3.5) Actual WCA NPC'!H330-'(3.4) Adjustments'!H330</f>
        <v>0</v>
      </c>
      <c r="I330" s="301">
        <f>'(3.5) Actual WCA NPC'!I330-'(3.4) Adjustments'!I330</f>
        <v>0</v>
      </c>
      <c r="J330" s="301">
        <f>'(3.5) Actual WCA NPC'!J330-'(3.4) Adjustments'!J330</f>
        <v>0</v>
      </c>
      <c r="K330" s="301">
        <f>'(3.5) Actual WCA NPC'!K330-'(3.4) Adjustments'!K330</f>
        <v>0</v>
      </c>
      <c r="L330" s="301">
        <f>'(3.5) Actual WCA NPC'!L330-'(3.4) Adjustments'!L330</f>
        <v>0</v>
      </c>
      <c r="M330" s="301">
        <f>'(3.5) Actual WCA NPC'!M330-'(3.4) Adjustments'!M330</f>
        <v>0</v>
      </c>
      <c r="N330" s="301">
        <f>'(3.5) Actual WCA NPC'!N330-'(3.4) Adjustments'!N330</f>
        <v>0</v>
      </c>
      <c r="O330" s="301">
        <f>'(3.5) Actual WCA NPC'!O330-'(3.4) Adjustments'!O330</f>
        <v>0</v>
      </c>
      <c r="P330" s="301">
        <f>'(3.5) Actual WCA NPC'!P330-'(3.4) Adjustments'!P330</f>
        <v>0</v>
      </c>
      <c r="Q330" s="301">
        <f>'(3.5) Actual WCA NPC'!Q330-'(3.4) Adjustments'!Q330</f>
        <v>0</v>
      </c>
      <c r="R330" s="301">
        <f>'(3.5) Actual WCA NPC'!R330-'(3.4) Adjustments'!R330</f>
        <v>0</v>
      </c>
    </row>
    <row r="331" spans="1:18" ht="12.75" customHeight="1">
      <c r="A331" s="298"/>
      <c r="C331" s="298" t="s">
        <v>70</v>
      </c>
      <c r="D331" s="228"/>
      <c r="F331" s="307">
        <f t="shared" si="54"/>
        <v>0</v>
      </c>
      <c r="G331" s="301">
        <f>'(3.5) Actual WCA NPC'!G331-'(3.4) Adjustments'!G331</f>
        <v>0</v>
      </c>
      <c r="H331" s="301">
        <f>'(3.5) Actual WCA NPC'!H331-'(3.4) Adjustments'!H331</f>
        <v>0</v>
      </c>
      <c r="I331" s="301">
        <f>'(3.5) Actual WCA NPC'!I331-'(3.4) Adjustments'!I331</f>
        <v>0</v>
      </c>
      <c r="J331" s="301">
        <f>'(3.5) Actual WCA NPC'!J331-'(3.4) Adjustments'!J331</f>
        <v>0</v>
      </c>
      <c r="K331" s="301">
        <f>'(3.5) Actual WCA NPC'!K331-'(3.4) Adjustments'!K331</f>
        <v>0</v>
      </c>
      <c r="L331" s="301">
        <f>'(3.5) Actual WCA NPC'!L331-'(3.4) Adjustments'!L331</f>
        <v>0</v>
      </c>
      <c r="M331" s="301">
        <f>'(3.5) Actual WCA NPC'!M331-'(3.4) Adjustments'!M331</f>
        <v>0</v>
      </c>
      <c r="N331" s="301">
        <f>'(3.5) Actual WCA NPC'!N331-'(3.4) Adjustments'!N331</f>
        <v>0</v>
      </c>
      <c r="O331" s="301">
        <f>'(3.5) Actual WCA NPC'!O331-'(3.4) Adjustments'!O331</f>
        <v>0</v>
      </c>
      <c r="P331" s="301">
        <f>'(3.5) Actual WCA NPC'!P331-'(3.4) Adjustments'!P331</f>
        <v>0</v>
      </c>
      <c r="Q331" s="301">
        <f>'(3.5) Actual WCA NPC'!Q331-'(3.4) Adjustments'!Q331</f>
        <v>0</v>
      </c>
      <c r="R331" s="301">
        <f>'(3.5) Actual WCA NPC'!R331-'(3.4) Adjustments'!R331</f>
        <v>0</v>
      </c>
    </row>
    <row r="332" spans="1:18" ht="12.75" customHeight="1">
      <c r="A332" s="298"/>
      <c r="C332" s="298" t="s">
        <v>27</v>
      </c>
      <c r="D332" s="228"/>
      <c r="E332" s="302" t="s">
        <v>171</v>
      </c>
      <c r="F332" s="307">
        <f t="shared" si="54"/>
        <v>6982226.2891184902</v>
      </c>
      <c r="G332" s="301">
        <f>'(3.5) Actual WCA NPC'!G332-'(3.4) Adjustments'!G332</f>
        <v>634601.62946691131</v>
      </c>
      <c r="H332" s="301">
        <f>'(3.5) Actual WCA NPC'!H332-'(3.4) Adjustments'!H332</f>
        <v>485654.47608130332</v>
      </c>
      <c r="I332" s="301">
        <f>'(3.5) Actual WCA NPC'!I332-'(3.4) Adjustments'!I332</f>
        <v>679919.85394501232</v>
      </c>
      <c r="J332" s="301">
        <f>'(3.5) Actual WCA NPC'!J332-'(3.4) Adjustments'!J332</f>
        <v>443817.05636389466</v>
      </c>
      <c r="K332" s="301">
        <f>'(3.5) Actual WCA NPC'!K332-'(3.4) Adjustments'!K332</f>
        <v>400255.67665908317</v>
      </c>
      <c r="L332" s="301">
        <f>'(3.5) Actual WCA NPC'!L332-'(3.4) Adjustments'!L332</f>
        <v>451636.65984432778</v>
      </c>
      <c r="M332" s="301">
        <f>'(3.5) Actual WCA NPC'!M332-'(3.4) Adjustments'!M332</f>
        <v>589726.8513439513</v>
      </c>
      <c r="N332" s="301">
        <f>'(3.5) Actual WCA NPC'!N332-'(3.4) Adjustments'!N332</f>
        <v>683035.93653495936</v>
      </c>
      <c r="O332" s="301">
        <f>'(3.5) Actual WCA NPC'!O332-'(3.4) Adjustments'!O332</f>
        <v>581505.65487223305</v>
      </c>
      <c r="P332" s="301">
        <f>'(3.5) Actual WCA NPC'!P332-'(3.4) Adjustments'!P332</f>
        <v>762533.41165348073</v>
      </c>
      <c r="Q332" s="301">
        <f>'(3.5) Actual WCA NPC'!Q332-'(3.4) Adjustments'!Q332</f>
        <v>678405.16077688965</v>
      </c>
      <c r="R332" s="301">
        <f>'(3.5) Actual WCA NPC'!R332-'(3.4) Adjustments'!R332</f>
        <v>591133.92157644418</v>
      </c>
    </row>
    <row r="333" spans="1:18" ht="12.75" customHeight="1">
      <c r="A333" s="298"/>
      <c r="C333" s="298" t="s">
        <v>333</v>
      </c>
      <c r="D333" s="228"/>
      <c r="F333" s="307">
        <f t="shared" si="54"/>
        <v>0</v>
      </c>
      <c r="G333" s="301">
        <f>'(3.5) Actual WCA NPC'!G333-'(3.4) Adjustments'!G333</f>
        <v>0</v>
      </c>
      <c r="H333" s="301">
        <f>'(3.5) Actual WCA NPC'!H333-'(3.4) Adjustments'!H333</f>
        <v>0</v>
      </c>
      <c r="I333" s="301">
        <f>'(3.5) Actual WCA NPC'!I333-'(3.4) Adjustments'!I333</f>
        <v>0</v>
      </c>
      <c r="J333" s="301">
        <f>'(3.5) Actual WCA NPC'!J333-'(3.4) Adjustments'!J333</f>
        <v>0</v>
      </c>
      <c r="K333" s="301">
        <f>'(3.5) Actual WCA NPC'!K333-'(3.4) Adjustments'!K333</f>
        <v>0</v>
      </c>
      <c r="L333" s="301">
        <f>'(3.5) Actual WCA NPC'!L333-'(3.4) Adjustments'!L333</f>
        <v>0</v>
      </c>
      <c r="M333" s="301">
        <f>'(3.5) Actual WCA NPC'!M333-'(3.4) Adjustments'!M333</f>
        <v>0</v>
      </c>
      <c r="N333" s="301">
        <f>'(3.5) Actual WCA NPC'!N333-'(3.4) Adjustments'!N333</f>
        <v>0</v>
      </c>
      <c r="O333" s="301">
        <f>'(3.5) Actual WCA NPC'!O333-'(3.4) Adjustments'!O333</f>
        <v>0</v>
      </c>
      <c r="P333" s="301">
        <f>'(3.5) Actual WCA NPC'!P333-'(3.4) Adjustments'!P333</f>
        <v>0</v>
      </c>
      <c r="Q333" s="301">
        <f>'(3.5) Actual WCA NPC'!Q333-'(3.4) Adjustments'!Q333</f>
        <v>0</v>
      </c>
      <c r="R333" s="301">
        <f>'(3.5) Actual WCA NPC'!R333-'(3.4) Adjustments'!R333</f>
        <v>0</v>
      </c>
    </row>
    <row r="334" spans="1:18" ht="12.75" customHeight="1">
      <c r="A334" s="298"/>
      <c r="C334" s="298" t="s">
        <v>71</v>
      </c>
      <c r="F334" s="307">
        <f t="shared" si="54"/>
        <v>0</v>
      </c>
      <c r="G334" s="301">
        <f>'(3.5) Actual WCA NPC'!G334-'(3.4) Adjustments'!G334</f>
        <v>0</v>
      </c>
      <c r="H334" s="301">
        <f>'(3.5) Actual WCA NPC'!H334-'(3.4) Adjustments'!H334</f>
        <v>0</v>
      </c>
      <c r="I334" s="301">
        <f>'(3.5) Actual WCA NPC'!I334-'(3.4) Adjustments'!I334</f>
        <v>0</v>
      </c>
      <c r="J334" s="301">
        <f>'(3.5) Actual WCA NPC'!J334-'(3.4) Adjustments'!J334</f>
        <v>0</v>
      </c>
      <c r="K334" s="301">
        <f>'(3.5) Actual WCA NPC'!K334-'(3.4) Adjustments'!K334</f>
        <v>0</v>
      </c>
      <c r="L334" s="301">
        <f>'(3.5) Actual WCA NPC'!L334-'(3.4) Adjustments'!L334</f>
        <v>0</v>
      </c>
      <c r="M334" s="301">
        <f>'(3.5) Actual WCA NPC'!M334-'(3.4) Adjustments'!M334</f>
        <v>0</v>
      </c>
      <c r="N334" s="301">
        <f>'(3.5) Actual WCA NPC'!N334-'(3.4) Adjustments'!N334</f>
        <v>0</v>
      </c>
      <c r="O334" s="301">
        <f>'(3.5) Actual WCA NPC'!O334-'(3.4) Adjustments'!O334</f>
        <v>0</v>
      </c>
      <c r="P334" s="301">
        <f>'(3.5) Actual WCA NPC'!P334-'(3.4) Adjustments'!P334</f>
        <v>0</v>
      </c>
      <c r="Q334" s="301">
        <f>'(3.5) Actual WCA NPC'!Q334-'(3.4) Adjustments'!Q334</f>
        <v>0</v>
      </c>
      <c r="R334" s="301">
        <f>'(3.5) Actual WCA NPC'!R334-'(3.4) Adjustments'!R334</f>
        <v>0</v>
      </c>
    </row>
    <row r="335" spans="1:18" ht="12.75" customHeight="1">
      <c r="A335" s="298"/>
      <c r="B335" s="298"/>
      <c r="F335" s="307"/>
      <c r="G335" s="307"/>
      <c r="H335" s="307"/>
      <c r="I335" s="307"/>
      <c r="J335" s="307"/>
      <c r="K335" s="307"/>
      <c r="L335" s="307"/>
      <c r="M335" s="307"/>
      <c r="N335" s="307"/>
      <c r="O335" s="307"/>
      <c r="P335" s="307"/>
      <c r="Q335" s="307"/>
      <c r="R335" s="307"/>
    </row>
    <row r="336" spans="1:18" ht="12.75" customHeight="1">
      <c r="A336" s="228" t="s">
        <v>211</v>
      </c>
      <c r="B336" s="228"/>
      <c r="C336" s="228"/>
      <c r="D336" s="228"/>
      <c r="F336" s="307">
        <f>SUM(G336:R336)</f>
        <v>7355026.1876988355</v>
      </c>
      <c r="G336" s="314">
        <f t="shared" ref="G336:I336" si="55">SUM(G325:G335)</f>
        <v>684310.84165265295</v>
      </c>
      <c r="H336" s="314">
        <f t="shared" si="55"/>
        <v>533243.72591674619</v>
      </c>
      <c r="I336" s="314">
        <f t="shared" si="55"/>
        <v>727776.99174610246</v>
      </c>
      <c r="J336" s="314">
        <f t="shared" ref="J336:R336" si="56">SUM(J325:J335)</f>
        <v>491665.85461699509</v>
      </c>
      <c r="K336" s="314">
        <f t="shared" si="56"/>
        <v>421002.09136784717</v>
      </c>
      <c r="L336" s="314">
        <f t="shared" si="56"/>
        <v>468978.7321648607</v>
      </c>
      <c r="M336" s="314">
        <f t="shared" si="56"/>
        <v>620368.05562185927</v>
      </c>
      <c r="N336" s="314">
        <f t="shared" si="56"/>
        <v>732521.36409002356</v>
      </c>
      <c r="O336" s="314">
        <f t="shared" si="56"/>
        <v>606290.17061375477</v>
      </c>
      <c r="P336" s="314">
        <f t="shared" si="56"/>
        <v>758460.78006113076</v>
      </c>
      <c r="Q336" s="314">
        <f t="shared" si="56"/>
        <v>689240.56765767466</v>
      </c>
      <c r="R336" s="314">
        <f t="shared" si="56"/>
        <v>621167.01218918874</v>
      </c>
    </row>
    <row r="337" spans="1:18" ht="12.75" customHeight="1">
      <c r="F337" s="307"/>
      <c r="G337" s="307"/>
      <c r="H337" s="307"/>
      <c r="I337" s="307"/>
      <c r="J337" s="307"/>
      <c r="K337" s="307"/>
      <c r="L337" s="307"/>
      <c r="M337" s="307"/>
      <c r="N337" s="307"/>
      <c r="O337" s="307"/>
      <c r="P337" s="307"/>
      <c r="Q337" s="307"/>
      <c r="R337" s="307"/>
    </row>
    <row r="338" spans="1:18" ht="12.75" customHeight="1">
      <c r="A338" s="228" t="s">
        <v>93</v>
      </c>
      <c r="B338" s="228"/>
      <c r="F338" s="307"/>
      <c r="G338" s="307"/>
      <c r="H338" s="307"/>
      <c r="I338" s="307"/>
      <c r="J338" s="307"/>
      <c r="K338" s="307"/>
      <c r="L338" s="307"/>
      <c r="M338" s="307"/>
      <c r="N338" s="307"/>
      <c r="O338" s="307"/>
      <c r="P338" s="307"/>
      <c r="Q338" s="307"/>
      <c r="R338" s="307"/>
    </row>
    <row r="339" spans="1:18" ht="12.75" customHeight="1">
      <c r="A339" s="228"/>
      <c r="B339" s="228"/>
      <c r="C339" s="253" t="s">
        <v>25</v>
      </c>
      <c r="F339" s="307">
        <f t="shared" ref="F339" si="57">SUM(G339:R339)</f>
        <v>2407519</v>
      </c>
      <c r="G339" s="301">
        <f>'(3.5) Actual WCA NPC'!G339-'(3.4) Adjustments'!G339</f>
        <v>222194</v>
      </c>
      <c r="H339" s="301">
        <f>'(3.5) Actual WCA NPC'!H339-'(3.4) Adjustments'!H339</f>
        <v>151343</v>
      </c>
      <c r="I339" s="301">
        <f>'(3.5) Actual WCA NPC'!I339-'(3.4) Adjustments'!I339</f>
        <v>282619</v>
      </c>
      <c r="J339" s="301">
        <f>'(3.5) Actual WCA NPC'!J339-'(3.4) Adjustments'!J339</f>
        <v>213674</v>
      </c>
      <c r="K339" s="301">
        <f>'(3.5) Actual WCA NPC'!K339-'(3.4) Adjustments'!K339</f>
        <v>168104</v>
      </c>
      <c r="L339" s="301">
        <f>'(3.5) Actual WCA NPC'!L339-'(3.4) Adjustments'!L339</f>
        <v>84048</v>
      </c>
      <c r="M339" s="301">
        <f>'(3.5) Actual WCA NPC'!M339-'(3.4) Adjustments'!M339</f>
        <v>180007</v>
      </c>
      <c r="N339" s="301">
        <f>'(3.5) Actual WCA NPC'!N339-'(3.4) Adjustments'!N339</f>
        <v>227545</v>
      </c>
      <c r="O339" s="301">
        <f>'(3.5) Actual WCA NPC'!O339-'(3.4) Adjustments'!O339</f>
        <v>263807</v>
      </c>
      <c r="P339" s="301">
        <f>'(3.5) Actual WCA NPC'!P339-'(3.4) Adjustments'!P339</f>
        <v>271530</v>
      </c>
      <c r="Q339" s="301">
        <f>'(3.5) Actual WCA NPC'!Q339-'(3.4) Adjustments'!Q339</f>
        <v>157944</v>
      </c>
      <c r="R339" s="301">
        <f>'(3.5) Actual WCA NPC'!R339-'(3.4) Adjustments'!R339</f>
        <v>184704</v>
      </c>
    </row>
    <row r="340" spans="1:18" ht="12.75" customHeight="1">
      <c r="A340" s="228"/>
      <c r="B340" s="228"/>
      <c r="C340" s="253" t="s">
        <v>73</v>
      </c>
      <c r="F340" s="307">
        <f t="shared" ref="F340:F346" si="58">SUM(G340:R340)</f>
        <v>0</v>
      </c>
      <c r="G340" s="301">
        <f>'(3.5) Actual WCA NPC'!G340-'(3.4) Adjustments'!G340</f>
        <v>0</v>
      </c>
      <c r="H340" s="301">
        <f>'(3.5) Actual WCA NPC'!H340-'(3.4) Adjustments'!H340</f>
        <v>0</v>
      </c>
      <c r="I340" s="301">
        <f>'(3.5) Actual WCA NPC'!I340-'(3.4) Adjustments'!I340</f>
        <v>0</v>
      </c>
      <c r="J340" s="301">
        <f>'(3.5) Actual WCA NPC'!J340-'(3.4) Adjustments'!J340</f>
        <v>0</v>
      </c>
      <c r="K340" s="301">
        <f>'(3.5) Actual WCA NPC'!K340-'(3.4) Adjustments'!K340</f>
        <v>0</v>
      </c>
      <c r="L340" s="301">
        <f>'(3.5) Actual WCA NPC'!L340-'(3.4) Adjustments'!L340</f>
        <v>0</v>
      </c>
      <c r="M340" s="301">
        <f>'(3.5) Actual WCA NPC'!M340-'(3.4) Adjustments'!M340</f>
        <v>0</v>
      </c>
      <c r="N340" s="301">
        <f>'(3.5) Actual WCA NPC'!N340-'(3.4) Adjustments'!N340</f>
        <v>0</v>
      </c>
      <c r="O340" s="301">
        <f>'(3.5) Actual WCA NPC'!O340-'(3.4) Adjustments'!O340</f>
        <v>0</v>
      </c>
      <c r="P340" s="301">
        <f>'(3.5) Actual WCA NPC'!P340-'(3.4) Adjustments'!P340</f>
        <v>0</v>
      </c>
      <c r="Q340" s="301">
        <f>'(3.5) Actual WCA NPC'!Q340-'(3.4) Adjustments'!Q340</f>
        <v>0</v>
      </c>
      <c r="R340" s="301">
        <f>'(3.5) Actual WCA NPC'!R340-'(3.4) Adjustments'!R340</f>
        <v>0</v>
      </c>
    </row>
    <row r="341" spans="1:18" ht="12.75" customHeight="1">
      <c r="C341" s="298" t="s">
        <v>74</v>
      </c>
      <c r="F341" s="307">
        <f t="shared" si="58"/>
        <v>0</v>
      </c>
      <c r="G341" s="301">
        <f>'(3.5) Actual WCA NPC'!G341-'(3.4) Adjustments'!G341</f>
        <v>0</v>
      </c>
      <c r="H341" s="301">
        <f>'(3.5) Actual WCA NPC'!H341-'(3.4) Adjustments'!H341</f>
        <v>0</v>
      </c>
      <c r="I341" s="301">
        <f>'(3.5) Actual WCA NPC'!I341-'(3.4) Adjustments'!I341</f>
        <v>0</v>
      </c>
      <c r="J341" s="301">
        <f>'(3.5) Actual WCA NPC'!J341-'(3.4) Adjustments'!J341</f>
        <v>0</v>
      </c>
      <c r="K341" s="301">
        <f>'(3.5) Actual WCA NPC'!K341-'(3.4) Adjustments'!K341</f>
        <v>0</v>
      </c>
      <c r="L341" s="301">
        <f>'(3.5) Actual WCA NPC'!L341-'(3.4) Adjustments'!L341</f>
        <v>0</v>
      </c>
      <c r="M341" s="301">
        <f>'(3.5) Actual WCA NPC'!M341-'(3.4) Adjustments'!M341</f>
        <v>0</v>
      </c>
      <c r="N341" s="301">
        <f>'(3.5) Actual WCA NPC'!N341-'(3.4) Adjustments'!N341</f>
        <v>0</v>
      </c>
      <c r="O341" s="301">
        <f>'(3.5) Actual WCA NPC'!O341-'(3.4) Adjustments'!O341</f>
        <v>0</v>
      </c>
      <c r="P341" s="301">
        <f>'(3.5) Actual WCA NPC'!P341-'(3.4) Adjustments'!P341</f>
        <v>0</v>
      </c>
      <c r="Q341" s="301">
        <f>'(3.5) Actual WCA NPC'!Q341-'(3.4) Adjustments'!Q341</f>
        <v>0</v>
      </c>
      <c r="R341" s="301">
        <f>'(3.5) Actual WCA NPC'!R341-'(3.4) Adjustments'!R341</f>
        <v>0</v>
      </c>
    </row>
    <row r="342" spans="1:18" ht="12.75" customHeight="1">
      <c r="C342" s="298" t="s">
        <v>75</v>
      </c>
      <c r="F342" s="307">
        <f t="shared" si="58"/>
        <v>0</v>
      </c>
      <c r="G342" s="301">
        <f>'(3.5) Actual WCA NPC'!G342-'(3.4) Adjustments'!G342</f>
        <v>0</v>
      </c>
      <c r="H342" s="301">
        <f>'(3.5) Actual WCA NPC'!H342-'(3.4) Adjustments'!H342</f>
        <v>0</v>
      </c>
      <c r="I342" s="301">
        <f>'(3.5) Actual WCA NPC'!I342-'(3.4) Adjustments'!I342</f>
        <v>0</v>
      </c>
      <c r="J342" s="301">
        <f>'(3.5) Actual WCA NPC'!J342-'(3.4) Adjustments'!J342</f>
        <v>0</v>
      </c>
      <c r="K342" s="301">
        <f>'(3.5) Actual WCA NPC'!K342-'(3.4) Adjustments'!K342</f>
        <v>0</v>
      </c>
      <c r="L342" s="301">
        <f>'(3.5) Actual WCA NPC'!L342-'(3.4) Adjustments'!L342</f>
        <v>0</v>
      </c>
      <c r="M342" s="301">
        <f>'(3.5) Actual WCA NPC'!M342-'(3.4) Adjustments'!M342</f>
        <v>0</v>
      </c>
      <c r="N342" s="301">
        <f>'(3.5) Actual WCA NPC'!N342-'(3.4) Adjustments'!N342</f>
        <v>0</v>
      </c>
      <c r="O342" s="301">
        <f>'(3.5) Actual WCA NPC'!O342-'(3.4) Adjustments'!O342</f>
        <v>0</v>
      </c>
      <c r="P342" s="301">
        <f>'(3.5) Actual WCA NPC'!P342-'(3.4) Adjustments'!P342</f>
        <v>0</v>
      </c>
      <c r="Q342" s="301">
        <f>'(3.5) Actual WCA NPC'!Q342-'(3.4) Adjustments'!Q342</f>
        <v>0</v>
      </c>
      <c r="R342" s="301">
        <f>'(3.5) Actual WCA NPC'!R342-'(3.4) Adjustments'!R342</f>
        <v>0</v>
      </c>
    </row>
    <row r="343" spans="1:18" ht="12.75" customHeight="1">
      <c r="C343" s="298" t="s">
        <v>76</v>
      </c>
      <c r="E343" s="302" t="s">
        <v>171</v>
      </c>
      <c r="F343" s="307">
        <f t="shared" si="58"/>
        <v>1453519</v>
      </c>
      <c r="G343" s="301">
        <f>'(3.5) Actual WCA NPC'!G343-'(3.4) Adjustments'!G343</f>
        <v>145858</v>
      </c>
      <c r="H343" s="301">
        <f>'(3.5) Actual WCA NPC'!H343-'(3.4) Adjustments'!H343</f>
        <v>131421</v>
      </c>
      <c r="I343" s="301">
        <f>'(3.5) Actual WCA NPC'!I343-'(3.4) Adjustments'!I343</f>
        <v>154602</v>
      </c>
      <c r="J343" s="301">
        <f>'(3.5) Actual WCA NPC'!J343-'(3.4) Adjustments'!J343</f>
        <v>122672</v>
      </c>
      <c r="K343" s="301">
        <f>'(3.5) Actual WCA NPC'!K343-'(3.4) Adjustments'!K343</f>
        <v>-482</v>
      </c>
      <c r="L343" s="301">
        <f>'(3.5) Actual WCA NPC'!L343-'(3.4) Adjustments'!L343</f>
        <v>127460</v>
      </c>
      <c r="M343" s="301">
        <f>'(3.5) Actual WCA NPC'!M343-'(3.4) Adjustments'!M343</f>
        <v>96967</v>
      </c>
      <c r="N343" s="301">
        <f>'(3.5) Actual WCA NPC'!N343-'(3.4) Adjustments'!N343</f>
        <v>142389</v>
      </c>
      <c r="O343" s="301">
        <f>'(3.5) Actual WCA NPC'!O343-'(3.4) Adjustments'!O343</f>
        <v>140731</v>
      </c>
      <c r="P343" s="301">
        <f>'(3.5) Actual WCA NPC'!P343-'(3.4) Adjustments'!P343</f>
        <v>100834</v>
      </c>
      <c r="Q343" s="301">
        <f>'(3.5) Actual WCA NPC'!Q343-'(3.4) Adjustments'!Q343</f>
        <v>138295</v>
      </c>
      <c r="R343" s="301">
        <f>'(3.5) Actual WCA NPC'!R343-'(3.4) Adjustments'!R343</f>
        <v>152772</v>
      </c>
    </row>
    <row r="344" spans="1:18" ht="12.75" customHeight="1">
      <c r="C344" s="298" t="s">
        <v>77</v>
      </c>
      <c r="F344" s="307">
        <f t="shared" si="58"/>
        <v>0</v>
      </c>
      <c r="G344" s="301">
        <f>'(3.5) Actual WCA NPC'!G344-'(3.4) Adjustments'!G344</f>
        <v>0</v>
      </c>
      <c r="H344" s="301">
        <f>'(3.5) Actual WCA NPC'!H344-'(3.4) Adjustments'!H344</f>
        <v>0</v>
      </c>
      <c r="I344" s="301">
        <f>'(3.5) Actual WCA NPC'!I344-'(3.4) Adjustments'!I344</f>
        <v>0</v>
      </c>
      <c r="J344" s="301">
        <f>'(3.5) Actual WCA NPC'!J344-'(3.4) Adjustments'!J344</f>
        <v>0</v>
      </c>
      <c r="K344" s="301">
        <f>'(3.5) Actual WCA NPC'!K344-'(3.4) Adjustments'!K344</f>
        <v>0</v>
      </c>
      <c r="L344" s="301">
        <f>'(3.5) Actual WCA NPC'!L344-'(3.4) Adjustments'!L344</f>
        <v>0</v>
      </c>
      <c r="M344" s="301">
        <f>'(3.5) Actual WCA NPC'!M344-'(3.4) Adjustments'!M344</f>
        <v>0</v>
      </c>
      <c r="N344" s="301">
        <f>'(3.5) Actual WCA NPC'!N344-'(3.4) Adjustments'!N344</f>
        <v>0</v>
      </c>
      <c r="O344" s="301">
        <f>'(3.5) Actual WCA NPC'!O344-'(3.4) Adjustments'!O344</f>
        <v>0</v>
      </c>
      <c r="P344" s="301">
        <f>'(3.5) Actual WCA NPC'!P344-'(3.4) Adjustments'!P344</f>
        <v>0</v>
      </c>
      <c r="Q344" s="301">
        <f>'(3.5) Actual WCA NPC'!Q344-'(3.4) Adjustments'!Q344</f>
        <v>0</v>
      </c>
      <c r="R344" s="301">
        <f>'(3.5) Actual WCA NPC'!R344-'(3.4) Adjustments'!R344</f>
        <v>0</v>
      </c>
    </row>
    <row r="345" spans="1:18" ht="12.75" customHeight="1">
      <c r="C345" s="298" t="s">
        <v>99</v>
      </c>
      <c r="F345" s="307">
        <f t="shared" si="58"/>
        <v>0</v>
      </c>
      <c r="G345" s="301">
        <f>'(3.5) Actual WCA NPC'!G345-'(3.4) Adjustments'!G345</f>
        <v>0</v>
      </c>
      <c r="H345" s="301">
        <f>'(3.5) Actual WCA NPC'!H345-'(3.4) Adjustments'!H345</f>
        <v>0</v>
      </c>
      <c r="I345" s="301">
        <f>'(3.5) Actual WCA NPC'!I345-'(3.4) Adjustments'!I345</f>
        <v>0</v>
      </c>
      <c r="J345" s="301">
        <f>'(3.5) Actual WCA NPC'!J345-'(3.4) Adjustments'!J345</f>
        <v>0</v>
      </c>
      <c r="K345" s="301">
        <f>'(3.5) Actual WCA NPC'!K345-'(3.4) Adjustments'!K345</f>
        <v>0</v>
      </c>
      <c r="L345" s="301">
        <f>'(3.5) Actual WCA NPC'!L345-'(3.4) Adjustments'!L345</f>
        <v>0</v>
      </c>
      <c r="M345" s="301">
        <f>'(3.5) Actual WCA NPC'!M345-'(3.4) Adjustments'!M345</f>
        <v>0</v>
      </c>
      <c r="N345" s="301">
        <f>'(3.5) Actual WCA NPC'!N345-'(3.4) Adjustments'!N345</f>
        <v>0</v>
      </c>
      <c r="O345" s="301">
        <f>'(3.5) Actual WCA NPC'!O345-'(3.4) Adjustments'!O345</f>
        <v>0</v>
      </c>
      <c r="P345" s="301">
        <f>'(3.5) Actual WCA NPC'!P345-'(3.4) Adjustments'!P345</f>
        <v>0</v>
      </c>
      <c r="Q345" s="301">
        <f>'(3.5) Actual WCA NPC'!Q345-'(3.4) Adjustments'!Q345</f>
        <v>0</v>
      </c>
      <c r="R345" s="301">
        <f>'(3.5) Actual WCA NPC'!R345-'(3.4) Adjustments'!R345</f>
        <v>0</v>
      </c>
    </row>
    <row r="346" spans="1:18" ht="12.75" customHeight="1">
      <c r="C346" s="298" t="s">
        <v>334</v>
      </c>
      <c r="E346" s="302" t="s">
        <v>171</v>
      </c>
      <c r="F346" s="307">
        <f t="shared" si="58"/>
        <v>0</v>
      </c>
      <c r="G346" s="301">
        <f>'(3.5) Actual WCA NPC'!G346-'(3.4) Adjustments'!G346</f>
        <v>0</v>
      </c>
      <c r="H346" s="301">
        <f>'(3.5) Actual WCA NPC'!H346-'(3.4) Adjustments'!H346</f>
        <v>0</v>
      </c>
      <c r="I346" s="301">
        <f>'(3.5) Actual WCA NPC'!I346-'(3.4) Adjustments'!I346</f>
        <v>0</v>
      </c>
      <c r="J346" s="301">
        <f>'(3.5) Actual WCA NPC'!J346-'(3.4) Adjustments'!J346</f>
        <v>0</v>
      </c>
      <c r="K346" s="301">
        <f>'(3.5) Actual WCA NPC'!K346-'(3.4) Adjustments'!K346</f>
        <v>0</v>
      </c>
      <c r="L346" s="301">
        <f>'(3.5) Actual WCA NPC'!L346-'(3.4) Adjustments'!L346</f>
        <v>0</v>
      </c>
      <c r="M346" s="301">
        <f>'(3.5) Actual WCA NPC'!M346-'(3.4) Adjustments'!M346</f>
        <v>0</v>
      </c>
      <c r="N346" s="301">
        <f>'(3.5) Actual WCA NPC'!N346-'(3.4) Adjustments'!N346</f>
        <v>0</v>
      </c>
      <c r="O346" s="301">
        <f>'(3.5) Actual WCA NPC'!O346-'(3.4) Adjustments'!O346</f>
        <v>0</v>
      </c>
      <c r="P346" s="301">
        <f>'(3.5) Actual WCA NPC'!P346-'(3.4) Adjustments'!P346</f>
        <v>0</v>
      </c>
      <c r="Q346" s="301">
        <f>'(3.5) Actual WCA NPC'!Q346-'(3.4) Adjustments'!Q346</f>
        <v>0</v>
      </c>
      <c r="R346" s="301">
        <f>'(3.5) Actual WCA NPC'!R346-'(3.4) Adjustments'!R346</f>
        <v>0</v>
      </c>
    </row>
    <row r="347" spans="1:18" ht="12.75" customHeight="1">
      <c r="B347" s="298"/>
      <c r="F347" s="307"/>
      <c r="G347" s="307"/>
      <c r="H347" s="307"/>
      <c r="I347" s="307"/>
      <c r="J347" s="307"/>
      <c r="K347" s="307"/>
      <c r="L347" s="307"/>
      <c r="M347" s="307"/>
      <c r="N347" s="307"/>
      <c r="O347" s="307"/>
      <c r="P347" s="307"/>
      <c r="Q347" s="307"/>
      <c r="R347" s="307"/>
    </row>
    <row r="348" spans="1:18" ht="12.75" customHeight="1">
      <c r="A348" s="228" t="s">
        <v>212</v>
      </c>
      <c r="B348" s="298"/>
      <c r="F348" s="307">
        <f>SUM(G348:R348)</f>
        <v>3861038</v>
      </c>
      <c r="G348" s="314">
        <f t="shared" ref="G348:I348" si="59">SUM(G339:G347)</f>
        <v>368052</v>
      </c>
      <c r="H348" s="314">
        <f t="shared" si="59"/>
        <v>282764</v>
      </c>
      <c r="I348" s="314">
        <f t="shared" si="59"/>
        <v>437221</v>
      </c>
      <c r="J348" s="314">
        <f t="shared" ref="J348:R348" si="60">SUM(J339:J347)</f>
        <v>336346</v>
      </c>
      <c r="K348" s="314">
        <f t="shared" si="60"/>
        <v>167622</v>
      </c>
      <c r="L348" s="314">
        <f t="shared" si="60"/>
        <v>211508</v>
      </c>
      <c r="M348" s="314">
        <f t="shared" si="60"/>
        <v>276974</v>
      </c>
      <c r="N348" s="314">
        <f t="shared" si="60"/>
        <v>369934</v>
      </c>
      <c r="O348" s="314">
        <f t="shared" si="60"/>
        <v>404538</v>
      </c>
      <c r="P348" s="314">
        <f t="shared" si="60"/>
        <v>372364</v>
      </c>
      <c r="Q348" s="314">
        <f t="shared" si="60"/>
        <v>296239</v>
      </c>
      <c r="R348" s="314">
        <f t="shared" si="60"/>
        <v>337476</v>
      </c>
    </row>
    <row r="349" spans="1:18" ht="12.75" customHeight="1">
      <c r="B349" s="298"/>
      <c r="F349" s="307"/>
      <c r="G349" s="307"/>
      <c r="H349" s="307"/>
      <c r="I349" s="307"/>
      <c r="J349" s="307"/>
      <c r="K349" s="307"/>
      <c r="L349" s="307"/>
      <c r="M349" s="307"/>
      <c r="N349" s="307"/>
      <c r="O349" s="307"/>
      <c r="P349" s="307"/>
      <c r="Q349" s="307"/>
      <c r="R349" s="307"/>
    </row>
    <row r="350" spans="1:18" ht="12.75" customHeight="1">
      <c r="A350" s="228" t="s">
        <v>94</v>
      </c>
      <c r="B350" s="298"/>
      <c r="F350" s="307"/>
      <c r="G350" s="307"/>
      <c r="H350" s="307"/>
      <c r="I350" s="307"/>
      <c r="J350" s="307"/>
      <c r="K350" s="307"/>
      <c r="L350" s="307"/>
      <c r="M350" s="307"/>
      <c r="N350" s="307"/>
      <c r="O350" s="307"/>
      <c r="P350" s="307"/>
      <c r="Q350" s="307"/>
      <c r="R350" s="307"/>
    </row>
    <row r="351" spans="1:18" ht="12.75" customHeight="1">
      <c r="C351" s="298" t="s">
        <v>95</v>
      </c>
      <c r="F351" s="307">
        <f>SUM(G351:R351)</f>
        <v>2686429</v>
      </c>
      <c r="G351" s="301">
        <f>'(3.5) Actual WCA NPC'!G351-'(3.4) Adjustments'!G351</f>
        <v>394395</v>
      </c>
      <c r="H351" s="301">
        <f>'(3.5) Actual WCA NPC'!H351-'(3.4) Adjustments'!H351</f>
        <v>355913</v>
      </c>
      <c r="I351" s="301">
        <f>'(3.5) Actual WCA NPC'!I351-'(3.4) Adjustments'!I351</f>
        <v>174977</v>
      </c>
      <c r="J351" s="301">
        <f>'(3.5) Actual WCA NPC'!J351-'(3.4) Adjustments'!J351</f>
        <v>269629</v>
      </c>
      <c r="K351" s="301">
        <f>'(3.5) Actual WCA NPC'!K351-'(3.4) Adjustments'!K351</f>
        <v>301943</v>
      </c>
      <c r="L351" s="301">
        <f>'(3.5) Actual WCA NPC'!L351-'(3.4) Adjustments'!L351</f>
        <v>218812</v>
      </c>
      <c r="M351" s="301">
        <f>'(3.5) Actual WCA NPC'!M351-'(3.4) Adjustments'!M351</f>
        <v>136232</v>
      </c>
      <c r="N351" s="301">
        <f>'(3.5) Actual WCA NPC'!N351-'(3.4) Adjustments'!N351</f>
        <v>103396</v>
      </c>
      <c r="O351" s="301">
        <f>'(3.5) Actual WCA NPC'!O351-'(3.4) Adjustments'!O351</f>
        <v>76291</v>
      </c>
      <c r="P351" s="301">
        <f>'(3.5) Actual WCA NPC'!P351-'(3.4) Adjustments'!P351</f>
        <v>140974</v>
      </c>
      <c r="Q351" s="301">
        <f>'(3.5) Actual WCA NPC'!Q351-'(3.4) Adjustments'!Q351</f>
        <v>216456</v>
      </c>
      <c r="R351" s="301">
        <f>'(3.5) Actual WCA NPC'!R351-'(3.4) Adjustments'!R351</f>
        <v>297411</v>
      </c>
    </row>
    <row r="352" spans="1:18" ht="12.75" customHeight="1">
      <c r="C352" s="298" t="s">
        <v>96</v>
      </c>
      <c r="F352" s="307">
        <f>SUM(G352:R352)</f>
        <v>0</v>
      </c>
      <c r="G352" s="301">
        <f>'(3.5) Actual WCA NPC'!G352-'(3.4) Adjustments'!G352</f>
        <v>0</v>
      </c>
      <c r="H352" s="301">
        <f>'(3.5) Actual WCA NPC'!H352-'(3.4) Adjustments'!H352</f>
        <v>0</v>
      </c>
      <c r="I352" s="301">
        <f>'(3.5) Actual WCA NPC'!I352-'(3.4) Adjustments'!I352</f>
        <v>0</v>
      </c>
      <c r="J352" s="301">
        <f>'(3.5) Actual WCA NPC'!J352-'(3.4) Adjustments'!J352</f>
        <v>0</v>
      </c>
      <c r="K352" s="301">
        <f>'(3.5) Actual WCA NPC'!K352-'(3.4) Adjustments'!K352</f>
        <v>0</v>
      </c>
      <c r="L352" s="301">
        <f>'(3.5) Actual WCA NPC'!L352-'(3.4) Adjustments'!L352</f>
        <v>0</v>
      </c>
      <c r="M352" s="301">
        <f>'(3.5) Actual WCA NPC'!M352-'(3.4) Adjustments'!M352</f>
        <v>0</v>
      </c>
      <c r="N352" s="301">
        <f>'(3.5) Actual WCA NPC'!N352-'(3.4) Adjustments'!N352</f>
        <v>0</v>
      </c>
      <c r="O352" s="301">
        <f>'(3.5) Actual WCA NPC'!O352-'(3.4) Adjustments'!O352</f>
        <v>0</v>
      </c>
      <c r="P352" s="301">
        <f>'(3.5) Actual WCA NPC'!P352-'(3.4) Adjustments'!P352</f>
        <v>0</v>
      </c>
      <c r="Q352" s="301">
        <f>'(3.5) Actual WCA NPC'!Q352-'(3.4) Adjustments'!Q352</f>
        <v>0</v>
      </c>
      <c r="R352" s="301">
        <f>'(3.5) Actual WCA NPC'!R352-'(3.4) Adjustments'!R352</f>
        <v>0</v>
      </c>
    </row>
    <row r="353" spans="1:18" ht="12.75" customHeight="1">
      <c r="C353" s="298"/>
      <c r="F353" s="307"/>
      <c r="G353" s="307"/>
      <c r="H353" s="307"/>
      <c r="I353" s="307"/>
      <c r="J353" s="307"/>
      <c r="K353" s="307"/>
      <c r="L353" s="307"/>
      <c r="M353" s="307"/>
      <c r="N353" s="307"/>
      <c r="O353" s="307"/>
      <c r="P353" s="307"/>
      <c r="Q353" s="307"/>
      <c r="R353" s="307"/>
    </row>
    <row r="354" spans="1:18" ht="12.75" customHeight="1">
      <c r="A354" s="228" t="s">
        <v>213</v>
      </c>
      <c r="B354" s="298"/>
      <c r="F354" s="307">
        <f>SUM(G354:R354)</f>
        <v>2686429</v>
      </c>
      <c r="G354" s="314">
        <f t="shared" ref="G354:I354" si="61">SUM(G351:G353)</f>
        <v>394395</v>
      </c>
      <c r="H354" s="314">
        <f t="shared" si="61"/>
        <v>355913</v>
      </c>
      <c r="I354" s="314">
        <f t="shared" si="61"/>
        <v>174977</v>
      </c>
      <c r="J354" s="314">
        <f t="shared" ref="J354:R354" si="62">SUM(J351:J353)</f>
        <v>269629</v>
      </c>
      <c r="K354" s="314">
        <f t="shared" si="62"/>
        <v>301943</v>
      </c>
      <c r="L354" s="314">
        <f t="shared" si="62"/>
        <v>218812</v>
      </c>
      <c r="M354" s="314">
        <f t="shared" si="62"/>
        <v>136232</v>
      </c>
      <c r="N354" s="314">
        <f t="shared" si="62"/>
        <v>103396</v>
      </c>
      <c r="O354" s="314">
        <f t="shared" si="62"/>
        <v>76291</v>
      </c>
      <c r="P354" s="314">
        <f t="shared" si="62"/>
        <v>140974</v>
      </c>
      <c r="Q354" s="314">
        <f t="shared" si="62"/>
        <v>216456</v>
      </c>
      <c r="R354" s="314">
        <f t="shared" si="62"/>
        <v>297411</v>
      </c>
    </row>
    <row r="355" spans="1:18" ht="12.75" customHeight="1">
      <c r="B355" s="298"/>
      <c r="F355" s="307"/>
      <c r="G355" s="307"/>
      <c r="H355" s="307"/>
      <c r="I355" s="307"/>
      <c r="J355" s="307"/>
      <c r="K355" s="307"/>
      <c r="L355" s="307"/>
      <c r="M355" s="307"/>
      <c r="N355" s="307"/>
      <c r="O355" s="307"/>
      <c r="P355" s="307"/>
      <c r="Q355" s="307"/>
      <c r="R355" s="307"/>
    </row>
    <row r="356" spans="1:18" ht="12.75" customHeight="1">
      <c r="A356" s="228" t="s">
        <v>78</v>
      </c>
      <c r="B356" s="298"/>
      <c r="F356" s="307"/>
      <c r="G356" s="307"/>
      <c r="H356" s="307"/>
      <c r="I356" s="307"/>
      <c r="J356" s="307"/>
      <c r="K356" s="307"/>
      <c r="L356" s="307"/>
      <c r="M356" s="307"/>
      <c r="N356" s="307"/>
      <c r="O356" s="307"/>
      <c r="P356" s="307"/>
      <c r="Q356" s="307"/>
      <c r="R356" s="307"/>
    </row>
    <row r="357" spans="1:18" ht="12.75" customHeight="1">
      <c r="C357" s="298" t="s">
        <v>79</v>
      </c>
      <c r="F357" s="307">
        <f t="shared" ref="F357" si="63">SUM(G357:R357)</f>
        <v>0</v>
      </c>
      <c r="G357" s="301">
        <f>'(3.5) Actual WCA NPC'!G357-'(3.4) Adjustments'!G357</f>
        <v>0</v>
      </c>
      <c r="H357" s="301">
        <f>'(3.5) Actual WCA NPC'!H357-'(3.4) Adjustments'!H357</f>
        <v>0</v>
      </c>
      <c r="I357" s="301">
        <f>'(3.5) Actual WCA NPC'!I357-'(3.4) Adjustments'!I357</f>
        <v>0</v>
      </c>
      <c r="J357" s="301">
        <f>'(3.5) Actual WCA NPC'!J357-'(3.4) Adjustments'!J357</f>
        <v>0</v>
      </c>
      <c r="K357" s="301">
        <f>'(3.5) Actual WCA NPC'!K357-'(3.4) Adjustments'!K357</f>
        <v>0</v>
      </c>
      <c r="L357" s="301">
        <f>'(3.5) Actual WCA NPC'!L357-'(3.4) Adjustments'!L357</f>
        <v>0</v>
      </c>
      <c r="M357" s="301">
        <f>'(3.5) Actual WCA NPC'!M357-'(3.4) Adjustments'!M357</f>
        <v>0</v>
      </c>
      <c r="N357" s="301">
        <f>'(3.5) Actual WCA NPC'!N357-'(3.4) Adjustments'!N357</f>
        <v>0</v>
      </c>
      <c r="O357" s="301">
        <f>'(3.5) Actual WCA NPC'!O357-'(3.4) Adjustments'!O357</f>
        <v>0</v>
      </c>
      <c r="P357" s="301">
        <f>'(3.5) Actual WCA NPC'!P357-'(3.4) Adjustments'!P357</f>
        <v>0</v>
      </c>
      <c r="Q357" s="301">
        <f>'(3.5) Actual WCA NPC'!Q357-'(3.4) Adjustments'!Q357</f>
        <v>0</v>
      </c>
      <c r="R357" s="301">
        <f>'(3.5) Actual WCA NPC'!R357-'(3.4) Adjustments'!R357</f>
        <v>0</v>
      </c>
    </row>
    <row r="358" spans="1:18" ht="12.75" customHeight="1">
      <c r="C358" s="298" t="s">
        <v>201</v>
      </c>
      <c r="F358" s="307">
        <f t="shared" ref="F358:F376" si="64">SUM(G358:R358)</f>
        <v>0</v>
      </c>
      <c r="G358" s="301">
        <f>'(3.5) Actual WCA NPC'!G358-'(3.4) Adjustments'!G358</f>
        <v>0</v>
      </c>
      <c r="H358" s="301">
        <f>'(3.5) Actual WCA NPC'!H358-'(3.4) Adjustments'!H358</f>
        <v>0</v>
      </c>
      <c r="I358" s="301">
        <f>'(3.5) Actual WCA NPC'!I358-'(3.4) Adjustments'!I358</f>
        <v>0</v>
      </c>
      <c r="J358" s="301">
        <f>'(3.5) Actual WCA NPC'!J358-'(3.4) Adjustments'!J358</f>
        <v>0</v>
      </c>
      <c r="K358" s="301">
        <f>'(3.5) Actual WCA NPC'!K358-'(3.4) Adjustments'!K358</f>
        <v>0</v>
      </c>
      <c r="L358" s="301">
        <f>'(3.5) Actual WCA NPC'!L358-'(3.4) Adjustments'!L358</f>
        <v>0</v>
      </c>
      <c r="M358" s="301">
        <f>'(3.5) Actual WCA NPC'!M358-'(3.4) Adjustments'!M358</f>
        <v>0</v>
      </c>
      <c r="N358" s="301">
        <f>'(3.5) Actual WCA NPC'!N358-'(3.4) Adjustments'!N358</f>
        <v>0</v>
      </c>
      <c r="O358" s="301">
        <f>'(3.5) Actual WCA NPC'!O358-'(3.4) Adjustments'!O358</f>
        <v>0</v>
      </c>
      <c r="P358" s="301">
        <f>'(3.5) Actual WCA NPC'!P358-'(3.4) Adjustments'!P358</f>
        <v>0</v>
      </c>
      <c r="Q358" s="301">
        <f>'(3.5) Actual WCA NPC'!Q358-'(3.4) Adjustments'!Q358</f>
        <v>0</v>
      </c>
      <c r="R358" s="301">
        <f>'(3.5) Actual WCA NPC'!R358-'(3.4) Adjustments'!R358</f>
        <v>0</v>
      </c>
    </row>
    <row r="359" spans="1:18" ht="12.75" customHeight="1">
      <c r="C359" s="298" t="s">
        <v>335</v>
      </c>
      <c r="F359" s="307">
        <f t="shared" si="64"/>
        <v>0</v>
      </c>
      <c r="G359" s="301">
        <f>'(3.5) Actual WCA NPC'!G359-'(3.4) Adjustments'!G359</f>
        <v>0</v>
      </c>
      <c r="H359" s="301">
        <f>'(3.5) Actual WCA NPC'!H359-'(3.4) Adjustments'!H359</f>
        <v>0</v>
      </c>
      <c r="I359" s="301">
        <f>'(3.5) Actual WCA NPC'!I359-'(3.4) Adjustments'!I359</f>
        <v>0</v>
      </c>
      <c r="J359" s="301">
        <f>'(3.5) Actual WCA NPC'!J359-'(3.4) Adjustments'!J359</f>
        <v>0</v>
      </c>
      <c r="K359" s="301">
        <f>'(3.5) Actual WCA NPC'!K359-'(3.4) Adjustments'!K359</f>
        <v>0</v>
      </c>
      <c r="L359" s="301">
        <f>'(3.5) Actual WCA NPC'!L359-'(3.4) Adjustments'!L359</f>
        <v>0</v>
      </c>
      <c r="M359" s="301">
        <f>'(3.5) Actual WCA NPC'!M359-'(3.4) Adjustments'!M359</f>
        <v>0</v>
      </c>
      <c r="N359" s="301">
        <f>'(3.5) Actual WCA NPC'!N359-'(3.4) Adjustments'!N359</f>
        <v>0</v>
      </c>
      <c r="O359" s="301">
        <f>'(3.5) Actual WCA NPC'!O359-'(3.4) Adjustments'!O359</f>
        <v>0</v>
      </c>
      <c r="P359" s="301">
        <f>'(3.5) Actual WCA NPC'!P359-'(3.4) Adjustments'!P359</f>
        <v>0</v>
      </c>
      <c r="Q359" s="301">
        <f>'(3.5) Actual WCA NPC'!Q359-'(3.4) Adjustments'!Q359</f>
        <v>0</v>
      </c>
      <c r="R359" s="301">
        <f>'(3.5) Actual WCA NPC'!R359-'(3.4) Adjustments'!R359</f>
        <v>0</v>
      </c>
    </row>
    <row r="360" spans="1:18" ht="12.75" customHeight="1">
      <c r="C360" s="298" t="s">
        <v>80</v>
      </c>
      <c r="F360" s="307">
        <f t="shared" si="64"/>
        <v>0</v>
      </c>
      <c r="G360" s="301">
        <f>'(3.5) Actual WCA NPC'!G360-'(3.4) Adjustments'!G360</f>
        <v>0</v>
      </c>
      <c r="H360" s="301">
        <f>'(3.5) Actual WCA NPC'!H360-'(3.4) Adjustments'!H360</f>
        <v>0</v>
      </c>
      <c r="I360" s="301">
        <f>'(3.5) Actual WCA NPC'!I360-'(3.4) Adjustments'!I360</f>
        <v>0</v>
      </c>
      <c r="J360" s="301">
        <f>'(3.5) Actual WCA NPC'!J360-'(3.4) Adjustments'!J360</f>
        <v>0</v>
      </c>
      <c r="K360" s="301">
        <f>'(3.5) Actual WCA NPC'!K360-'(3.4) Adjustments'!K360</f>
        <v>0</v>
      </c>
      <c r="L360" s="301">
        <f>'(3.5) Actual WCA NPC'!L360-'(3.4) Adjustments'!L360</f>
        <v>0</v>
      </c>
      <c r="M360" s="301">
        <f>'(3.5) Actual WCA NPC'!M360-'(3.4) Adjustments'!M360</f>
        <v>0</v>
      </c>
      <c r="N360" s="301">
        <f>'(3.5) Actual WCA NPC'!N360-'(3.4) Adjustments'!N360</f>
        <v>0</v>
      </c>
      <c r="O360" s="301">
        <f>'(3.5) Actual WCA NPC'!O360-'(3.4) Adjustments'!O360</f>
        <v>0</v>
      </c>
      <c r="P360" s="301">
        <f>'(3.5) Actual WCA NPC'!P360-'(3.4) Adjustments'!P360</f>
        <v>0</v>
      </c>
      <c r="Q360" s="301">
        <f>'(3.5) Actual WCA NPC'!Q360-'(3.4) Adjustments'!Q360</f>
        <v>0</v>
      </c>
      <c r="R360" s="301">
        <f>'(3.5) Actual WCA NPC'!R360-'(3.4) Adjustments'!R360</f>
        <v>0</v>
      </c>
    </row>
    <row r="361" spans="1:18" ht="12.75" customHeight="1">
      <c r="C361" s="298" t="s">
        <v>336</v>
      </c>
      <c r="F361" s="307">
        <f t="shared" si="64"/>
        <v>0</v>
      </c>
      <c r="G361" s="301">
        <f>'(3.5) Actual WCA NPC'!G361-'(3.4) Adjustments'!G361</f>
        <v>0</v>
      </c>
      <c r="H361" s="301">
        <f>'(3.5) Actual WCA NPC'!H361-'(3.4) Adjustments'!H361</f>
        <v>0</v>
      </c>
      <c r="I361" s="301">
        <f>'(3.5) Actual WCA NPC'!I361-'(3.4) Adjustments'!I361</f>
        <v>0</v>
      </c>
      <c r="J361" s="301">
        <f>'(3.5) Actual WCA NPC'!J361-'(3.4) Adjustments'!J361</f>
        <v>0</v>
      </c>
      <c r="K361" s="301">
        <f>'(3.5) Actual WCA NPC'!K361-'(3.4) Adjustments'!K361</f>
        <v>0</v>
      </c>
      <c r="L361" s="301">
        <f>'(3.5) Actual WCA NPC'!L361-'(3.4) Adjustments'!L361</f>
        <v>0</v>
      </c>
      <c r="M361" s="301">
        <f>'(3.5) Actual WCA NPC'!M361-'(3.4) Adjustments'!M361</f>
        <v>0</v>
      </c>
      <c r="N361" s="301">
        <f>'(3.5) Actual WCA NPC'!N361-'(3.4) Adjustments'!N361</f>
        <v>0</v>
      </c>
      <c r="O361" s="301">
        <f>'(3.5) Actual WCA NPC'!O361-'(3.4) Adjustments'!O361</f>
        <v>0</v>
      </c>
      <c r="P361" s="301">
        <f>'(3.5) Actual WCA NPC'!P361-'(3.4) Adjustments'!P361</f>
        <v>0</v>
      </c>
      <c r="Q361" s="301">
        <f>'(3.5) Actual WCA NPC'!Q361-'(3.4) Adjustments'!Q361</f>
        <v>0</v>
      </c>
      <c r="R361" s="301">
        <f>'(3.5) Actual WCA NPC'!R361-'(3.4) Adjustments'!R361</f>
        <v>0</v>
      </c>
    </row>
    <row r="362" spans="1:18" ht="12.75" customHeight="1">
      <c r="C362" s="298" t="s">
        <v>81</v>
      </c>
      <c r="F362" s="307">
        <f t="shared" si="64"/>
        <v>0</v>
      </c>
      <c r="G362" s="301">
        <f>'(3.5) Actual WCA NPC'!G362-'(3.4) Adjustments'!G362</f>
        <v>0</v>
      </c>
      <c r="H362" s="301">
        <f>'(3.5) Actual WCA NPC'!H362-'(3.4) Adjustments'!H362</f>
        <v>0</v>
      </c>
      <c r="I362" s="301">
        <f>'(3.5) Actual WCA NPC'!I362-'(3.4) Adjustments'!I362</f>
        <v>0</v>
      </c>
      <c r="J362" s="301">
        <f>'(3.5) Actual WCA NPC'!J362-'(3.4) Adjustments'!J362</f>
        <v>0</v>
      </c>
      <c r="K362" s="301">
        <f>'(3.5) Actual WCA NPC'!K362-'(3.4) Adjustments'!K362</f>
        <v>0</v>
      </c>
      <c r="L362" s="301">
        <f>'(3.5) Actual WCA NPC'!L362-'(3.4) Adjustments'!L362</f>
        <v>0</v>
      </c>
      <c r="M362" s="301">
        <f>'(3.5) Actual WCA NPC'!M362-'(3.4) Adjustments'!M362</f>
        <v>0</v>
      </c>
      <c r="N362" s="301">
        <f>'(3.5) Actual WCA NPC'!N362-'(3.4) Adjustments'!N362</f>
        <v>0</v>
      </c>
      <c r="O362" s="301">
        <f>'(3.5) Actual WCA NPC'!O362-'(3.4) Adjustments'!O362</f>
        <v>0</v>
      </c>
      <c r="P362" s="301">
        <f>'(3.5) Actual WCA NPC'!P362-'(3.4) Adjustments'!P362</f>
        <v>0</v>
      </c>
      <c r="Q362" s="301">
        <f>'(3.5) Actual WCA NPC'!Q362-'(3.4) Adjustments'!Q362</f>
        <v>0</v>
      </c>
      <c r="R362" s="301">
        <f>'(3.5) Actual WCA NPC'!R362-'(3.4) Adjustments'!R362</f>
        <v>0</v>
      </c>
    </row>
    <row r="363" spans="1:18" ht="12.75" customHeight="1">
      <c r="C363" s="298" t="s">
        <v>82</v>
      </c>
      <c r="F363" s="307">
        <f t="shared" si="64"/>
        <v>0</v>
      </c>
      <c r="G363" s="301">
        <f>'(3.5) Actual WCA NPC'!G363-'(3.4) Adjustments'!G363</f>
        <v>0</v>
      </c>
      <c r="H363" s="301">
        <f>'(3.5) Actual WCA NPC'!H363-'(3.4) Adjustments'!H363</f>
        <v>0</v>
      </c>
      <c r="I363" s="301">
        <f>'(3.5) Actual WCA NPC'!I363-'(3.4) Adjustments'!I363</f>
        <v>0</v>
      </c>
      <c r="J363" s="301">
        <f>'(3.5) Actual WCA NPC'!J363-'(3.4) Adjustments'!J363</f>
        <v>0</v>
      </c>
      <c r="K363" s="301">
        <f>'(3.5) Actual WCA NPC'!K363-'(3.4) Adjustments'!K363</f>
        <v>0</v>
      </c>
      <c r="L363" s="301">
        <f>'(3.5) Actual WCA NPC'!L363-'(3.4) Adjustments'!L363</f>
        <v>0</v>
      </c>
      <c r="M363" s="301">
        <f>'(3.5) Actual WCA NPC'!M363-'(3.4) Adjustments'!M363</f>
        <v>0</v>
      </c>
      <c r="N363" s="301">
        <f>'(3.5) Actual WCA NPC'!N363-'(3.4) Adjustments'!N363</f>
        <v>0</v>
      </c>
      <c r="O363" s="301">
        <f>'(3.5) Actual WCA NPC'!O363-'(3.4) Adjustments'!O363</f>
        <v>0</v>
      </c>
      <c r="P363" s="301">
        <f>'(3.5) Actual WCA NPC'!P363-'(3.4) Adjustments'!P363</f>
        <v>0</v>
      </c>
      <c r="Q363" s="301">
        <f>'(3.5) Actual WCA NPC'!Q363-'(3.4) Adjustments'!Q363</f>
        <v>0</v>
      </c>
      <c r="R363" s="301">
        <f>'(3.5) Actual WCA NPC'!R363-'(3.4) Adjustments'!R363</f>
        <v>0</v>
      </c>
    </row>
    <row r="364" spans="1:18" ht="12.75" customHeight="1">
      <c r="C364" s="298" t="s">
        <v>83</v>
      </c>
      <c r="F364" s="307">
        <f t="shared" si="64"/>
        <v>0</v>
      </c>
      <c r="G364" s="301">
        <f>'(3.5) Actual WCA NPC'!G364-'(3.4) Adjustments'!G364</f>
        <v>0</v>
      </c>
      <c r="H364" s="301">
        <f>'(3.5) Actual WCA NPC'!H364-'(3.4) Adjustments'!H364</f>
        <v>0</v>
      </c>
      <c r="I364" s="301">
        <f>'(3.5) Actual WCA NPC'!I364-'(3.4) Adjustments'!I364</f>
        <v>0</v>
      </c>
      <c r="J364" s="301">
        <f>'(3.5) Actual WCA NPC'!J364-'(3.4) Adjustments'!J364</f>
        <v>0</v>
      </c>
      <c r="K364" s="301">
        <f>'(3.5) Actual WCA NPC'!K364-'(3.4) Adjustments'!K364</f>
        <v>0</v>
      </c>
      <c r="L364" s="301">
        <f>'(3.5) Actual WCA NPC'!L364-'(3.4) Adjustments'!L364</f>
        <v>0</v>
      </c>
      <c r="M364" s="301">
        <f>'(3.5) Actual WCA NPC'!M364-'(3.4) Adjustments'!M364</f>
        <v>0</v>
      </c>
      <c r="N364" s="301">
        <f>'(3.5) Actual WCA NPC'!N364-'(3.4) Adjustments'!N364</f>
        <v>0</v>
      </c>
      <c r="O364" s="301">
        <f>'(3.5) Actual WCA NPC'!O364-'(3.4) Adjustments'!O364</f>
        <v>0</v>
      </c>
      <c r="P364" s="301">
        <f>'(3.5) Actual WCA NPC'!P364-'(3.4) Adjustments'!P364</f>
        <v>0</v>
      </c>
      <c r="Q364" s="301">
        <f>'(3.5) Actual WCA NPC'!Q364-'(3.4) Adjustments'!Q364</f>
        <v>0</v>
      </c>
      <c r="R364" s="301">
        <f>'(3.5) Actual WCA NPC'!R364-'(3.4) Adjustments'!R364</f>
        <v>0</v>
      </c>
    </row>
    <row r="365" spans="1:18" ht="12.75" customHeight="1">
      <c r="C365" s="298" t="s">
        <v>31</v>
      </c>
      <c r="F365" s="307">
        <f t="shared" si="64"/>
        <v>326832</v>
      </c>
      <c r="G365" s="301">
        <f>'(3.5) Actual WCA NPC'!G365-'(3.4) Adjustments'!G365</f>
        <v>26451</v>
      </c>
      <c r="H365" s="301">
        <f>'(3.5) Actual WCA NPC'!H365-'(3.4) Adjustments'!H365</f>
        <v>28233</v>
      </c>
      <c r="I365" s="301">
        <f>'(3.5) Actual WCA NPC'!I365-'(3.4) Adjustments'!I365</f>
        <v>28568</v>
      </c>
      <c r="J365" s="301">
        <f>'(3.5) Actual WCA NPC'!J365-'(3.4) Adjustments'!J365</f>
        <v>28362</v>
      </c>
      <c r="K365" s="301">
        <f>'(3.5) Actual WCA NPC'!K365-'(3.4) Adjustments'!K365</f>
        <v>28572</v>
      </c>
      <c r="L365" s="301">
        <f>'(3.5) Actual WCA NPC'!L365-'(3.4) Adjustments'!L365</f>
        <v>33922</v>
      </c>
      <c r="M365" s="301">
        <f>'(3.5) Actual WCA NPC'!M365-'(3.4) Adjustments'!M365</f>
        <v>30811</v>
      </c>
      <c r="N365" s="301">
        <f>'(3.5) Actual WCA NPC'!N365-'(3.4) Adjustments'!N365</f>
        <v>26412</v>
      </c>
      <c r="O365" s="301">
        <f>'(3.5) Actual WCA NPC'!O365-'(3.4) Adjustments'!O365</f>
        <v>20365</v>
      </c>
      <c r="P365" s="301">
        <f>'(3.5) Actual WCA NPC'!P365-'(3.4) Adjustments'!P365</f>
        <v>29984</v>
      </c>
      <c r="Q365" s="301">
        <f>'(3.5) Actual WCA NPC'!Q365-'(3.4) Adjustments'!Q365</f>
        <v>25135</v>
      </c>
      <c r="R365" s="301">
        <f>'(3.5) Actual WCA NPC'!R365-'(3.4) Adjustments'!R365</f>
        <v>20017</v>
      </c>
    </row>
    <row r="366" spans="1:18" ht="12.75" customHeight="1">
      <c r="C366" s="298" t="s">
        <v>84</v>
      </c>
      <c r="F366" s="307">
        <f t="shared" si="64"/>
        <v>0</v>
      </c>
      <c r="G366" s="301">
        <f>'(3.5) Actual WCA NPC'!G366-'(3.4) Adjustments'!G366</f>
        <v>0</v>
      </c>
      <c r="H366" s="301">
        <f>'(3.5) Actual WCA NPC'!H366-'(3.4) Adjustments'!H366</f>
        <v>0</v>
      </c>
      <c r="I366" s="301">
        <f>'(3.5) Actual WCA NPC'!I366-'(3.4) Adjustments'!I366</f>
        <v>0</v>
      </c>
      <c r="J366" s="301">
        <f>'(3.5) Actual WCA NPC'!J366-'(3.4) Adjustments'!J366</f>
        <v>0</v>
      </c>
      <c r="K366" s="301">
        <f>'(3.5) Actual WCA NPC'!K366-'(3.4) Adjustments'!K366</f>
        <v>0</v>
      </c>
      <c r="L366" s="301">
        <f>'(3.5) Actual WCA NPC'!L366-'(3.4) Adjustments'!L366</f>
        <v>0</v>
      </c>
      <c r="M366" s="301">
        <f>'(3.5) Actual WCA NPC'!M366-'(3.4) Adjustments'!M366</f>
        <v>0</v>
      </c>
      <c r="N366" s="301">
        <f>'(3.5) Actual WCA NPC'!N366-'(3.4) Adjustments'!N366</f>
        <v>0</v>
      </c>
      <c r="O366" s="301">
        <f>'(3.5) Actual WCA NPC'!O366-'(3.4) Adjustments'!O366</f>
        <v>0</v>
      </c>
      <c r="P366" s="301">
        <f>'(3.5) Actual WCA NPC'!P366-'(3.4) Adjustments'!P366</f>
        <v>0</v>
      </c>
      <c r="Q366" s="301">
        <f>'(3.5) Actual WCA NPC'!Q366-'(3.4) Adjustments'!Q366</f>
        <v>0</v>
      </c>
      <c r="R366" s="301">
        <f>'(3.5) Actual WCA NPC'!R366-'(3.4) Adjustments'!R366</f>
        <v>0</v>
      </c>
    </row>
    <row r="367" spans="1:18" ht="12.75" customHeight="1">
      <c r="C367" s="298" t="s">
        <v>30</v>
      </c>
      <c r="F367" s="307">
        <f t="shared" si="64"/>
        <v>316368</v>
      </c>
      <c r="G367" s="301">
        <f>'(3.5) Actual WCA NPC'!G367-'(3.4) Adjustments'!G367</f>
        <v>22753</v>
      </c>
      <c r="H367" s="301">
        <f>'(3.5) Actual WCA NPC'!H367-'(3.4) Adjustments'!H367</f>
        <v>30930</v>
      </c>
      <c r="I367" s="301">
        <f>'(3.5) Actual WCA NPC'!I367-'(3.4) Adjustments'!I367</f>
        <v>24427</v>
      </c>
      <c r="J367" s="301">
        <f>'(3.5) Actual WCA NPC'!J367-'(3.4) Adjustments'!J367</f>
        <v>27870</v>
      </c>
      <c r="K367" s="301">
        <f>'(3.5) Actual WCA NPC'!K367-'(3.4) Adjustments'!K367</f>
        <v>29336</v>
      </c>
      <c r="L367" s="301">
        <f>'(3.5) Actual WCA NPC'!L367-'(3.4) Adjustments'!L367</f>
        <v>35431</v>
      </c>
      <c r="M367" s="301">
        <f>'(3.5) Actual WCA NPC'!M367-'(3.4) Adjustments'!M367</f>
        <v>34567</v>
      </c>
      <c r="N367" s="301">
        <f>'(3.5) Actual WCA NPC'!N367-'(3.4) Adjustments'!N367</f>
        <v>30507</v>
      </c>
      <c r="O367" s="301">
        <f>'(3.5) Actual WCA NPC'!O367-'(3.4) Adjustments'!O367</f>
        <v>17425</v>
      </c>
      <c r="P367" s="301">
        <f>'(3.5) Actual WCA NPC'!P367-'(3.4) Adjustments'!P367</f>
        <v>28121</v>
      </c>
      <c r="Q367" s="301">
        <f>'(3.5) Actual WCA NPC'!Q367-'(3.4) Adjustments'!Q367</f>
        <v>20575</v>
      </c>
      <c r="R367" s="301">
        <f>'(3.5) Actual WCA NPC'!R367-'(3.4) Adjustments'!R367</f>
        <v>14426</v>
      </c>
    </row>
    <row r="368" spans="1:18" ht="12.75" customHeight="1">
      <c r="C368" s="298" t="s">
        <v>214</v>
      </c>
      <c r="F368" s="307">
        <f t="shared" si="64"/>
        <v>448708</v>
      </c>
      <c r="G368" s="301">
        <f>'(3.5) Actual WCA NPC'!G368-'(3.4) Adjustments'!G368</f>
        <v>8332</v>
      </c>
      <c r="H368" s="301">
        <f>'(3.5) Actual WCA NPC'!H368-'(3.4) Adjustments'!H368</f>
        <v>42033</v>
      </c>
      <c r="I368" s="301">
        <f>'(3.5) Actual WCA NPC'!I368-'(3.4) Adjustments'!I368</f>
        <v>44018</v>
      </c>
      <c r="J368" s="301">
        <f>'(3.5) Actual WCA NPC'!J368-'(3.4) Adjustments'!J368</f>
        <v>46791</v>
      </c>
      <c r="K368" s="301">
        <f>'(3.5) Actual WCA NPC'!K368-'(3.4) Adjustments'!K368</f>
        <v>39581</v>
      </c>
      <c r="L368" s="301">
        <f>'(3.5) Actual WCA NPC'!L368-'(3.4) Adjustments'!L368</f>
        <v>42751</v>
      </c>
      <c r="M368" s="301">
        <f>'(3.5) Actual WCA NPC'!M368-'(3.4) Adjustments'!M368</f>
        <v>35911</v>
      </c>
      <c r="N368" s="301">
        <f>'(3.5) Actual WCA NPC'!N368-'(3.4) Adjustments'!N368</f>
        <v>33033</v>
      </c>
      <c r="O368" s="301">
        <f>'(3.5) Actual WCA NPC'!O368-'(3.4) Adjustments'!O368</f>
        <v>28170</v>
      </c>
      <c r="P368" s="301">
        <f>'(3.5) Actual WCA NPC'!P368-'(3.4) Adjustments'!P368</f>
        <v>46301</v>
      </c>
      <c r="Q368" s="301">
        <f>'(3.5) Actual WCA NPC'!Q368-'(3.4) Adjustments'!Q368</f>
        <v>46543</v>
      </c>
      <c r="R368" s="301">
        <f>'(3.5) Actual WCA NPC'!R368-'(3.4) Adjustments'!R368</f>
        <v>35244</v>
      </c>
    </row>
    <row r="369" spans="1:18" ht="12.75" customHeight="1">
      <c r="C369" s="298" t="s">
        <v>215</v>
      </c>
      <c r="F369" s="307">
        <f t="shared" si="64"/>
        <v>200122</v>
      </c>
      <c r="G369" s="301">
        <f>'(3.5) Actual WCA NPC'!G369-'(3.4) Adjustments'!G369</f>
        <v>10</v>
      </c>
      <c r="H369" s="301">
        <f>'(3.5) Actual WCA NPC'!H369-'(3.4) Adjustments'!H369</f>
        <v>2585</v>
      </c>
      <c r="I369" s="301">
        <f>'(3.5) Actual WCA NPC'!I369-'(3.4) Adjustments'!I369</f>
        <v>20265</v>
      </c>
      <c r="J369" s="301">
        <f>'(3.5) Actual WCA NPC'!J369-'(3.4) Adjustments'!J369</f>
        <v>23659</v>
      </c>
      <c r="K369" s="301">
        <f>'(3.5) Actual WCA NPC'!K369-'(3.4) Adjustments'!K369</f>
        <v>17462</v>
      </c>
      <c r="L369" s="301">
        <f>'(3.5) Actual WCA NPC'!L369-'(3.4) Adjustments'!L369</f>
        <v>20183</v>
      </c>
      <c r="M369" s="301">
        <f>'(3.5) Actual WCA NPC'!M369-'(3.4) Adjustments'!M369</f>
        <v>18501</v>
      </c>
      <c r="N369" s="301">
        <f>'(3.5) Actual WCA NPC'!N369-'(3.4) Adjustments'!N369</f>
        <v>16724</v>
      </c>
      <c r="O369" s="301">
        <f>'(3.5) Actual WCA NPC'!O369-'(3.4) Adjustments'!O369</f>
        <v>14174</v>
      </c>
      <c r="P369" s="301">
        <f>'(3.5) Actual WCA NPC'!P369-'(3.4) Adjustments'!P369</f>
        <v>24991</v>
      </c>
      <c r="Q369" s="301">
        <f>'(3.5) Actual WCA NPC'!Q369-'(3.4) Adjustments'!Q369</f>
        <v>23170</v>
      </c>
      <c r="R369" s="301">
        <f>'(3.5) Actual WCA NPC'!R369-'(3.4) Adjustments'!R369</f>
        <v>18398</v>
      </c>
    </row>
    <row r="370" spans="1:18" ht="12.75" customHeight="1">
      <c r="C370" s="319" t="s">
        <v>85</v>
      </c>
      <c r="F370" s="307">
        <f t="shared" si="64"/>
        <v>0</v>
      </c>
      <c r="G370" s="301">
        <f>'(3.5) Actual WCA NPC'!G370-'(3.4) Adjustments'!G370</f>
        <v>0</v>
      </c>
      <c r="H370" s="301">
        <f>'(3.5) Actual WCA NPC'!H370-'(3.4) Adjustments'!H370</f>
        <v>0</v>
      </c>
      <c r="I370" s="301">
        <f>'(3.5) Actual WCA NPC'!I370-'(3.4) Adjustments'!I370</f>
        <v>0</v>
      </c>
      <c r="J370" s="301">
        <f>'(3.5) Actual WCA NPC'!J370-'(3.4) Adjustments'!J370</f>
        <v>0</v>
      </c>
      <c r="K370" s="301">
        <f>'(3.5) Actual WCA NPC'!K370-'(3.4) Adjustments'!K370</f>
        <v>0</v>
      </c>
      <c r="L370" s="301">
        <f>'(3.5) Actual WCA NPC'!L370-'(3.4) Adjustments'!L370</f>
        <v>0</v>
      </c>
      <c r="M370" s="301">
        <f>'(3.5) Actual WCA NPC'!M370-'(3.4) Adjustments'!M370</f>
        <v>0</v>
      </c>
      <c r="N370" s="301">
        <f>'(3.5) Actual WCA NPC'!N370-'(3.4) Adjustments'!N370</f>
        <v>0</v>
      </c>
      <c r="O370" s="301">
        <f>'(3.5) Actual WCA NPC'!O370-'(3.4) Adjustments'!O370</f>
        <v>0</v>
      </c>
      <c r="P370" s="301">
        <f>'(3.5) Actual WCA NPC'!P370-'(3.4) Adjustments'!P370</f>
        <v>0</v>
      </c>
      <c r="Q370" s="301">
        <f>'(3.5) Actual WCA NPC'!Q370-'(3.4) Adjustments'!Q370</f>
        <v>0</v>
      </c>
      <c r="R370" s="301">
        <f>'(3.5) Actual WCA NPC'!R370-'(3.4) Adjustments'!R370</f>
        <v>0</v>
      </c>
    </row>
    <row r="371" spans="1:18" ht="12.75" customHeight="1">
      <c r="C371" s="319" t="s">
        <v>337</v>
      </c>
      <c r="F371" s="307">
        <f t="shared" si="64"/>
        <v>0</v>
      </c>
      <c r="G371" s="301">
        <f>'(3.5) Actual WCA NPC'!G371-'(3.4) Adjustments'!G371</f>
        <v>0</v>
      </c>
      <c r="H371" s="301">
        <f>'(3.5) Actual WCA NPC'!H371-'(3.4) Adjustments'!H371</f>
        <v>0</v>
      </c>
      <c r="I371" s="301">
        <f>'(3.5) Actual WCA NPC'!I371-'(3.4) Adjustments'!I371</f>
        <v>0</v>
      </c>
      <c r="J371" s="301">
        <f>'(3.5) Actual WCA NPC'!J371-'(3.4) Adjustments'!J371</f>
        <v>0</v>
      </c>
      <c r="K371" s="301">
        <f>'(3.5) Actual WCA NPC'!K371-'(3.4) Adjustments'!K371</f>
        <v>0</v>
      </c>
      <c r="L371" s="301">
        <f>'(3.5) Actual WCA NPC'!L371-'(3.4) Adjustments'!L371</f>
        <v>0</v>
      </c>
      <c r="M371" s="301">
        <f>'(3.5) Actual WCA NPC'!M371-'(3.4) Adjustments'!M371</f>
        <v>0</v>
      </c>
      <c r="N371" s="301">
        <f>'(3.5) Actual WCA NPC'!N371-'(3.4) Adjustments'!N371</f>
        <v>0</v>
      </c>
      <c r="O371" s="301">
        <f>'(3.5) Actual WCA NPC'!O371-'(3.4) Adjustments'!O371</f>
        <v>0</v>
      </c>
      <c r="P371" s="301">
        <f>'(3.5) Actual WCA NPC'!P371-'(3.4) Adjustments'!P371</f>
        <v>0</v>
      </c>
      <c r="Q371" s="301">
        <f>'(3.5) Actual WCA NPC'!Q371-'(3.4) Adjustments'!Q371</f>
        <v>0</v>
      </c>
      <c r="R371" s="301">
        <f>'(3.5) Actual WCA NPC'!R371-'(3.4) Adjustments'!R371</f>
        <v>0</v>
      </c>
    </row>
    <row r="372" spans="1:18" ht="12.75" customHeight="1">
      <c r="C372" s="319" t="s">
        <v>86</v>
      </c>
      <c r="E372" s="302" t="s">
        <v>171</v>
      </c>
      <c r="F372" s="307">
        <f t="shared" si="64"/>
        <v>0</v>
      </c>
      <c r="G372" s="301">
        <f>'(3.5) Actual WCA NPC'!G372-'(3.4) Adjustments'!G372</f>
        <v>0</v>
      </c>
      <c r="H372" s="301">
        <f>'(3.5) Actual WCA NPC'!H372-'(3.4) Adjustments'!H372</f>
        <v>0</v>
      </c>
      <c r="I372" s="301">
        <f>'(3.5) Actual WCA NPC'!I372-'(3.4) Adjustments'!I372</f>
        <v>0</v>
      </c>
      <c r="J372" s="301">
        <f>'(3.5) Actual WCA NPC'!J372-'(3.4) Adjustments'!J372</f>
        <v>0</v>
      </c>
      <c r="K372" s="301">
        <f>'(3.5) Actual WCA NPC'!K372-'(3.4) Adjustments'!K372</f>
        <v>0</v>
      </c>
      <c r="L372" s="301">
        <f>'(3.5) Actual WCA NPC'!L372-'(3.4) Adjustments'!L372</f>
        <v>0</v>
      </c>
      <c r="M372" s="301">
        <f>'(3.5) Actual WCA NPC'!M372-'(3.4) Adjustments'!M372</f>
        <v>0</v>
      </c>
      <c r="N372" s="301">
        <f>'(3.5) Actual WCA NPC'!N372-'(3.4) Adjustments'!N372</f>
        <v>0</v>
      </c>
      <c r="O372" s="301">
        <f>'(3.5) Actual WCA NPC'!O372-'(3.4) Adjustments'!O372</f>
        <v>0</v>
      </c>
      <c r="P372" s="301">
        <f>'(3.5) Actual WCA NPC'!P372-'(3.4) Adjustments'!P372</f>
        <v>0</v>
      </c>
      <c r="Q372" s="301">
        <f>'(3.5) Actual WCA NPC'!Q372-'(3.4) Adjustments'!Q372</f>
        <v>0</v>
      </c>
      <c r="R372" s="301">
        <f>'(3.5) Actual WCA NPC'!R372-'(3.4) Adjustments'!R372</f>
        <v>0</v>
      </c>
    </row>
    <row r="373" spans="1:18" ht="12.75" customHeight="1">
      <c r="B373" s="298"/>
      <c r="C373" s="253" t="s">
        <v>87</v>
      </c>
      <c r="F373" s="307">
        <f t="shared" si="64"/>
        <v>0</v>
      </c>
      <c r="G373" s="301">
        <f>'(3.5) Actual WCA NPC'!G373-'(3.4) Adjustments'!G373</f>
        <v>0</v>
      </c>
      <c r="H373" s="301">
        <f>'(3.5) Actual WCA NPC'!H373-'(3.4) Adjustments'!H373</f>
        <v>0</v>
      </c>
      <c r="I373" s="301">
        <f>'(3.5) Actual WCA NPC'!I373-'(3.4) Adjustments'!I373</f>
        <v>0</v>
      </c>
      <c r="J373" s="301">
        <f>'(3.5) Actual WCA NPC'!J373-'(3.4) Adjustments'!J373</f>
        <v>0</v>
      </c>
      <c r="K373" s="301">
        <f>'(3.5) Actual WCA NPC'!K373-'(3.4) Adjustments'!K373</f>
        <v>0</v>
      </c>
      <c r="L373" s="301">
        <f>'(3.5) Actual WCA NPC'!L373-'(3.4) Adjustments'!L373</f>
        <v>0</v>
      </c>
      <c r="M373" s="301">
        <f>'(3.5) Actual WCA NPC'!M373-'(3.4) Adjustments'!M373</f>
        <v>0</v>
      </c>
      <c r="N373" s="301">
        <f>'(3.5) Actual WCA NPC'!N373-'(3.4) Adjustments'!N373</f>
        <v>0</v>
      </c>
      <c r="O373" s="301">
        <f>'(3.5) Actual WCA NPC'!O373-'(3.4) Adjustments'!O373</f>
        <v>0</v>
      </c>
      <c r="P373" s="301">
        <f>'(3.5) Actual WCA NPC'!P373-'(3.4) Adjustments'!P373</f>
        <v>0</v>
      </c>
      <c r="Q373" s="301">
        <f>'(3.5) Actual WCA NPC'!Q373-'(3.4) Adjustments'!Q373</f>
        <v>0</v>
      </c>
      <c r="R373" s="301">
        <f>'(3.5) Actual WCA NPC'!R373-'(3.4) Adjustments'!R373</f>
        <v>0</v>
      </c>
    </row>
    <row r="374" spans="1:18" ht="12.75" customHeight="1">
      <c r="C374" s="298" t="s">
        <v>88</v>
      </c>
      <c r="F374" s="307">
        <f t="shared" si="64"/>
        <v>0</v>
      </c>
      <c r="G374" s="301">
        <f>'(3.5) Actual WCA NPC'!G374-'(3.4) Adjustments'!G374</f>
        <v>0</v>
      </c>
      <c r="H374" s="301">
        <f>'(3.5) Actual WCA NPC'!H374-'(3.4) Adjustments'!H374</f>
        <v>0</v>
      </c>
      <c r="I374" s="301">
        <f>'(3.5) Actual WCA NPC'!I374-'(3.4) Adjustments'!I374</f>
        <v>0</v>
      </c>
      <c r="J374" s="301">
        <f>'(3.5) Actual WCA NPC'!J374-'(3.4) Adjustments'!J374</f>
        <v>0</v>
      </c>
      <c r="K374" s="301">
        <f>'(3.5) Actual WCA NPC'!K374-'(3.4) Adjustments'!K374</f>
        <v>0</v>
      </c>
      <c r="L374" s="301">
        <f>'(3.5) Actual WCA NPC'!L374-'(3.4) Adjustments'!L374</f>
        <v>0</v>
      </c>
      <c r="M374" s="301">
        <f>'(3.5) Actual WCA NPC'!M374-'(3.4) Adjustments'!M374</f>
        <v>0</v>
      </c>
      <c r="N374" s="301">
        <f>'(3.5) Actual WCA NPC'!N374-'(3.4) Adjustments'!N374</f>
        <v>0</v>
      </c>
      <c r="O374" s="301">
        <f>'(3.5) Actual WCA NPC'!O374-'(3.4) Adjustments'!O374</f>
        <v>0</v>
      </c>
      <c r="P374" s="301">
        <f>'(3.5) Actual WCA NPC'!P374-'(3.4) Adjustments'!P374</f>
        <v>0</v>
      </c>
      <c r="Q374" s="301">
        <f>'(3.5) Actual WCA NPC'!Q374-'(3.4) Adjustments'!Q374</f>
        <v>0</v>
      </c>
      <c r="R374" s="301">
        <f>'(3.5) Actual WCA NPC'!R374-'(3.4) Adjustments'!R374</f>
        <v>0</v>
      </c>
    </row>
    <row r="375" spans="1:18" ht="12.75" customHeight="1">
      <c r="B375" s="298"/>
      <c r="C375" s="253" t="s">
        <v>338</v>
      </c>
      <c r="F375" s="307">
        <f t="shared" si="64"/>
        <v>0</v>
      </c>
      <c r="G375" s="301">
        <f>'(3.5) Actual WCA NPC'!G375-'(3.4) Adjustments'!G375</f>
        <v>0</v>
      </c>
      <c r="H375" s="301">
        <f>'(3.5) Actual WCA NPC'!H375-'(3.4) Adjustments'!H375</f>
        <v>0</v>
      </c>
      <c r="I375" s="301">
        <f>'(3.5) Actual WCA NPC'!I375-'(3.4) Adjustments'!I375</f>
        <v>0</v>
      </c>
      <c r="J375" s="301">
        <f>'(3.5) Actual WCA NPC'!J375-'(3.4) Adjustments'!J375</f>
        <v>0</v>
      </c>
      <c r="K375" s="301">
        <f>'(3.5) Actual WCA NPC'!K375-'(3.4) Adjustments'!K375</f>
        <v>0</v>
      </c>
      <c r="L375" s="301">
        <f>'(3.5) Actual WCA NPC'!L375-'(3.4) Adjustments'!L375</f>
        <v>0</v>
      </c>
      <c r="M375" s="301">
        <f>'(3.5) Actual WCA NPC'!M375-'(3.4) Adjustments'!M375</f>
        <v>0</v>
      </c>
      <c r="N375" s="301">
        <f>'(3.5) Actual WCA NPC'!N375-'(3.4) Adjustments'!N375</f>
        <v>0</v>
      </c>
      <c r="O375" s="301">
        <f>'(3.5) Actual WCA NPC'!O375-'(3.4) Adjustments'!O375</f>
        <v>0</v>
      </c>
      <c r="P375" s="301">
        <f>'(3.5) Actual WCA NPC'!P375-'(3.4) Adjustments'!P375</f>
        <v>0</v>
      </c>
      <c r="Q375" s="301">
        <f>'(3.5) Actual WCA NPC'!Q375-'(3.4) Adjustments'!Q375</f>
        <v>0</v>
      </c>
      <c r="R375" s="301">
        <f>'(3.5) Actual WCA NPC'!R375-'(3.4) Adjustments'!R375</f>
        <v>0</v>
      </c>
    </row>
    <row r="376" spans="1:18" ht="12.75" customHeight="1">
      <c r="B376" s="298"/>
      <c r="C376" s="253" t="s">
        <v>339</v>
      </c>
      <c r="F376" s="307">
        <f t="shared" si="64"/>
        <v>0</v>
      </c>
      <c r="G376" s="301">
        <f>'(3.5) Actual WCA NPC'!G376-'(3.4) Adjustments'!G376</f>
        <v>0</v>
      </c>
      <c r="H376" s="301">
        <f>'(3.5) Actual WCA NPC'!H376-'(3.4) Adjustments'!H376</f>
        <v>0</v>
      </c>
      <c r="I376" s="301">
        <f>'(3.5) Actual WCA NPC'!I376-'(3.4) Adjustments'!I376</f>
        <v>0</v>
      </c>
      <c r="J376" s="301">
        <f>'(3.5) Actual WCA NPC'!J376-'(3.4) Adjustments'!J376</f>
        <v>0</v>
      </c>
      <c r="K376" s="301">
        <f>'(3.5) Actual WCA NPC'!K376-'(3.4) Adjustments'!K376</f>
        <v>0</v>
      </c>
      <c r="L376" s="301">
        <f>'(3.5) Actual WCA NPC'!L376-'(3.4) Adjustments'!L376</f>
        <v>0</v>
      </c>
      <c r="M376" s="301">
        <f>'(3.5) Actual WCA NPC'!M376-'(3.4) Adjustments'!M376</f>
        <v>0</v>
      </c>
      <c r="N376" s="301">
        <f>'(3.5) Actual WCA NPC'!N376-'(3.4) Adjustments'!N376</f>
        <v>0</v>
      </c>
      <c r="O376" s="301">
        <f>'(3.5) Actual WCA NPC'!O376-'(3.4) Adjustments'!O376</f>
        <v>0</v>
      </c>
      <c r="P376" s="301">
        <f>'(3.5) Actual WCA NPC'!P376-'(3.4) Adjustments'!P376</f>
        <v>0</v>
      </c>
      <c r="Q376" s="301">
        <f>'(3.5) Actual WCA NPC'!Q376-'(3.4) Adjustments'!Q376</f>
        <v>0</v>
      </c>
      <c r="R376" s="301">
        <f>'(3.5) Actual WCA NPC'!R376-'(3.4) Adjustments'!R376</f>
        <v>0</v>
      </c>
    </row>
    <row r="377" spans="1:18" ht="12.75" customHeight="1">
      <c r="B377" s="298"/>
      <c r="F377" s="307"/>
      <c r="G377" s="307"/>
      <c r="H377" s="307"/>
      <c r="I377" s="307"/>
      <c r="J377" s="307"/>
      <c r="K377" s="307"/>
      <c r="L377" s="307"/>
      <c r="M377" s="307"/>
      <c r="N377" s="307"/>
      <c r="O377" s="307"/>
      <c r="P377" s="307"/>
      <c r="Q377" s="307"/>
      <c r="R377" s="307"/>
    </row>
    <row r="378" spans="1:18" ht="12.75" customHeight="1">
      <c r="A378" s="228" t="s">
        <v>216</v>
      </c>
      <c r="B378" s="298"/>
      <c r="E378" s="302" t="s">
        <v>171</v>
      </c>
      <c r="F378" s="307">
        <f>SUM(G378:R378)</f>
        <v>1292030</v>
      </c>
      <c r="G378" s="314">
        <f t="shared" ref="G378:I378" si="65">SUM(G357:G377)</f>
        <v>57546</v>
      </c>
      <c r="H378" s="314">
        <f t="shared" si="65"/>
        <v>103781</v>
      </c>
      <c r="I378" s="314">
        <f t="shared" si="65"/>
        <v>117278</v>
      </c>
      <c r="J378" s="314">
        <f t="shared" ref="J378:R378" si="66">SUM(J357:J377)</f>
        <v>126682</v>
      </c>
      <c r="K378" s="314">
        <f t="shared" si="66"/>
        <v>114951</v>
      </c>
      <c r="L378" s="314">
        <f t="shared" si="66"/>
        <v>132287</v>
      </c>
      <c r="M378" s="314">
        <f t="shared" si="66"/>
        <v>119790</v>
      </c>
      <c r="N378" s="314">
        <f t="shared" si="66"/>
        <v>106676</v>
      </c>
      <c r="O378" s="314">
        <f t="shared" si="66"/>
        <v>80134</v>
      </c>
      <c r="P378" s="314">
        <f t="shared" si="66"/>
        <v>129397</v>
      </c>
      <c r="Q378" s="314">
        <f t="shared" si="66"/>
        <v>115423</v>
      </c>
      <c r="R378" s="314">
        <f t="shared" si="66"/>
        <v>88085</v>
      </c>
    </row>
    <row r="379" spans="1:18" ht="12.75" customHeight="1">
      <c r="B379" s="298"/>
      <c r="F379" s="313" t="s">
        <v>89</v>
      </c>
      <c r="G379" s="313" t="s">
        <v>89</v>
      </c>
      <c r="H379" s="313" t="s">
        <v>89</v>
      </c>
      <c r="I379" s="313" t="s">
        <v>89</v>
      </c>
      <c r="J379" s="313" t="s">
        <v>89</v>
      </c>
      <c r="K379" s="313" t="s">
        <v>89</v>
      </c>
      <c r="L379" s="313" t="s">
        <v>89</v>
      </c>
      <c r="M379" s="313" t="s">
        <v>89</v>
      </c>
      <c r="N379" s="313" t="s">
        <v>89</v>
      </c>
      <c r="O379" s="313" t="s">
        <v>89</v>
      </c>
      <c r="P379" s="313" t="s">
        <v>89</v>
      </c>
      <c r="Q379" s="313" t="s">
        <v>89</v>
      </c>
      <c r="R379" s="313" t="s">
        <v>89</v>
      </c>
    </row>
    <row r="380" spans="1:18" ht="12.75" customHeight="1">
      <c r="A380" s="228" t="s">
        <v>97</v>
      </c>
      <c r="E380" s="302"/>
      <c r="F380" s="307">
        <f>SUM(G380:R380)</f>
        <v>20879064.455348827</v>
      </c>
      <c r="G380" s="314">
        <f t="shared" ref="G380:I380" si="67">SUM(G378,G354,G348,G336,G322)</f>
        <v>1995353.9389918293</v>
      </c>
      <c r="H380" s="314">
        <f t="shared" si="67"/>
        <v>1784589.1511860003</v>
      </c>
      <c r="I380" s="314">
        <f t="shared" si="67"/>
        <v>1727903.6180150001</v>
      </c>
      <c r="J380" s="314">
        <f t="shared" ref="J380:R380" si="68">SUM(J378,J354,J348,J336,J322)</f>
        <v>1705757.7948230002</v>
      </c>
      <c r="K380" s="314">
        <f t="shared" si="68"/>
        <v>1509025.5114370002</v>
      </c>
      <c r="L380" s="314">
        <f t="shared" si="68"/>
        <v>1568678.7919289998</v>
      </c>
      <c r="M380" s="314">
        <f t="shared" si="68"/>
        <v>1825922.5879759998</v>
      </c>
      <c r="N380" s="314">
        <f t="shared" si="68"/>
        <v>1833633.2742089974</v>
      </c>
      <c r="O380" s="314">
        <f t="shared" si="68"/>
        <v>1632024.4268540004</v>
      </c>
      <c r="P380" s="314">
        <f t="shared" si="68"/>
        <v>1623047.118018999</v>
      </c>
      <c r="Q380" s="314">
        <f t="shared" si="68"/>
        <v>1759773.046053</v>
      </c>
      <c r="R380" s="314">
        <f t="shared" si="68"/>
        <v>1913355.1958560017</v>
      </c>
    </row>
    <row r="381" spans="1:18" ht="12.75" customHeight="1">
      <c r="B381" s="298"/>
      <c r="F381" s="313" t="s">
        <v>89</v>
      </c>
      <c r="G381" s="313" t="s">
        <v>89</v>
      </c>
      <c r="H381" s="313" t="s">
        <v>89</v>
      </c>
      <c r="I381" s="313" t="s">
        <v>89</v>
      </c>
      <c r="J381" s="313" t="s">
        <v>89</v>
      </c>
      <c r="K381" s="313" t="s">
        <v>89</v>
      </c>
      <c r="L381" s="313" t="s">
        <v>89</v>
      </c>
      <c r="M381" s="313" t="s">
        <v>89</v>
      </c>
      <c r="N381" s="313" t="s">
        <v>89</v>
      </c>
      <c r="O381" s="313" t="s">
        <v>89</v>
      </c>
      <c r="P381" s="313" t="s">
        <v>89</v>
      </c>
      <c r="Q381" s="313" t="s">
        <v>89</v>
      </c>
      <c r="R381" s="313" t="s">
        <v>89</v>
      </c>
    </row>
    <row r="382" spans="1:18" ht="12.75" customHeight="1">
      <c r="F382" s="320"/>
      <c r="G382" s="320"/>
      <c r="H382" s="320"/>
      <c r="I382" s="320"/>
      <c r="J382" s="320"/>
      <c r="K382" s="320"/>
      <c r="L382" s="320"/>
      <c r="M382" s="320"/>
      <c r="N382" s="320"/>
      <c r="O382" s="320"/>
      <c r="P382" s="320"/>
      <c r="Q382" s="320"/>
      <c r="R382" s="320"/>
    </row>
    <row r="383" spans="1:18" s="492" customFormat="1" ht="12.75" customHeight="1">
      <c r="D383" s="491" t="s">
        <v>203</v>
      </c>
      <c r="F383" s="494">
        <f t="shared" ref="F383:R383" si="69">F380-F214</f>
        <v>0</v>
      </c>
      <c r="G383" s="494">
        <f t="shared" si="69"/>
        <v>0</v>
      </c>
      <c r="H383" s="494">
        <f t="shared" si="69"/>
        <v>0</v>
      </c>
      <c r="I383" s="494">
        <f t="shared" si="69"/>
        <v>0</v>
      </c>
      <c r="J383" s="494">
        <f t="shared" si="69"/>
        <v>0</v>
      </c>
      <c r="K383" s="494">
        <f t="shared" si="69"/>
        <v>0</v>
      </c>
      <c r="L383" s="494">
        <f t="shared" si="69"/>
        <v>0</v>
      </c>
      <c r="M383" s="494">
        <f t="shared" si="69"/>
        <v>0</v>
      </c>
      <c r="N383" s="494">
        <f t="shared" si="69"/>
        <v>0</v>
      </c>
      <c r="O383" s="494">
        <f t="shared" si="69"/>
        <v>0</v>
      </c>
      <c r="P383" s="494">
        <f t="shared" si="69"/>
        <v>0</v>
      </c>
      <c r="Q383" s="494">
        <f t="shared" si="69"/>
        <v>0</v>
      </c>
      <c r="R383" s="494">
        <f t="shared" si="69"/>
        <v>0</v>
      </c>
    </row>
    <row r="384" spans="1:18" s="492" customFormat="1" ht="12.75" customHeight="1">
      <c r="D384" s="491" t="s">
        <v>203</v>
      </c>
      <c r="F384" s="494">
        <f>+'(3.5) Actual WCA NPC'!F380-'(3.3) Adj Actual NPC'!F380-'(3.4) Adjustments'!F380</f>
        <v>0</v>
      </c>
      <c r="G384" s="494">
        <f>+'(3.5) Actual WCA NPC'!G380-'(3.3) Adj Actual NPC'!G380-'(3.4) Adjustments'!G380</f>
        <v>0</v>
      </c>
      <c r="H384" s="494">
        <f>+'(3.5) Actual WCA NPC'!H380-'(3.3) Adj Actual NPC'!H380-'(3.4) Adjustments'!H380</f>
        <v>0</v>
      </c>
      <c r="I384" s="494">
        <f>+'(3.5) Actual WCA NPC'!I380-'(3.3) Adj Actual NPC'!I380-'(3.4) Adjustments'!I380</f>
        <v>0</v>
      </c>
      <c r="J384" s="494">
        <f>+'(3.5) Actual WCA NPC'!J380-'(3.3) Adj Actual NPC'!J380-'(3.4) Adjustments'!J380</f>
        <v>0</v>
      </c>
      <c r="K384" s="494">
        <f>+'(3.5) Actual WCA NPC'!K380-'(3.3) Adj Actual NPC'!K380-'(3.4) Adjustments'!K380</f>
        <v>0</v>
      </c>
      <c r="L384" s="494">
        <f>+'(3.5) Actual WCA NPC'!L380-'(3.3) Adj Actual NPC'!L380-'(3.4) Adjustments'!L380</f>
        <v>0</v>
      </c>
      <c r="M384" s="494">
        <f>+'(3.5) Actual WCA NPC'!M380-'(3.3) Adj Actual NPC'!M380-'(3.4) Adjustments'!M380</f>
        <v>0</v>
      </c>
      <c r="N384" s="494">
        <f>+'(3.5) Actual WCA NPC'!N380-'(3.3) Adj Actual NPC'!N380-'(3.4) Adjustments'!N380</f>
        <v>0</v>
      </c>
      <c r="O384" s="494">
        <f>+'(3.5) Actual WCA NPC'!O380-'(3.3) Adj Actual NPC'!O380-'(3.4) Adjustments'!O380</f>
        <v>0</v>
      </c>
      <c r="P384" s="494">
        <f>+'(3.5) Actual WCA NPC'!P380-'(3.3) Adj Actual NPC'!P380-'(3.4) Adjustments'!P380</f>
        <v>0</v>
      </c>
      <c r="Q384" s="494">
        <f>+'(3.5) Actual WCA NPC'!Q380-'(3.3) Adj Actual NPC'!Q380-'(3.4) Adjustments'!Q380</f>
        <v>0</v>
      </c>
      <c r="R384" s="494">
        <f>+'(3.5) Actual WCA NPC'!R380-'(3.3) Adj Actual NPC'!R380-'(3.4) Adjustments'!R380</f>
        <v>0</v>
      </c>
    </row>
  </sheetData>
  <conditionalFormatting sqref="F182:R182">
    <cfRule type="cellIs" dxfId="6" priority="4" operator="notBetween">
      <formula>-1</formula>
      <formula>1</formula>
    </cfRule>
  </conditionalFormatting>
  <conditionalFormatting sqref="F384:R384">
    <cfRule type="cellIs" dxfId="5" priority="3" operator="notBetween">
      <formula>-1</formula>
      <formula>1</formula>
    </cfRule>
  </conditionalFormatting>
  <conditionalFormatting sqref="F383:R383">
    <cfRule type="cellIs" dxfId="4" priority="1" operator="notBetween">
      <formula>-1</formula>
      <formula>1</formula>
    </cfRule>
  </conditionalFormatting>
  <pageMargins left="0.25" right="0.25" top="0.5" bottom="0.5" header="0.3" footer="0.3"/>
  <pageSetup scale="55" fitToHeight="0" orientation="landscape" r:id="rId1"/>
  <headerFooter alignWithMargins="0">
    <oddFooter>&amp;C&amp;"arial"&amp;11Workpaper (5.3)  -  Adjusted Actual Net Power Cost&amp;R&amp;"arial"&amp;11 Page &amp;P of &amp;N</oddFooter>
  </headerFooter>
  <rowBreaks count="6" manualBreakCount="6">
    <brk id="62" max="16383" man="1"/>
    <brk id="140" max="16383" man="1"/>
    <brk id="181" max="16383" man="1"/>
    <brk id="214" max="16383" man="1"/>
    <brk id="288" max="16383" man="1"/>
    <brk id="323" max="16383" man="1"/>
  </rowBreaks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384"/>
  <sheetViews>
    <sheetView zoomScaleNormal="100" zoomScaleSheetLayoutView="55" workbookViewId="0">
      <pane ySplit="5" topLeftCell="A6" activePane="bottomLeft" state="frozen"/>
      <selection activeCell="H265" sqref="H265"/>
      <selection pane="bottomLeft"/>
    </sheetView>
  </sheetViews>
  <sheetFormatPr defaultColWidth="9.42578125" defaultRowHeight="12.75" customHeight="1"/>
  <cols>
    <col min="1" max="3" width="1.42578125" style="253" customWidth="1"/>
    <col min="4" max="4" width="46.5703125" style="253" customWidth="1"/>
    <col min="5" max="5" width="1.42578125" style="253" customWidth="1"/>
    <col min="6" max="6" width="14.85546875" style="253" customWidth="1"/>
    <col min="7" max="18" width="14.42578125" style="253" customWidth="1"/>
    <col min="19" max="16384" width="9.42578125" style="253"/>
  </cols>
  <sheetData>
    <row r="1" spans="1:18" s="213" customFormat="1" ht="12.75" customHeight="1">
      <c r="A1" s="1" t="str">
        <f>+'Workpaper Index'!$C$4</f>
        <v>Washington Power Cost Adjustment Mechanism</v>
      </c>
    </row>
    <row r="2" spans="1:18" s="213" customFormat="1" ht="12.75" customHeight="1">
      <c r="A2" s="1" t="str">
        <f>+'Workpaper Index'!$B$5&amp;" "&amp;'Workpaper Index'!$C$5</f>
        <v>Deferral Period: January 1, 2020 - December 31, 2020</v>
      </c>
    </row>
    <row r="3" spans="1:18" s="213" customFormat="1" ht="12.75" customHeight="1">
      <c r="A3" s="1" t="str">
        <f>+'Workpaper Index'!$B$15&amp;": "&amp;'Workpaper Index'!$C$15</f>
        <v>(3.4): Adjustments to West Control Area Net Power Costs</v>
      </c>
    </row>
    <row r="4" spans="1:18" s="287" customFormat="1" ht="12.75" customHeight="1">
      <c r="A4" s="286"/>
    </row>
    <row r="5" spans="1:18" s="288" customFormat="1" ht="12.75" customHeight="1">
      <c r="B5" s="289"/>
      <c r="C5" s="290"/>
      <c r="D5" s="291"/>
      <c r="F5" s="292" t="s">
        <v>5</v>
      </c>
      <c r="G5" s="293">
        <f>'Exhibit JP-2 PCAM Calculation'!$D$11</f>
        <v>43831</v>
      </c>
      <c r="H5" s="293">
        <f t="shared" ref="H5:R5" si="0">+EDATE(G5,1)</f>
        <v>43862</v>
      </c>
      <c r="I5" s="293">
        <f t="shared" si="0"/>
        <v>43891</v>
      </c>
      <c r="J5" s="293">
        <f t="shared" si="0"/>
        <v>43922</v>
      </c>
      <c r="K5" s="293">
        <f t="shared" si="0"/>
        <v>43952</v>
      </c>
      <c r="L5" s="293">
        <f t="shared" si="0"/>
        <v>43983</v>
      </c>
      <c r="M5" s="293">
        <f t="shared" si="0"/>
        <v>44013</v>
      </c>
      <c r="N5" s="293">
        <f t="shared" si="0"/>
        <v>44044</v>
      </c>
      <c r="O5" s="293">
        <f t="shared" si="0"/>
        <v>44075</v>
      </c>
      <c r="P5" s="293">
        <f t="shared" si="0"/>
        <v>44105</v>
      </c>
      <c r="Q5" s="293">
        <f t="shared" si="0"/>
        <v>44136</v>
      </c>
      <c r="R5" s="293">
        <f t="shared" si="0"/>
        <v>44166</v>
      </c>
    </row>
    <row r="6" spans="1:18" ht="12.75" customHeight="1">
      <c r="D6" s="226"/>
      <c r="E6" s="266"/>
      <c r="F6" s="226"/>
    </row>
    <row r="7" spans="1:18" ht="12.75" customHeight="1">
      <c r="B7" s="294"/>
      <c r="C7" s="295"/>
      <c r="D7" s="226"/>
      <c r="E7" s="230">
        <v>7</v>
      </c>
      <c r="F7" s="296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</row>
    <row r="8" spans="1:18" s="288" customFormat="1" ht="12.75" customHeight="1">
      <c r="A8" s="253"/>
      <c r="B8" s="298"/>
      <c r="C8" s="253"/>
      <c r="D8" s="253"/>
      <c r="E8" s="291"/>
      <c r="F8" s="296" t="s">
        <v>319</v>
      </c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</row>
    <row r="9" spans="1:18" ht="12.75" customHeight="1">
      <c r="A9" s="228" t="s">
        <v>15</v>
      </c>
    </row>
    <row r="10" spans="1:18" ht="12.75" customHeight="1">
      <c r="A10" s="228"/>
      <c r="B10" s="253" t="s">
        <v>16</v>
      </c>
    </row>
    <row r="11" spans="1:18" ht="12.75" customHeight="1">
      <c r="C11" s="299" t="s">
        <v>17</v>
      </c>
      <c r="F11" s="300">
        <f t="shared" ref="F11:F14" si="1">SUM(G11:R11)</f>
        <v>0</v>
      </c>
      <c r="G11" s="300">
        <v>0</v>
      </c>
      <c r="H11" s="300">
        <v>0</v>
      </c>
      <c r="I11" s="300">
        <v>0</v>
      </c>
      <c r="J11" s="300">
        <v>0</v>
      </c>
      <c r="K11" s="300">
        <v>0</v>
      </c>
      <c r="L11" s="300">
        <v>0</v>
      </c>
      <c r="M11" s="300">
        <v>0</v>
      </c>
      <c r="N11" s="300">
        <v>0</v>
      </c>
      <c r="O11" s="300">
        <v>0</v>
      </c>
      <c r="P11" s="300">
        <v>0</v>
      </c>
      <c r="Q11" s="300">
        <v>0</v>
      </c>
      <c r="R11" s="300">
        <v>0</v>
      </c>
    </row>
    <row r="12" spans="1:18" ht="12.75" customHeight="1">
      <c r="C12" s="299" t="s">
        <v>164</v>
      </c>
      <c r="F12" s="301">
        <f t="shared" si="1"/>
        <v>0</v>
      </c>
      <c r="G12" s="488"/>
      <c r="H12" s="488"/>
      <c r="I12" s="488"/>
      <c r="J12" s="488"/>
      <c r="K12" s="488"/>
      <c r="L12" s="488"/>
      <c r="M12" s="488"/>
      <c r="N12" s="488"/>
      <c r="O12" s="488"/>
      <c r="P12" s="488"/>
      <c r="Q12" s="488"/>
      <c r="R12" s="488"/>
    </row>
    <row r="13" spans="1:18" ht="12.75" customHeight="1">
      <c r="C13" s="299" t="s">
        <v>18</v>
      </c>
      <c r="F13" s="301">
        <f t="shared" si="1"/>
        <v>0</v>
      </c>
      <c r="G13" s="488"/>
      <c r="H13" s="488"/>
      <c r="I13" s="488"/>
      <c r="J13" s="488"/>
      <c r="K13" s="488"/>
      <c r="L13" s="488"/>
      <c r="M13" s="488"/>
      <c r="N13" s="488"/>
      <c r="O13" s="488"/>
      <c r="P13" s="488"/>
      <c r="Q13" s="488"/>
      <c r="R13" s="488"/>
    </row>
    <row r="14" spans="1:18" ht="12.75" customHeight="1">
      <c r="C14" s="299" t="s">
        <v>19</v>
      </c>
      <c r="F14" s="301">
        <f t="shared" si="1"/>
        <v>-69459.260000000009</v>
      </c>
      <c r="G14" s="488">
        <v>-10124.06</v>
      </c>
      <c r="H14" s="488">
        <v>-6857.13</v>
      </c>
      <c r="I14" s="488">
        <v>-6304.06</v>
      </c>
      <c r="J14" s="488">
        <v>14714.06</v>
      </c>
      <c r="K14" s="488">
        <v>-3426.55</v>
      </c>
      <c r="L14" s="488">
        <v>-3725.6</v>
      </c>
      <c r="M14" s="488">
        <v>-7994.12</v>
      </c>
      <c r="N14" s="488">
        <v>-12425.69</v>
      </c>
      <c r="O14" s="488">
        <v>-9694.76</v>
      </c>
      <c r="P14" s="488">
        <v>-11652.47</v>
      </c>
      <c r="Q14" s="488">
        <v>-6960.62</v>
      </c>
      <c r="R14" s="488">
        <v>-5008.26</v>
      </c>
    </row>
    <row r="15" spans="1:18" ht="12.75" customHeight="1">
      <c r="C15" s="299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</row>
    <row r="16" spans="1:18" ht="12.75" customHeight="1">
      <c r="B16" s="299" t="s">
        <v>165</v>
      </c>
      <c r="F16" s="301">
        <f>SUM(G16:R16)</f>
        <v>-69459.260000000009</v>
      </c>
      <c r="G16" s="301">
        <f t="shared" ref="G16:R16" si="2">SUM(G11:G15)</f>
        <v>-10124.06</v>
      </c>
      <c r="H16" s="301">
        <f t="shared" si="2"/>
        <v>-6857.13</v>
      </c>
      <c r="I16" s="301">
        <f t="shared" si="2"/>
        <v>-6304.06</v>
      </c>
      <c r="J16" s="301">
        <f t="shared" si="2"/>
        <v>14714.06</v>
      </c>
      <c r="K16" s="301">
        <f t="shared" si="2"/>
        <v>-3426.55</v>
      </c>
      <c r="L16" s="301">
        <f t="shared" si="2"/>
        <v>-3725.6</v>
      </c>
      <c r="M16" s="301">
        <f t="shared" si="2"/>
        <v>-7994.12</v>
      </c>
      <c r="N16" s="301">
        <f t="shared" si="2"/>
        <v>-12425.69</v>
      </c>
      <c r="O16" s="301">
        <f t="shared" si="2"/>
        <v>-9694.76</v>
      </c>
      <c r="P16" s="301">
        <f t="shared" si="2"/>
        <v>-11652.47</v>
      </c>
      <c r="Q16" s="301">
        <f t="shared" si="2"/>
        <v>-6960.62</v>
      </c>
      <c r="R16" s="301">
        <f t="shared" si="2"/>
        <v>-5008.26</v>
      </c>
    </row>
    <row r="17" spans="1:18" ht="12.75" customHeight="1">
      <c r="B17" s="299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</row>
    <row r="18" spans="1:18" ht="12.75" customHeight="1">
      <c r="B18" s="299" t="s">
        <v>20</v>
      </c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</row>
    <row r="19" spans="1:18" ht="12.75" customHeight="1">
      <c r="B19" s="299"/>
      <c r="C19" s="253" t="s">
        <v>21</v>
      </c>
      <c r="F19" s="301">
        <f t="shared" ref="F19" si="3">SUM(G19:R19)</f>
        <v>0</v>
      </c>
      <c r="G19" s="488">
        <v>0</v>
      </c>
      <c r="H19" s="488">
        <v>0</v>
      </c>
      <c r="I19" s="488">
        <v>0</v>
      </c>
      <c r="J19" s="488">
        <v>0</v>
      </c>
      <c r="K19" s="488">
        <v>0</v>
      </c>
      <c r="L19" s="488">
        <v>0</v>
      </c>
      <c r="M19" s="488">
        <v>0</v>
      </c>
      <c r="N19" s="488">
        <v>0</v>
      </c>
      <c r="O19" s="488">
        <v>0</v>
      </c>
      <c r="P19" s="488">
        <v>0</v>
      </c>
      <c r="Q19" s="488">
        <v>0</v>
      </c>
      <c r="R19" s="488">
        <v>0</v>
      </c>
    </row>
    <row r="20" spans="1:18" ht="12.75" customHeight="1">
      <c r="B20" s="299"/>
      <c r="C20" s="253" t="s">
        <v>305</v>
      </c>
      <c r="F20" s="301">
        <f t="shared" ref="F20:F25" si="4">SUM(G20:R20)</f>
        <v>0</v>
      </c>
      <c r="G20" s="488">
        <v>0</v>
      </c>
      <c r="H20" s="488">
        <v>0</v>
      </c>
      <c r="I20" s="488">
        <v>0</v>
      </c>
      <c r="J20" s="488">
        <v>0</v>
      </c>
      <c r="K20" s="488">
        <v>0</v>
      </c>
      <c r="L20" s="488">
        <v>0</v>
      </c>
      <c r="M20" s="488">
        <v>0</v>
      </c>
      <c r="N20" s="488">
        <v>0</v>
      </c>
      <c r="O20" s="488">
        <v>0</v>
      </c>
      <c r="P20" s="488">
        <v>0</v>
      </c>
      <c r="Q20" s="488">
        <v>0</v>
      </c>
      <c r="R20" s="488">
        <v>0</v>
      </c>
    </row>
    <row r="21" spans="1:18" ht="12.75" customHeight="1">
      <c r="B21" s="299"/>
      <c r="C21" s="253" t="s">
        <v>27</v>
      </c>
      <c r="F21" s="301">
        <f t="shared" si="4"/>
        <v>0</v>
      </c>
      <c r="G21" s="488">
        <v>0</v>
      </c>
      <c r="H21" s="488">
        <v>0</v>
      </c>
      <c r="I21" s="488">
        <v>0</v>
      </c>
      <c r="J21" s="488">
        <v>0</v>
      </c>
      <c r="K21" s="488">
        <v>0</v>
      </c>
      <c r="L21" s="488">
        <v>0</v>
      </c>
      <c r="M21" s="488">
        <v>0</v>
      </c>
      <c r="N21" s="488">
        <v>0</v>
      </c>
      <c r="O21" s="488">
        <v>0</v>
      </c>
      <c r="P21" s="488">
        <v>0</v>
      </c>
      <c r="Q21" s="488">
        <v>0</v>
      </c>
      <c r="R21" s="488">
        <v>0</v>
      </c>
    </row>
    <row r="22" spans="1:18" ht="12.75" customHeight="1">
      <c r="B22" s="299"/>
      <c r="C22" s="253" t="s">
        <v>22</v>
      </c>
      <c r="F22" s="301">
        <f t="shared" si="4"/>
        <v>0</v>
      </c>
      <c r="G22" s="488">
        <v>0</v>
      </c>
      <c r="H22" s="488">
        <v>0</v>
      </c>
      <c r="I22" s="488">
        <v>0</v>
      </c>
      <c r="J22" s="488">
        <v>0</v>
      </c>
      <c r="K22" s="488">
        <v>0</v>
      </c>
      <c r="L22" s="488">
        <v>0</v>
      </c>
      <c r="M22" s="488">
        <v>0</v>
      </c>
      <c r="N22" s="488">
        <v>0</v>
      </c>
      <c r="O22" s="488">
        <v>0</v>
      </c>
      <c r="P22" s="488">
        <v>0</v>
      </c>
      <c r="Q22" s="488">
        <v>0</v>
      </c>
      <c r="R22" s="488">
        <v>0</v>
      </c>
    </row>
    <row r="23" spans="1:18" ht="12.75" customHeight="1">
      <c r="B23" s="299"/>
      <c r="C23" s="253" t="s">
        <v>23</v>
      </c>
      <c r="F23" s="301">
        <f t="shared" si="4"/>
        <v>0</v>
      </c>
      <c r="G23" s="488">
        <v>0</v>
      </c>
      <c r="H23" s="488">
        <v>0</v>
      </c>
      <c r="I23" s="488">
        <v>0</v>
      </c>
      <c r="J23" s="488">
        <v>0</v>
      </c>
      <c r="K23" s="488">
        <v>0</v>
      </c>
      <c r="L23" s="488">
        <v>0</v>
      </c>
      <c r="M23" s="488">
        <v>0</v>
      </c>
      <c r="N23" s="488">
        <v>0</v>
      </c>
      <c r="O23" s="488">
        <v>0</v>
      </c>
      <c r="P23" s="488">
        <v>0</v>
      </c>
      <c r="Q23" s="488">
        <v>0</v>
      </c>
      <c r="R23" s="488">
        <v>0</v>
      </c>
    </row>
    <row r="24" spans="1:18" ht="12.75" customHeight="1">
      <c r="B24" s="299"/>
      <c r="C24" s="253" t="s">
        <v>26</v>
      </c>
      <c r="F24" s="301">
        <f t="shared" si="4"/>
        <v>0</v>
      </c>
      <c r="G24" s="488">
        <v>0</v>
      </c>
      <c r="H24" s="488">
        <v>0</v>
      </c>
      <c r="I24" s="488">
        <v>0</v>
      </c>
      <c r="J24" s="488">
        <v>0</v>
      </c>
      <c r="K24" s="488">
        <v>0</v>
      </c>
      <c r="L24" s="488">
        <v>0</v>
      </c>
      <c r="M24" s="488">
        <v>0</v>
      </c>
      <c r="N24" s="488">
        <v>0</v>
      </c>
      <c r="O24" s="488">
        <v>0</v>
      </c>
      <c r="P24" s="488">
        <v>0</v>
      </c>
      <c r="Q24" s="488">
        <v>0</v>
      </c>
      <c r="R24" s="488">
        <v>0</v>
      </c>
    </row>
    <row r="25" spans="1:18" ht="12.75" customHeight="1">
      <c r="B25" s="299"/>
      <c r="C25" s="253" t="s">
        <v>306</v>
      </c>
      <c r="F25" s="301">
        <f t="shared" si="4"/>
        <v>0</v>
      </c>
      <c r="G25" s="488">
        <v>0</v>
      </c>
      <c r="H25" s="488">
        <v>0</v>
      </c>
      <c r="I25" s="488">
        <v>0</v>
      </c>
      <c r="J25" s="488">
        <v>0</v>
      </c>
      <c r="K25" s="488">
        <v>0</v>
      </c>
      <c r="L25" s="488">
        <v>0</v>
      </c>
      <c r="M25" s="488">
        <v>0</v>
      </c>
      <c r="N25" s="488">
        <v>0</v>
      </c>
      <c r="O25" s="488">
        <v>0</v>
      </c>
      <c r="P25" s="488">
        <v>0</v>
      </c>
      <c r="Q25" s="488">
        <v>0</v>
      </c>
      <c r="R25" s="488">
        <v>0</v>
      </c>
    </row>
    <row r="26" spans="1:18" ht="12.75" customHeight="1">
      <c r="B26" s="299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</row>
    <row r="27" spans="1:18" ht="12.75" customHeight="1">
      <c r="B27" s="253" t="s">
        <v>166</v>
      </c>
      <c r="F27" s="301">
        <f>SUM(G27:R27)</f>
        <v>0</v>
      </c>
      <c r="G27" s="488">
        <f>SUM(G19:G25)</f>
        <v>0</v>
      </c>
      <c r="H27" s="488">
        <f t="shared" ref="H27:R27" si="5">SUM(H19:H25)</f>
        <v>0</v>
      </c>
      <c r="I27" s="488">
        <f t="shared" si="5"/>
        <v>0</v>
      </c>
      <c r="J27" s="488">
        <f t="shared" si="5"/>
        <v>0</v>
      </c>
      <c r="K27" s="488">
        <f t="shared" si="5"/>
        <v>0</v>
      </c>
      <c r="L27" s="488">
        <f t="shared" si="5"/>
        <v>0</v>
      </c>
      <c r="M27" s="488">
        <f t="shared" si="5"/>
        <v>0</v>
      </c>
      <c r="N27" s="488">
        <f t="shared" si="5"/>
        <v>0</v>
      </c>
      <c r="O27" s="488">
        <f t="shared" si="5"/>
        <v>0</v>
      </c>
      <c r="P27" s="488">
        <f t="shared" si="5"/>
        <v>0</v>
      </c>
      <c r="Q27" s="488">
        <f t="shared" si="5"/>
        <v>0</v>
      </c>
      <c r="R27" s="488">
        <f t="shared" si="5"/>
        <v>0</v>
      </c>
    </row>
    <row r="28" spans="1:18" ht="12.75" customHeight="1">
      <c r="F28" s="301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</row>
    <row r="29" spans="1:18" ht="12.75" customHeight="1">
      <c r="B29" s="253" t="s">
        <v>167</v>
      </c>
      <c r="F29" s="301">
        <f>SUM(G29:R29)</f>
        <v>0</v>
      </c>
      <c r="G29" s="488">
        <v>0</v>
      </c>
      <c r="H29" s="488">
        <v>0</v>
      </c>
      <c r="I29" s="488">
        <v>0</v>
      </c>
      <c r="J29" s="488">
        <v>0</v>
      </c>
      <c r="K29" s="488">
        <v>0</v>
      </c>
      <c r="L29" s="488">
        <v>0</v>
      </c>
      <c r="M29" s="488">
        <v>0</v>
      </c>
      <c r="N29" s="488">
        <v>0</v>
      </c>
      <c r="O29" s="488">
        <v>0</v>
      </c>
      <c r="P29" s="488">
        <v>0</v>
      </c>
      <c r="Q29" s="488">
        <v>0</v>
      </c>
      <c r="R29" s="488">
        <v>0</v>
      </c>
    </row>
    <row r="30" spans="1:18" ht="12.75" customHeight="1"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</row>
    <row r="31" spans="1:18" ht="12.75" customHeight="1">
      <c r="A31" s="240" t="s">
        <v>168</v>
      </c>
      <c r="C31" s="228"/>
      <c r="D31" s="228"/>
      <c r="F31" s="301">
        <f>SUM(G31:R31)</f>
        <v>-69459.260000000009</v>
      </c>
      <c r="G31" s="488">
        <f>SUM(G16,G27:G29)</f>
        <v>-10124.06</v>
      </c>
      <c r="H31" s="488">
        <f t="shared" ref="H31:R31" si="6">SUM(H16,H27:H29)</f>
        <v>-6857.13</v>
      </c>
      <c r="I31" s="488">
        <f t="shared" si="6"/>
        <v>-6304.06</v>
      </c>
      <c r="J31" s="488">
        <f t="shared" si="6"/>
        <v>14714.06</v>
      </c>
      <c r="K31" s="488">
        <f t="shared" si="6"/>
        <v>-3426.55</v>
      </c>
      <c r="L31" s="488">
        <f t="shared" si="6"/>
        <v>-3725.6</v>
      </c>
      <c r="M31" s="488">
        <f t="shared" si="6"/>
        <v>-7994.12</v>
      </c>
      <c r="N31" s="488">
        <f t="shared" si="6"/>
        <v>-12425.69</v>
      </c>
      <c r="O31" s="488">
        <f t="shared" si="6"/>
        <v>-9694.76</v>
      </c>
      <c r="P31" s="488">
        <f t="shared" si="6"/>
        <v>-11652.47</v>
      </c>
      <c r="Q31" s="488">
        <f t="shared" si="6"/>
        <v>-6960.62</v>
      </c>
      <c r="R31" s="488">
        <f t="shared" si="6"/>
        <v>-5008.26</v>
      </c>
    </row>
    <row r="32" spans="1:18" ht="12.75" customHeight="1">
      <c r="F32" s="307"/>
      <c r="G32" s="307"/>
      <c r="H32" s="307"/>
      <c r="I32" s="487"/>
      <c r="J32" s="487"/>
      <c r="K32" s="487"/>
      <c r="L32" s="487"/>
      <c r="M32" s="487"/>
      <c r="N32" s="487"/>
      <c r="O32" s="487"/>
      <c r="P32" s="487"/>
      <c r="Q32" s="487"/>
      <c r="R32" s="487"/>
    </row>
    <row r="33" spans="1:18" ht="12.75" customHeight="1">
      <c r="F33" s="307"/>
      <c r="G33" s="307"/>
      <c r="H33" s="307"/>
      <c r="I33" s="487"/>
      <c r="J33" s="487"/>
      <c r="K33" s="487"/>
      <c r="L33" s="487"/>
      <c r="M33" s="487"/>
      <c r="N33" s="487"/>
      <c r="O33" s="487"/>
      <c r="P33" s="487"/>
      <c r="Q33" s="487"/>
      <c r="R33" s="487"/>
    </row>
    <row r="34" spans="1:18" ht="12.75" customHeight="1">
      <c r="A34" s="228" t="s">
        <v>28</v>
      </c>
      <c r="F34" s="307"/>
      <c r="G34" s="307"/>
      <c r="H34" s="307"/>
      <c r="I34" s="487"/>
      <c r="J34" s="487"/>
      <c r="K34" s="487"/>
      <c r="L34" s="487"/>
      <c r="M34" s="487"/>
      <c r="N34" s="487"/>
      <c r="O34" s="487"/>
      <c r="P34" s="487"/>
      <c r="Q34" s="487"/>
      <c r="R34" s="487"/>
    </row>
    <row r="35" spans="1:18" ht="12.75" customHeight="1">
      <c r="B35" s="253" t="s">
        <v>29</v>
      </c>
      <c r="F35" s="307"/>
      <c r="G35" s="307"/>
      <c r="H35" s="307"/>
      <c r="I35" s="487"/>
      <c r="J35" s="487"/>
      <c r="K35" s="487"/>
      <c r="L35" s="487"/>
      <c r="M35" s="487"/>
      <c r="N35" s="487"/>
      <c r="O35" s="487"/>
      <c r="P35" s="487"/>
      <c r="Q35" s="487"/>
      <c r="R35" s="487"/>
    </row>
    <row r="36" spans="1:18" ht="12.75" customHeight="1">
      <c r="C36" s="266" t="s">
        <v>169</v>
      </c>
      <c r="F36" s="301">
        <f>SUM(G36:R36)</f>
        <v>0</v>
      </c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</row>
    <row r="37" spans="1:18" ht="12.75" customHeight="1">
      <c r="C37" s="266" t="s">
        <v>328</v>
      </c>
      <c r="F37" s="301">
        <f t="shared" ref="F37:F60" si="7">SUM(G37:R37)</f>
        <v>0</v>
      </c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</row>
    <row r="38" spans="1:18" ht="12.75" customHeight="1">
      <c r="C38" s="266" t="s">
        <v>329</v>
      </c>
      <c r="F38" s="301">
        <f t="shared" si="7"/>
        <v>0</v>
      </c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</row>
    <row r="39" spans="1:18" ht="12.75" customHeight="1">
      <c r="C39" s="266" t="s">
        <v>170</v>
      </c>
      <c r="F39" s="301">
        <f t="shared" si="7"/>
        <v>0</v>
      </c>
      <c r="G39" s="488"/>
      <c r="H39" s="488"/>
      <c r="I39" s="488"/>
      <c r="J39" s="488"/>
      <c r="K39" s="488"/>
      <c r="L39" s="488"/>
      <c r="M39" s="488"/>
      <c r="N39" s="488"/>
      <c r="O39" s="488"/>
      <c r="P39" s="488"/>
      <c r="Q39" s="488"/>
      <c r="R39" s="488"/>
    </row>
    <row r="40" spans="1:18" ht="12.75" customHeight="1">
      <c r="C40" s="266" t="s">
        <v>330</v>
      </c>
      <c r="F40" s="301">
        <f t="shared" si="7"/>
        <v>0</v>
      </c>
      <c r="G40" s="488"/>
      <c r="H40" s="488"/>
      <c r="I40" s="488"/>
      <c r="J40" s="488"/>
      <c r="K40" s="488"/>
      <c r="L40" s="488"/>
      <c r="M40" s="488"/>
      <c r="N40" s="488"/>
      <c r="O40" s="488"/>
      <c r="P40" s="488"/>
      <c r="Q40" s="488"/>
      <c r="R40" s="488"/>
    </row>
    <row r="41" spans="1:18" ht="12.75" customHeight="1">
      <c r="C41" s="266" t="s">
        <v>331</v>
      </c>
      <c r="F41" s="301">
        <f t="shared" si="7"/>
        <v>0</v>
      </c>
      <c r="G41" s="488"/>
      <c r="H41" s="488"/>
      <c r="I41" s="488"/>
      <c r="J41" s="488"/>
      <c r="K41" s="488"/>
      <c r="L41" s="488"/>
      <c r="M41" s="488"/>
      <c r="N41" s="488"/>
      <c r="O41" s="488"/>
      <c r="P41" s="488"/>
      <c r="Q41" s="488"/>
      <c r="R41" s="488"/>
    </row>
    <row r="42" spans="1:18" ht="12.75" customHeight="1">
      <c r="C42" s="266" t="s">
        <v>32</v>
      </c>
      <c r="E42" s="302" t="s">
        <v>171</v>
      </c>
      <c r="F42" s="301">
        <f t="shared" si="7"/>
        <v>0</v>
      </c>
      <c r="G42" s="488"/>
      <c r="H42" s="488"/>
      <c r="I42" s="488"/>
      <c r="J42" s="488"/>
      <c r="K42" s="488"/>
      <c r="L42" s="488"/>
      <c r="M42" s="488"/>
      <c r="N42" s="488"/>
      <c r="O42" s="488"/>
      <c r="P42" s="488"/>
      <c r="Q42" s="488"/>
      <c r="R42" s="488"/>
    </row>
    <row r="43" spans="1:18" ht="12.75" customHeight="1">
      <c r="C43" s="253" t="s">
        <v>172</v>
      </c>
      <c r="F43" s="301">
        <f t="shared" si="7"/>
        <v>0</v>
      </c>
      <c r="G43" s="488"/>
      <c r="H43" s="488"/>
      <c r="I43" s="488"/>
      <c r="J43" s="488"/>
      <c r="K43" s="488"/>
      <c r="L43" s="488"/>
      <c r="M43" s="488"/>
      <c r="N43" s="488"/>
      <c r="O43" s="488"/>
      <c r="P43" s="488"/>
      <c r="Q43" s="488"/>
      <c r="R43" s="488"/>
    </row>
    <row r="44" spans="1:18" ht="12.75" customHeight="1">
      <c r="C44" s="266" t="s">
        <v>173</v>
      </c>
      <c r="F44" s="301">
        <f t="shared" si="7"/>
        <v>0</v>
      </c>
      <c r="G44" s="488"/>
      <c r="H44" s="488"/>
      <c r="I44" s="488"/>
      <c r="J44" s="488"/>
      <c r="K44" s="488"/>
      <c r="L44" s="488"/>
      <c r="M44" s="488"/>
      <c r="N44" s="488"/>
      <c r="O44" s="488"/>
      <c r="P44" s="488"/>
      <c r="Q44" s="488"/>
      <c r="R44" s="488"/>
    </row>
    <row r="45" spans="1:18" ht="12.75" customHeight="1">
      <c r="C45" s="266" t="s">
        <v>33</v>
      </c>
      <c r="F45" s="301">
        <f t="shared" si="7"/>
        <v>0</v>
      </c>
      <c r="G45" s="488"/>
      <c r="H45" s="488"/>
      <c r="I45" s="488"/>
      <c r="J45" s="488"/>
      <c r="K45" s="488"/>
      <c r="L45" s="488"/>
      <c r="M45" s="488"/>
      <c r="N45" s="488"/>
      <c r="O45" s="488"/>
      <c r="P45" s="488"/>
      <c r="Q45" s="488"/>
      <c r="R45" s="488"/>
    </row>
    <row r="46" spans="1:18" ht="12.75" customHeight="1">
      <c r="C46" s="303" t="s">
        <v>174</v>
      </c>
      <c r="F46" s="301">
        <f t="shared" si="7"/>
        <v>0</v>
      </c>
      <c r="G46" s="488"/>
      <c r="H46" s="488"/>
      <c r="I46" s="488"/>
      <c r="J46" s="488"/>
      <c r="K46" s="488"/>
      <c r="L46" s="488"/>
      <c r="M46" s="488"/>
      <c r="N46" s="488"/>
      <c r="O46" s="488"/>
      <c r="P46" s="488"/>
      <c r="Q46" s="488"/>
      <c r="R46" s="488"/>
    </row>
    <row r="47" spans="1:18" ht="12.75" customHeight="1">
      <c r="C47" s="303" t="s">
        <v>332</v>
      </c>
      <c r="F47" s="301">
        <f t="shared" si="7"/>
        <v>0</v>
      </c>
      <c r="G47" s="488"/>
      <c r="H47" s="488"/>
      <c r="I47" s="488"/>
      <c r="J47" s="488"/>
      <c r="K47" s="488"/>
      <c r="L47" s="488"/>
      <c r="M47" s="488"/>
      <c r="N47" s="488"/>
      <c r="O47" s="488"/>
      <c r="P47" s="488"/>
      <c r="Q47" s="488"/>
      <c r="R47" s="488"/>
    </row>
    <row r="48" spans="1:18" ht="12.75" customHeight="1">
      <c r="C48" s="266" t="s">
        <v>309</v>
      </c>
      <c r="F48" s="301">
        <f t="shared" si="7"/>
        <v>0</v>
      </c>
      <c r="G48" s="488"/>
      <c r="H48" s="488"/>
      <c r="I48" s="488"/>
      <c r="J48" s="488"/>
      <c r="K48" s="488"/>
      <c r="L48" s="488"/>
      <c r="M48" s="488"/>
      <c r="N48" s="488"/>
      <c r="O48" s="488"/>
      <c r="P48" s="488"/>
      <c r="Q48" s="488"/>
      <c r="R48" s="488"/>
    </row>
    <row r="49" spans="1:18" ht="12.75" customHeight="1">
      <c r="C49" s="266" t="s">
        <v>34</v>
      </c>
      <c r="F49" s="301">
        <f t="shared" si="7"/>
        <v>0</v>
      </c>
      <c r="G49" s="488"/>
      <c r="H49" s="488"/>
      <c r="I49" s="488"/>
      <c r="J49" s="488"/>
      <c r="K49" s="488"/>
      <c r="L49" s="488"/>
      <c r="M49" s="488"/>
      <c r="N49" s="488"/>
      <c r="O49" s="488"/>
      <c r="P49" s="488"/>
      <c r="Q49" s="488"/>
      <c r="R49" s="488"/>
    </row>
    <row r="50" spans="1:18" ht="12.75" customHeight="1">
      <c r="C50" s="266" t="s">
        <v>265</v>
      </c>
      <c r="F50" s="301">
        <f t="shared" si="7"/>
        <v>0</v>
      </c>
      <c r="G50" s="488"/>
      <c r="H50" s="488"/>
      <c r="I50" s="488"/>
      <c r="J50" s="488"/>
      <c r="K50" s="488"/>
      <c r="L50" s="488"/>
      <c r="M50" s="488"/>
      <c r="N50" s="488"/>
      <c r="O50" s="488"/>
      <c r="P50" s="488"/>
      <c r="Q50" s="488"/>
      <c r="R50" s="488"/>
    </row>
    <row r="51" spans="1:18" ht="12.75" customHeight="1">
      <c r="C51" s="266" t="s">
        <v>266</v>
      </c>
      <c r="F51" s="301">
        <f t="shared" si="7"/>
        <v>0</v>
      </c>
      <c r="G51" s="488"/>
      <c r="H51" s="488"/>
      <c r="I51" s="488"/>
      <c r="J51" s="488"/>
      <c r="K51" s="488"/>
      <c r="L51" s="488"/>
      <c r="M51" s="488"/>
      <c r="N51" s="488"/>
      <c r="O51" s="488"/>
      <c r="P51" s="488"/>
      <c r="Q51" s="488"/>
      <c r="R51" s="488"/>
    </row>
    <row r="52" spans="1:18" ht="12.75" customHeight="1">
      <c r="C52" s="266" t="s">
        <v>35</v>
      </c>
      <c r="D52" s="266"/>
      <c r="F52" s="301">
        <f t="shared" si="7"/>
        <v>0</v>
      </c>
      <c r="G52" s="488"/>
      <c r="H52" s="488"/>
      <c r="I52" s="488"/>
      <c r="J52" s="488"/>
      <c r="K52" s="488"/>
      <c r="L52" s="488"/>
      <c r="M52" s="488"/>
      <c r="N52" s="488"/>
      <c r="O52" s="488"/>
      <c r="P52" s="488"/>
      <c r="Q52" s="488"/>
      <c r="R52" s="488"/>
    </row>
    <row r="53" spans="1:18" ht="12.75" customHeight="1">
      <c r="C53" s="299" t="s">
        <v>175</v>
      </c>
      <c r="D53" s="266"/>
      <c r="F53" s="301">
        <f t="shared" si="7"/>
        <v>0</v>
      </c>
      <c r="G53" s="488"/>
      <c r="H53" s="488"/>
      <c r="I53" s="488"/>
      <c r="J53" s="488"/>
      <c r="K53" s="488"/>
      <c r="L53" s="488"/>
      <c r="M53" s="488"/>
      <c r="N53" s="488"/>
      <c r="O53" s="488"/>
      <c r="P53" s="488"/>
      <c r="Q53" s="488"/>
      <c r="R53" s="488"/>
    </row>
    <row r="54" spans="1:18" ht="12.75" customHeight="1">
      <c r="C54" s="266" t="s">
        <v>36</v>
      </c>
      <c r="D54" s="266"/>
      <c r="F54" s="301">
        <f t="shared" si="7"/>
        <v>0</v>
      </c>
      <c r="G54" s="488"/>
      <c r="H54" s="488"/>
      <c r="I54" s="488"/>
      <c r="J54" s="488"/>
      <c r="K54" s="488"/>
      <c r="L54" s="488"/>
      <c r="M54" s="488"/>
      <c r="N54" s="488"/>
      <c r="O54" s="488"/>
      <c r="P54" s="488"/>
      <c r="Q54" s="488"/>
      <c r="R54" s="488"/>
    </row>
    <row r="55" spans="1:18" ht="12.75" customHeight="1">
      <c r="C55" s="266" t="s">
        <v>37</v>
      </c>
      <c r="D55" s="266"/>
      <c r="F55" s="301">
        <f t="shared" si="7"/>
        <v>0</v>
      </c>
      <c r="G55" s="488"/>
      <c r="H55" s="488"/>
      <c r="I55" s="488"/>
      <c r="J55" s="488"/>
      <c r="K55" s="488"/>
      <c r="L55" s="488"/>
      <c r="M55" s="488"/>
      <c r="N55" s="488"/>
      <c r="O55" s="488"/>
      <c r="P55" s="488"/>
      <c r="Q55" s="488"/>
      <c r="R55" s="488"/>
    </row>
    <row r="56" spans="1:18" ht="12.75" customHeight="1">
      <c r="C56" s="266" t="s">
        <v>320</v>
      </c>
      <c r="D56" s="266"/>
      <c r="F56" s="301">
        <f t="shared" si="7"/>
        <v>0</v>
      </c>
      <c r="G56" s="488"/>
      <c r="H56" s="488"/>
      <c r="I56" s="488"/>
      <c r="J56" s="488"/>
      <c r="K56" s="488"/>
      <c r="L56" s="488"/>
      <c r="M56" s="488"/>
      <c r="N56" s="488"/>
      <c r="O56" s="488"/>
      <c r="P56" s="488"/>
      <c r="Q56" s="488"/>
      <c r="R56" s="488"/>
    </row>
    <row r="57" spans="1:18" ht="12.75" customHeight="1">
      <c r="C57" s="266" t="s">
        <v>38</v>
      </c>
      <c r="D57" s="266"/>
      <c r="F57" s="301">
        <f t="shared" si="7"/>
        <v>0</v>
      </c>
      <c r="G57" s="488"/>
      <c r="H57" s="488"/>
      <c r="I57" s="488"/>
      <c r="J57" s="488"/>
      <c r="K57" s="488"/>
      <c r="L57" s="488"/>
      <c r="M57" s="488"/>
      <c r="N57" s="488"/>
      <c r="O57" s="488"/>
      <c r="P57" s="488"/>
      <c r="Q57" s="488"/>
      <c r="R57" s="488"/>
    </row>
    <row r="58" spans="1:18" ht="12.75" customHeight="1">
      <c r="C58" s="266" t="s">
        <v>176</v>
      </c>
      <c r="D58" s="266"/>
      <c r="F58" s="301">
        <f t="shared" si="7"/>
        <v>0</v>
      </c>
      <c r="G58" s="488"/>
      <c r="H58" s="488"/>
      <c r="I58" s="488"/>
      <c r="J58" s="488"/>
      <c r="K58" s="488"/>
      <c r="L58" s="488"/>
      <c r="M58" s="488"/>
      <c r="N58" s="488"/>
      <c r="O58" s="488"/>
      <c r="P58" s="488"/>
      <c r="Q58" s="488"/>
      <c r="R58" s="488"/>
    </row>
    <row r="59" spans="1:18" ht="12.75" customHeight="1">
      <c r="C59" s="266" t="s">
        <v>39</v>
      </c>
      <c r="D59" s="266"/>
      <c r="F59" s="301">
        <f t="shared" si="7"/>
        <v>0</v>
      </c>
      <c r="G59" s="488"/>
      <c r="H59" s="488"/>
      <c r="I59" s="488"/>
      <c r="J59" s="488"/>
      <c r="K59" s="488"/>
      <c r="L59" s="488"/>
      <c r="M59" s="488"/>
      <c r="N59" s="488"/>
      <c r="O59" s="488"/>
      <c r="P59" s="488"/>
      <c r="Q59" s="488"/>
      <c r="R59" s="488"/>
    </row>
    <row r="60" spans="1:18" ht="12.75" customHeight="1">
      <c r="C60" s="266" t="s">
        <v>177</v>
      </c>
      <c r="D60" s="266"/>
      <c r="F60" s="301">
        <f t="shared" si="7"/>
        <v>0</v>
      </c>
      <c r="G60" s="488"/>
      <c r="H60" s="488"/>
      <c r="I60" s="488"/>
      <c r="J60" s="488"/>
      <c r="K60" s="488"/>
      <c r="L60" s="488"/>
      <c r="M60" s="488"/>
      <c r="N60" s="488"/>
      <c r="O60" s="488"/>
      <c r="P60" s="488"/>
      <c r="Q60" s="488"/>
      <c r="R60" s="488"/>
    </row>
    <row r="61" spans="1:18" ht="12.75" customHeight="1">
      <c r="D61" s="266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</row>
    <row r="62" spans="1:18" ht="12.75" customHeight="1">
      <c r="A62" s="240"/>
      <c r="B62" s="304" t="s">
        <v>204</v>
      </c>
      <c r="C62" s="228"/>
      <c r="D62" s="228"/>
      <c r="F62" s="301">
        <f>SUM(G62:R62)</f>
        <v>0</v>
      </c>
      <c r="G62" s="488">
        <f t="shared" ref="G62:R62" si="8">SUM(G36:G61)</f>
        <v>0</v>
      </c>
      <c r="H62" s="488">
        <f t="shared" si="8"/>
        <v>0</v>
      </c>
      <c r="I62" s="488">
        <f t="shared" si="8"/>
        <v>0</v>
      </c>
      <c r="J62" s="488">
        <f t="shared" si="8"/>
        <v>0</v>
      </c>
      <c r="K62" s="488">
        <f t="shared" si="8"/>
        <v>0</v>
      </c>
      <c r="L62" s="488">
        <f t="shared" si="8"/>
        <v>0</v>
      </c>
      <c r="M62" s="488">
        <f t="shared" si="8"/>
        <v>0</v>
      </c>
      <c r="N62" s="488">
        <f t="shared" si="8"/>
        <v>0</v>
      </c>
      <c r="O62" s="488">
        <f t="shared" si="8"/>
        <v>0</v>
      </c>
      <c r="P62" s="488">
        <f t="shared" si="8"/>
        <v>0</v>
      </c>
      <c r="Q62" s="488">
        <f t="shared" si="8"/>
        <v>0</v>
      </c>
      <c r="R62" s="488">
        <f t="shared" si="8"/>
        <v>0</v>
      </c>
    </row>
    <row r="63" spans="1:18" ht="12.75" customHeight="1">
      <c r="B63" s="228"/>
      <c r="C63" s="228"/>
      <c r="D63" s="228"/>
      <c r="F63" s="301"/>
      <c r="G63" s="301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1"/>
    </row>
    <row r="64" spans="1:18" ht="12.75" customHeight="1">
      <c r="B64" s="298" t="s">
        <v>40</v>
      </c>
      <c r="C64" s="228"/>
      <c r="D64" s="228"/>
      <c r="F64" s="301"/>
      <c r="G64" s="301"/>
      <c r="H64" s="301"/>
      <c r="I64" s="301"/>
      <c r="J64" s="301"/>
      <c r="K64" s="301"/>
      <c r="L64" s="301"/>
      <c r="M64" s="301"/>
      <c r="N64" s="301"/>
      <c r="O64" s="301"/>
      <c r="P64" s="301"/>
      <c r="Q64" s="301"/>
      <c r="R64" s="301"/>
    </row>
    <row r="65" spans="3:18" ht="12.75" customHeight="1">
      <c r="C65" s="266" t="s">
        <v>41</v>
      </c>
      <c r="D65" s="266"/>
      <c r="E65" s="305"/>
      <c r="F65" s="301">
        <f t="shared" ref="F65:F104" si="9">SUM(G65:R65)</f>
        <v>0</v>
      </c>
      <c r="G65" s="301"/>
      <c r="H65" s="301"/>
      <c r="I65" s="301"/>
      <c r="J65" s="301"/>
      <c r="K65" s="301"/>
      <c r="L65" s="301"/>
      <c r="M65" s="301"/>
      <c r="N65" s="301"/>
      <c r="O65" s="301"/>
      <c r="P65" s="301"/>
      <c r="Q65" s="301"/>
      <c r="R65" s="301"/>
    </row>
    <row r="66" spans="3:18" ht="12.75" customHeight="1">
      <c r="C66" s="266" t="s">
        <v>42</v>
      </c>
      <c r="D66" s="266"/>
      <c r="E66" s="305"/>
      <c r="F66" s="301">
        <f t="shared" si="9"/>
        <v>0</v>
      </c>
      <c r="G66" s="488"/>
      <c r="H66" s="488"/>
      <c r="I66" s="488"/>
      <c r="J66" s="488"/>
      <c r="K66" s="488"/>
      <c r="L66" s="488"/>
      <c r="M66" s="488"/>
      <c r="N66" s="488"/>
      <c r="O66" s="488"/>
      <c r="P66" s="488"/>
      <c r="Q66" s="488"/>
      <c r="R66" s="488"/>
    </row>
    <row r="67" spans="3:18" ht="12.75" customHeight="1">
      <c r="C67" s="266" t="s">
        <v>43</v>
      </c>
      <c r="D67" s="266"/>
      <c r="F67" s="301">
        <f t="shared" si="9"/>
        <v>0</v>
      </c>
      <c r="G67" s="488"/>
      <c r="H67" s="488"/>
      <c r="I67" s="488"/>
      <c r="J67" s="488"/>
      <c r="K67" s="488"/>
      <c r="L67" s="488"/>
      <c r="M67" s="488"/>
      <c r="N67" s="488"/>
      <c r="O67" s="488"/>
      <c r="P67" s="488"/>
      <c r="Q67" s="488"/>
      <c r="R67" s="488"/>
    </row>
    <row r="68" spans="3:18" ht="12.75" customHeight="1">
      <c r="C68" s="266" t="s">
        <v>44</v>
      </c>
      <c r="D68" s="266"/>
      <c r="F68" s="301">
        <f t="shared" si="9"/>
        <v>0</v>
      </c>
      <c r="G68" s="488"/>
      <c r="H68" s="488"/>
      <c r="I68" s="488"/>
      <c r="J68" s="488"/>
      <c r="K68" s="488"/>
      <c r="L68" s="488"/>
      <c r="M68" s="488"/>
      <c r="N68" s="488"/>
      <c r="O68" s="488"/>
      <c r="P68" s="488"/>
      <c r="Q68" s="488"/>
      <c r="R68" s="488"/>
    </row>
    <row r="69" spans="3:18" ht="12.75" customHeight="1">
      <c r="C69" s="266" t="s">
        <v>45</v>
      </c>
      <c r="D69" s="266"/>
      <c r="F69" s="301">
        <f t="shared" si="9"/>
        <v>0</v>
      </c>
      <c r="G69" s="488"/>
      <c r="H69" s="488"/>
      <c r="I69" s="488"/>
      <c r="J69" s="488"/>
      <c r="K69" s="488"/>
      <c r="L69" s="488"/>
      <c r="M69" s="488"/>
      <c r="N69" s="488"/>
      <c r="O69" s="488"/>
      <c r="P69" s="488"/>
      <c r="Q69" s="488"/>
      <c r="R69" s="488"/>
    </row>
    <row r="70" spans="3:18" ht="12.75" customHeight="1">
      <c r="C70" s="266" t="s">
        <v>46</v>
      </c>
      <c r="D70" s="266"/>
      <c r="F70" s="301">
        <f t="shared" si="9"/>
        <v>0</v>
      </c>
      <c r="G70" s="488"/>
      <c r="H70" s="488"/>
      <c r="I70" s="488"/>
      <c r="J70" s="488"/>
      <c r="K70" s="488"/>
      <c r="L70" s="488"/>
      <c r="M70" s="488"/>
      <c r="N70" s="488"/>
      <c r="O70" s="488"/>
      <c r="P70" s="488"/>
      <c r="Q70" s="488"/>
      <c r="R70" s="488"/>
    </row>
    <row r="71" spans="3:18" ht="12.75" customHeight="1">
      <c r="C71" s="266" t="s">
        <v>47</v>
      </c>
      <c r="F71" s="301">
        <f t="shared" si="9"/>
        <v>0</v>
      </c>
      <c r="G71" s="488"/>
      <c r="H71" s="488"/>
      <c r="I71" s="488"/>
      <c r="J71" s="488"/>
      <c r="K71" s="488"/>
      <c r="L71" s="488"/>
      <c r="M71" s="488"/>
      <c r="N71" s="488"/>
      <c r="O71" s="488"/>
      <c r="P71" s="488"/>
      <c r="Q71" s="488"/>
      <c r="R71" s="488"/>
    </row>
    <row r="72" spans="3:18" ht="12.75" customHeight="1">
      <c r="C72" s="266" t="s">
        <v>267</v>
      </c>
      <c r="F72" s="301">
        <f t="shared" si="9"/>
        <v>0</v>
      </c>
      <c r="G72" s="488"/>
      <c r="H72" s="488"/>
      <c r="I72" s="488"/>
      <c r="J72" s="488"/>
      <c r="K72" s="488"/>
      <c r="L72" s="488"/>
      <c r="M72" s="488"/>
      <c r="N72" s="488"/>
      <c r="O72" s="488"/>
      <c r="P72" s="488"/>
      <c r="Q72" s="488"/>
      <c r="R72" s="488"/>
    </row>
    <row r="73" spans="3:18" ht="12.75" customHeight="1">
      <c r="C73" s="266" t="s">
        <v>180</v>
      </c>
      <c r="F73" s="301">
        <f t="shared" si="9"/>
        <v>0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88"/>
      <c r="Q73" s="488"/>
      <c r="R73" s="488"/>
    </row>
    <row r="74" spans="3:18" ht="12.75" customHeight="1">
      <c r="C74" s="266" t="s">
        <v>268</v>
      </c>
      <c r="F74" s="301">
        <f t="shared" si="9"/>
        <v>0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88"/>
      <c r="Q74" s="488"/>
      <c r="R74" s="488"/>
    </row>
    <row r="75" spans="3:18" ht="12.75" customHeight="1">
      <c r="C75" s="266" t="s">
        <v>269</v>
      </c>
      <c r="F75" s="301">
        <f t="shared" si="9"/>
        <v>0</v>
      </c>
      <c r="G75" s="488"/>
      <c r="H75" s="488"/>
      <c r="I75" s="488"/>
      <c r="J75" s="488"/>
      <c r="K75" s="488"/>
      <c r="L75" s="488"/>
      <c r="M75" s="488"/>
      <c r="N75" s="488"/>
      <c r="O75" s="488"/>
      <c r="P75" s="488"/>
      <c r="Q75" s="488"/>
      <c r="R75" s="488"/>
    </row>
    <row r="76" spans="3:18" ht="12.75" customHeight="1">
      <c r="C76" s="266" t="s">
        <v>270</v>
      </c>
      <c r="F76" s="301">
        <f t="shared" si="9"/>
        <v>0</v>
      </c>
      <c r="G76" s="488"/>
      <c r="H76" s="488"/>
      <c r="I76" s="488"/>
      <c r="J76" s="488"/>
      <c r="K76" s="488"/>
      <c r="L76" s="488"/>
      <c r="M76" s="488"/>
      <c r="N76" s="488"/>
      <c r="O76" s="488"/>
      <c r="P76" s="488"/>
      <c r="Q76" s="488"/>
      <c r="R76" s="488"/>
    </row>
    <row r="77" spans="3:18" ht="12.75" customHeight="1">
      <c r="C77" s="266" t="s">
        <v>271</v>
      </c>
      <c r="F77" s="301">
        <f t="shared" si="9"/>
        <v>0</v>
      </c>
      <c r="G77" s="488"/>
      <c r="H77" s="488"/>
      <c r="I77" s="488"/>
      <c r="J77" s="488"/>
      <c r="K77" s="488"/>
      <c r="L77" s="488"/>
      <c r="M77" s="488"/>
      <c r="N77" s="488"/>
      <c r="O77" s="488"/>
      <c r="P77" s="488"/>
      <c r="Q77" s="488"/>
      <c r="R77" s="488"/>
    </row>
    <row r="78" spans="3:18" ht="12.75" customHeight="1">
      <c r="C78" s="266" t="s">
        <v>48</v>
      </c>
      <c r="D78" s="266"/>
      <c r="F78" s="301">
        <f t="shared" si="9"/>
        <v>0</v>
      </c>
      <c r="G78" s="488"/>
      <c r="H78" s="488"/>
      <c r="I78" s="488"/>
      <c r="J78" s="488"/>
      <c r="K78" s="488"/>
      <c r="L78" s="488"/>
      <c r="M78" s="488"/>
      <c r="N78" s="488"/>
      <c r="O78" s="488"/>
      <c r="P78" s="488"/>
      <c r="Q78" s="488"/>
      <c r="R78" s="488"/>
    </row>
    <row r="79" spans="3:18" ht="12.75" customHeight="1">
      <c r="C79" s="266" t="s">
        <v>49</v>
      </c>
      <c r="D79" s="266"/>
      <c r="F79" s="301">
        <f t="shared" si="9"/>
        <v>0</v>
      </c>
      <c r="G79" s="488"/>
      <c r="H79" s="488"/>
      <c r="I79" s="488"/>
      <c r="J79" s="488"/>
      <c r="K79" s="488"/>
      <c r="L79" s="488"/>
      <c r="M79" s="488"/>
      <c r="N79" s="488"/>
      <c r="O79" s="488"/>
      <c r="P79" s="488"/>
      <c r="Q79" s="488"/>
      <c r="R79" s="488"/>
    </row>
    <row r="80" spans="3:18" ht="12.75" customHeight="1">
      <c r="C80" s="266" t="s">
        <v>181</v>
      </c>
      <c r="D80" s="266"/>
      <c r="F80" s="301">
        <f t="shared" si="9"/>
        <v>0</v>
      </c>
      <c r="G80" s="488"/>
      <c r="H80" s="488"/>
      <c r="I80" s="488"/>
      <c r="J80" s="488"/>
      <c r="K80" s="488"/>
      <c r="L80" s="488"/>
      <c r="M80" s="488"/>
      <c r="N80" s="488"/>
      <c r="O80" s="488"/>
      <c r="P80" s="488"/>
      <c r="Q80" s="488"/>
      <c r="R80" s="488"/>
    </row>
    <row r="81" spans="2:18" ht="12.75" customHeight="1">
      <c r="C81" s="266" t="s">
        <v>272</v>
      </c>
      <c r="D81" s="266"/>
      <c r="F81" s="301">
        <f t="shared" si="9"/>
        <v>0</v>
      </c>
      <c r="G81" s="488"/>
      <c r="H81" s="488"/>
      <c r="I81" s="488"/>
      <c r="J81" s="488"/>
      <c r="K81" s="488"/>
      <c r="L81" s="488"/>
      <c r="M81" s="488"/>
      <c r="N81" s="488"/>
      <c r="O81" s="488"/>
      <c r="P81" s="488"/>
      <c r="Q81" s="488"/>
      <c r="R81" s="488"/>
    </row>
    <row r="82" spans="2:18" ht="12.75" customHeight="1">
      <c r="C82" s="266" t="s">
        <v>273</v>
      </c>
      <c r="D82" s="266"/>
      <c r="F82" s="301">
        <f t="shared" si="9"/>
        <v>0</v>
      </c>
      <c r="G82" s="488"/>
      <c r="H82" s="488"/>
      <c r="I82" s="488"/>
      <c r="J82" s="488"/>
      <c r="K82" s="488"/>
      <c r="L82" s="488"/>
      <c r="M82" s="488"/>
      <c r="N82" s="488"/>
      <c r="O82" s="488"/>
      <c r="P82" s="488"/>
      <c r="Q82" s="488"/>
      <c r="R82" s="488"/>
    </row>
    <row r="83" spans="2:18" ht="12.75" customHeight="1">
      <c r="C83" s="266" t="s">
        <v>274</v>
      </c>
      <c r="D83" s="266"/>
      <c r="F83" s="301">
        <f t="shared" si="9"/>
        <v>0</v>
      </c>
      <c r="G83" s="488"/>
      <c r="H83" s="488"/>
      <c r="I83" s="488"/>
      <c r="J83" s="488"/>
      <c r="K83" s="488"/>
      <c r="L83" s="488"/>
      <c r="M83" s="488"/>
      <c r="N83" s="488"/>
      <c r="O83" s="488"/>
      <c r="P83" s="488"/>
      <c r="Q83" s="488"/>
      <c r="R83" s="488"/>
    </row>
    <row r="84" spans="2:18" ht="12.75" customHeight="1">
      <c r="C84" s="266" t="s">
        <v>275</v>
      </c>
      <c r="D84" s="266"/>
      <c r="F84" s="301">
        <f t="shared" si="9"/>
        <v>0</v>
      </c>
      <c r="G84" s="488"/>
      <c r="H84" s="488"/>
      <c r="I84" s="488"/>
      <c r="J84" s="488"/>
      <c r="K84" s="488"/>
      <c r="L84" s="488"/>
      <c r="M84" s="488"/>
      <c r="N84" s="488"/>
      <c r="O84" s="488"/>
      <c r="P84" s="488"/>
      <c r="Q84" s="488"/>
      <c r="R84" s="488"/>
    </row>
    <row r="85" spans="2:18" ht="12.75" customHeight="1">
      <c r="C85" s="266" t="s">
        <v>182</v>
      </c>
      <c r="D85" s="266"/>
      <c r="F85" s="301">
        <f t="shared" si="9"/>
        <v>0</v>
      </c>
      <c r="G85" s="488"/>
      <c r="H85" s="488"/>
      <c r="I85" s="488"/>
      <c r="J85" s="488"/>
      <c r="K85" s="488"/>
      <c r="L85" s="488"/>
      <c r="M85" s="488"/>
      <c r="N85" s="488"/>
      <c r="O85" s="488"/>
      <c r="P85" s="488"/>
      <c r="Q85" s="488"/>
      <c r="R85" s="488"/>
    </row>
    <row r="86" spans="2:18" ht="12.75" customHeight="1">
      <c r="C86" s="266" t="s">
        <v>183</v>
      </c>
      <c r="D86" s="266"/>
      <c r="F86" s="301">
        <f t="shared" si="9"/>
        <v>0</v>
      </c>
      <c r="G86" s="488"/>
      <c r="H86" s="488"/>
      <c r="I86" s="488"/>
      <c r="J86" s="488"/>
      <c r="K86" s="488"/>
      <c r="L86" s="488"/>
      <c r="M86" s="488"/>
      <c r="N86" s="488"/>
      <c r="O86" s="488"/>
      <c r="P86" s="488"/>
      <c r="Q86" s="488"/>
      <c r="R86" s="488"/>
    </row>
    <row r="87" spans="2:18" ht="12.75" customHeight="1">
      <c r="C87" s="266" t="s">
        <v>50</v>
      </c>
      <c r="F87" s="301">
        <f t="shared" si="9"/>
        <v>0</v>
      </c>
      <c r="G87" s="488"/>
      <c r="H87" s="488"/>
      <c r="I87" s="488"/>
      <c r="J87" s="488"/>
      <c r="K87" s="488"/>
      <c r="L87" s="488"/>
      <c r="M87" s="488"/>
      <c r="N87" s="488"/>
      <c r="O87" s="488"/>
      <c r="P87" s="488"/>
      <c r="Q87" s="488"/>
      <c r="R87" s="488"/>
    </row>
    <row r="88" spans="2:18" ht="12.75" customHeight="1">
      <c r="B88" s="228"/>
      <c r="C88" s="306" t="s">
        <v>51</v>
      </c>
      <c r="D88" s="228"/>
      <c r="F88" s="301">
        <f t="shared" si="9"/>
        <v>0</v>
      </c>
      <c r="G88" s="488"/>
      <c r="H88" s="488"/>
      <c r="I88" s="488"/>
      <c r="J88" s="488"/>
      <c r="K88" s="488"/>
      <c r="L88" s="488"/>
      <c r="M88" s="488"/>
      <c r="N88" s="488"/>
      <c r="O88" s="488"/>
      <c r="P88" s="488"/>
      <c r="Q88" s="488"/>
      <c r="R88" s="488"/>
    </row>
    <row r="89" spans="2:18" ht="12.75" customHeight="1">
      <c r="B89" s="228"/>
      <c r="C89" s="306" t="s">
        <v>276</v>
      </c>
      <c r="D89" s="228"/>
      <c r="F89" s="301">
        <f t="shared" si="9"/>
        <v>0</v>
      </c>
      <c r="G89" s="488"/>
      <c r="H89" s="488"/>
      <c r="I89" s="488"/>
      <c r="J89" s="488"/>
      <c r="K89" s="488"/>
      <c r="L89" s="488"/>
      <c r="M89" s="488"/>
      <c r="N89" s="488"/>
      <c r="O89" s="488"/>
      <c r="P89" s="488"/>
      <c r="Q89" s="488"/>
      <c r="R89" s="488"/>
    </row>
    <row r="90" spans="2:18" ht="12.75" customHeight="1">
      <c r="B90" s="228"/>
      <c r="C90" s="306" t="s">
        <v>277</v>
      </c>
      <c r="D90" s="228"/>
      <c r="F90" s="301">
        <f t="shared" si="9"/>
        <v>0</v>
      </c>
      <c r="G90" s="488"/>
      <c r="H90" s="488"/>
      <c r="I90" s="488"/>
      <c r="J90" s="488"/>
      <c r="K90" s="488"/>
      <c r="L90" s="488"/>
      <c r="M90" s="488"/>
      <c r="N90" s="488"/>
      <c r="O90" s="488"/>
      <c r="P90" s="488"/>
      <c r="Q90" s="488"/>
      <c r="R90" s="488"/>
    </row>
    <row r="91" spans="2:18" ht="12.75" customHeight="1">
      <c r="B91" s="228"/>
      <c r="C91" s="306" t="s">
        <v>184</v>
      </c>
      <c r="D91" s="228"/>
      <c r="F91" s="301">
        <f t="shared" si="9"/>
        <v>0</v>
      </c>
      <c r="G91" s="488"/>
      <c r="H91" s="488"/>
      <c r="I91" s="488"/>
      <c r="J91" s="488"/>
      <c r="K91" s="488"/>
      <c r="L91" s="488"/>
      <c r="M91" s="488"/>
      <c r="N91" s="488"/>
      <c r="O91" s="488"/>
      <c r="P91" s="488"/>
      <c r="Q91" s="488"/>
      <c r="R91" s="488"/>
    </row>
    <row r="92" spans="2:18" ht="12.75" customHeight="1">
      <c r="B92" s="228"/>
      <c r="C92" s="306" t="s">
        <v>185</v>
      </c>
      <c r="D92" s="228"/>
      <c r="F92" s="301">
        <f t="shared" si="9"/>
        <v>0</v>
      </c>
      <c r="G92" s="488"/>
      <c r="H92" s="488"/>
      <c r="I92" s="488"/>
      <c r="J92" s="488"/>
      <c r="K92" s="488"/>
      <c r="L92" s="488"/>
      <c r="M92" s="488"/>
      <c r="N92" s="488"/>
      <c r="O92" s="488"/>
      <c r="P92" s="488"/>
      <c r="Q92" s="488"/>
      <c r="R92" s="488"/>
    </row>
    <row r="93" spans="2:18" ht="12.75" customHeight="1">
      <c r="B93" s="228"/>
      <c r="C93" s="306" t="s">
        <v>52</v>
      </c>
      <c r="D93" s="228"/>
      <c r="F93" s="301">
        <f t="shared" si="9"/>
        <v>0</v>
      </c>
      <c r="G93" s="488"/>
      <c r="H93" s="488"/>
      <c r="I93" s="488"/>
      <c r="J93" s="488"/>
      <c r="K93" s="488"/>
      <c r="L93" s="488"/>
      <c r="M93" s="488"/>
      <c r="N93" s="488"/>
      <c r="O93" s="488"/>
      <c r="P93" s="488"/>
      <c r="Q93" s="488"/>
      <c r="R93" s="488"/>
    </row>
    <row r="94" spans="2:18" ht="12.75" customHeight="1">
      <c r="B94" s="228"/>
      <c r="C94" s="306" t="s">
        <v>321</v>
      </c>
      <c r="D94" s="228"/>
      <c r="F94" s="301">
        <f t="shared" ref="F94:F96" si="10">SUM(G94:R94)</f>
        <v>0</v>
      </c>
      <c r="G94" s="488"/>
      <c r="H94" s="488"/>
      <c r="I94" s="488"/>
      <c r="J94" s="488"/>
      <c r="K94" s="488"/>
      <c r="L94" s="488"/>
      <c r="M94" s="488"/>
      <c r="N94" s="488"/>
      <c r="O94" s="488"/>
      <c r="P94" s="488"/>
      <c r="Q94" s="488"/>
      <c r="R94" s="488"/>
    </row>
    <row r="95" spans="2:18" ht="12.75" customHeight="1">
      <c r="B95" s="228"/>
      <c r="C95" s="306" t="s">
        <v>322</v>
      </c>
      <c r="D95" s="228"/>
      <c r="F95" s="301">
        <f t="shared" si="10"/>
        <v>0</v>
      </c>
      <c r="G95" s="488"/>
      <c r="H95" s="488"/>
      <c r="I95" s="488"/>
      <c r="J95" s="488"/>
      <c r="K95" s="488"/>
      <c r="L95" s="488"/>
      <c r="M95" s="488"/>
      <c r="N95" s="488"/>
      <c r="O95" s="488"/>
      <c r="P95" s="488"/>
      <c r="Q95" s="488"/>
      <c r="R95" s="488"/>
    </row>
    <row r="96" spans="2:18" ht="12.75" customHeight="1">
      <c r="B96" s="228"/>
      <c r="C96" s="306" t="s">
        <v>323</v>
      </c>
      <c r="D96" s="228"/>
      <c r="F96" s="301">
        <f t="shared" si="10"/>
        <v>0</v>
      </c>
      <c r="G96" s="488"/>
      <c r="H96" s="488"/>
      <c r="I96" s="488"/>
      <c r="J96" s="488"/>
      <c r="K96" s="488"/>
      <c r="L96" s="488"/>
      <c r="M96" s="488"/>
      <c r="N96" s="488"/>
      <c r="O96" s="488"/>
      <c r="P96" s="488"/>
      <c r="Q96" s="488"/>
      <c r="R96" s="488"/>
    </row>
    <row r="97" spans="1:18" ht="12.75" customHeight="1">
      <c r="B97" s="228"/>
      <c r="C97" s="268" t="s">
        <v>53</v>
      </c>
      <c r="D97" s="228"/>
      <c r="F97" s="301">
        <f t="shared" si="9"/>
        <v>0</v>
      </c>
      <c r="G97" s="488"/>
      <c r="H97" s="488"/>
      <c r="I97" s="488"/>
      <c r="J97" s="488"/>
      <c r="K97" s="488"/>
      <c r="L97" s="488"/>
      <c r="M97" s="488"/>
      <c r="N97" s="488"/>
      <c r="O97" s="488"/>
      <c r="P97" s="488"/>
      <c r="Q97" s="488"/>
      <c r="R97" s="488"/>
    </row>
    <row r="98" spans="1:18" ht="12.75" customHeight="1">
      <c r="B98" s="228"/>
      <c r="C98" s="268" t="s">
        <v>186</v>
      </c>
      <c r="D98" s="228"/>
      <c r="F98" s="301">
        <f t="shared" si="9"/>
        <v>0</v>
      </c>
      <c r="G98" s="488"/>
      <c r="H98" s="488"/>
      <c r="I98" s="488"/>
      <c r="J98" s="488"/>
      <c r="K98" s="488"/>
      <c r="L98" s="488"/>
      <c r="M98" s="488"/>
      <c r="N98" s="488"/>
      <c r="O98" s="488"/>
      <c r="P98" s="488"/>
      <c r="Q98" s="488"/>
      <c r="R98" s="488"/>
    </row>
    <row r="99" spans="1:18" ht="12.75" customHeight="1">
      <c r="B99" s="228"/>
      <c r="C99" s="268" t="s">
        <v>315</v>
      </c>
      <c r="D99" s="228"/>
      <c r="F99" s="301">
        <f t="shared" si="9"/>
        <v>0</v>
      </c>
      <c r="G99" s="488"/>
      <c r="H99" s="488"/>
      <c r="I99" s="488"/>
      <c r="J99" s="488"/>
      <c r="K99" s="488"/>
      <c r="L99" s="488"/>
      <c r="M99" s="488"/>
      <c r="N99" s="488"/>
      <c r="O99" s="488"/>
      <c r="P99" s="488"/>
      <c r="Q99" s="488"/>
      <c r="R99" s="488"/>
    </row>
    <row r="100" spans="1:18" ht="12.75" customHeight="1">
      <c r="B100" s="228"/>
      <c r="C100" s="266" t="s">
        <v>54</v>
      </c>
      <c r="F100" s="301">
        <f t="shared" si="9"/>
        <v>0</v>
      </c>
      <c r="G100" s="488"/>
      <c r="H100" s="488"/>
      <c r="I100" s="488"/>
      <c r="J100" s="488"/>
      <c r="K100" s="488"/>
      <c r="L100" s="488"/>
      <c r="M100" s="488"/>
      <c r="N100" s="488"/>
      <c r="O100" s="488"/>
      <c r="P100" s="488"/>
      <c r="Q100" s="488"/>
      <c r="R100" s="488"/>
    </row>
    <row r="101" spans="1:18" ht="12.75" customHeight="1">
      <c r="B101" s="228"/>
      <c r="C101" s="266" t="s">
        <v>278</v>
      </c>
      <c r="F101" s="301">
        <f t="shared" si="9"/>
        <v>0</v>
      </c>
      <c r="G101" s="488"/>
      <c r="H101" s="488"/>
      <c r="I101" s="488"/>
      <c r="J101" s="488"/>
      <c r="K101" s="488"/>
      <c r="L101" s="488"/>
      <c r="M101" s="488"/>
      <c r="N101" s="488"/>
      <c r="O101" s="488"/>
      <c r="P101" s="488"/>
      <c r="Q101" s="488"/>
      <c r="R101" s="488"/>
    </row>
    <row r="102" spans="1:18" ht="12.75" customHeight="1">
      <c r="B102" s="228"/>
      <c r="C102" s="306" t="s">
        <v>187</v>
      </c>
      <c r="D102" s="228"/>
      <c r="F102" s="301">
        <f t="shared" si="9"/>
        <v>0</v>
      </c>
      <c r="G102" s="488"/>
      <c r="H102" s="488"/>
      <c r="I102" s="488"/>
      <c r="J102" s="488"/>
      <c r="K102" s="488"/>
      <c r="L102" s="488"/>
      <c r="M102" s="488"/>
      <c r="N102" s="488"/>
      <c r="O102" s="488"/>
      <c r="P102" s="488"/>
      <c r="Q102" s="488"/>
      <c r="R102" s="488"/>
    </row>
    <row r="103" spans="1:18" ht="12.75" customHeight="1">
      <c r="B103" s="228"/>
      <c r="C103" s="266" t="s">
        <v>311</v>
      </c>
      <c r="D103" s="228"/>
      <c r="F103" s="301">
        <f t="shared" si="9"/>
        <v>0</v>
      </c>
      <c r="G103" s="488"/>
      <c r="H103" s="488"/>
      <c r="I103" s="488"/>
      <c r="J103" s="488"/>
      <c r="K103" s="488"/>
      <c r="L103" s="488"/>
      <c r="M103" s="488"/>
      <c r="N103" s="488"/>
      <c r="O103" s="488"/>
      <c r="P103" s="488"/>
      <c r="Q103" s="488"/>
      <c r="R103" s="488"/>
    </row>
    <row r="104" spans="1:18" ht="12.75" customHeight="1">
      <c r="B104" s="228"/>
      <c r="C104" s="266" t="s">
        <v>310</v>
      </c>
      <c r="D104" s="228"/>
      <c r="F104" s="301">
        <f t="shared" si="9"/>
        <v>0</v>
      </c>
      <c r="G104" s="488"/>
      <c r="H104" s="488"/>
      <c r="I104" s="488"/>
      <c r="J104" s="488"/>
      <c r="K104" s="488"/>
      <c r="L104" s="488"/>
      <c r="M104" s="488"/>
      <c r="N104" s="488"/>
      <c r="O104" s="488"/>
      <c r="P104" s="488"/>
      <c r="Q104" s="488"/>
      <c r="R104" s="488"/>
    </row>
    <row r="105" spans="1:18" ht="12.75" customHeight="1">
      <c r="B105" s="228"/>
      <c r="C105" s="228"/>
      <c r="D105" s="228"/>
      <c r="F105" s="301"/>
      <c r="G105" s="301"/>
      <c r="H105" s="301"/>
      <c r="I105" s="301"/>
      <c r="J105" s="301"/>
      <c r="K105" s="301"/>
      <c r="L105" s="301"/>
      <c r="M105" s="301"/>
      <c r="N105" s="301"/>
      <c r="O105" s="301"/>
      <c r="P105" s="301"/>
      <c r="Q105" s="301"/>
      <c r="R105" s="301"/>
    </row>
    <row r="106" spans="1:18" ht="12.75" customHeight="1">
      <c r="A106" s="240"/>
      <c r="B106" s="304" t="s">
        <v>205</v>
      </c>
      <c r="C106" s="228"/>
      <c r="D106" s="228"/>
      <c r="F106" s="301">
        <f>SUM(G106:R106)</f>
        <v>0</v>
      </c>
      <c r="G106" s="488">
        <f t="shared" ref="G106:R106" si="11">SUM(G65:G104)</f>
        <v>0</v>
      </c>
      <c r="H106" s="488">
        <f t="shared" si="11"/>
        <v>0</v>
      </c>
      <c r="I106" s="488">
        <f t="shared" si="11"/>
        <v>0</v>
      </c>
      <c r="J106" s="488">
        <f t="shared" si="11"/>
        <v>0</v>
      </c>
      <c r="K106" s="488">
        <f t="shared" si="11"/>
        <v>0</v>
      </c>
      <c r="L106" s="488">
        <f t="shared" si="11"/>
        <v>0</v>
      </c>
      <c r="M106" s="488">
        <f t="shared" si="11"/>
        <v>0</v>
      </c>
      <c r="N106" s="488">
        <f t="shared" si="11"/>
        <v>0</v>
      </c>
      <c r="O106" s="488">
        <f t="shared" si="11"/>
        <v>0</v>
      </c>
      <c r="P106" s="488">
        <f t="shared" si="11"/>
        <v>0</v>
      </c>
      <c r="Q106" s="488">
        <f t="shared" si="11"/>
        <v>0</v>
      </c>
      <c r="R106" s="488">
        <f t="shared" si="11"/>
        <v>0</v>
      </c>
    </row>
    <row r="107" spans="1:18" ht="12.75" customHeight="1">
      <c r="B107" s="228"/>
      <c r="C107" s="228"/>
      <c r="D107" s="228"/>
      <c r="E107" s="228"/>
      <c r="F107" s="301"/>
      <c r="G107" s="301"/>
      <c r="H107" s="301"/>
      <c r="I107" s="301"/>
      <c r="J107" s="301"/>
      <c r="K107" s="301"/>
      <c r="L107" s="301"/>
      <c r="M107" s="301"/>
      <c r="N107" s="301"/>
      <c r="O107" s="301"/>
      <c r="P107" s="301"/>
      <c r="Q107" s="301"/>
      <c r="R107" s="301"/>
    </row>
    <row r="108" spans="1:18" ht="12.75" customHeight="1">
      <c r="A108" s="298"/>
      <c r="B108" s="298" t="s">
        <v>55</v>
      </c>
      <c r="C108" s="228"/>
      <c r="D108" s="228"/>
      <c r="E108" s="302" t="s">
        <v>171</v>
      </c>
      <c r="F108" s="301"/>
      <c r="G108" s="301"/>
      <c r="H108" s="301"/>
      <c r="I108" s="301"/>
      <c r="J108" s="301"/>
      <c r="K108" s="301"/>
      <c r="L108" s="301"/>
      <c r="M108" s="301"/>
      <c r="N108" s="301"/>
      <c r="O108" s="301"/>
      <c r="P108" s="301"/>
      <c r="Q108" s="301"/>
      <c r="R108" s="301"/>
    </row>
    <row r="109" spans="1:18" ht="12.75" customHeight="1">
      <c r="A109" s="298"/>
      <c r="B109" s="298"/>
      <c r="C109" s="266" t="s">
        <v>189</v>
      </c>
      <c r="D109" s="266"/>
      <c r="F109" s="301">
        <f>SUM(G109:R109)</f>
        <v>0</v>
      </c>
      <c r="G109" s="488"/>
      <c r="H109" s="488"/>
      <c r="I109" s="488"/>
      <c r="J109" s="488"/>
      <c r="K109" s="488"/>
      <c r="L109" s="488"/>
      <c r="M109" s="488"/>
      <c r="N109" s="488"/>
      <c r="O109" s="488"/>
      <c r="P109" s="488"/>
      <c r="Q109" s="488"/>
      <c r="R109" s="488"/>
    </row>
    <row r="110" spans="1:18" ht="12.75" customHeight="1">
      <c r="A110" s="298"/>
      <c r="B110" s="298"/>
      <c r="C110" s="266" t="s">
        <v>56</v>
      </c>
      <c r="D110" s="266"/>
      <c r="E110" s="305"/>
      <c r="F110" s="301">
        <f>SUM(G110:R110)</f>
        <v>0</v>
      </c>
      <c r="G110" s="488"/>
      <c r="H110" s="488"/>
      <c r="I110" s="488"/>
      <c r="J110" s="488"/>
      <c r="K110" s="488"/>
      <c r="L110" s="488"/>
      <c r="M110" s="488"/>
      <c r="N110" s="488"/>
      <c r="O110" s="488"/>
      <c r="P110" s="488"/>
      <c r="Q110" s="488"/>
      <c r="R110" s="488"/>
    </row>
    <row r="111" spans="1:18" ht="12.75" customHeight="1">
      <c r="A111" s="298"/>
      <c r="B111" s="298"/>
      <c r="D111" s="266"/>
      <c r="F111" s="301"/>
      <c r="G111" s="301"/>
      <c r="H111" s="301"/>
      <c r="I111" s="301"/>
      <c r="J111" s="301"/>
      <c r="K111" s="301"/>
      <c r="L111" s="301"/>
      <c r="M111" s="301"/>
      <c r="N111" s="301"/>
      <c r="O111" s="301"/>
      <c r="P111" s="301"/>
      <c r="Q111" s="301"/>
      <c r="R111" s="301"/>
    </row>
    <row r="112" spans="1:18" ht="12.75" customHeight="1">
      <c r="A112" s="298"/>
      <c r="B112" s="298" t="s">
        <v>206</v>
      </c>
      <c r="C112" s="266"/>
      <c r="D112" s="266"/>
      <c r="F112" s="301">
        <f>SUM(G112:R112)</f>
        <v>0</v>
      </c>
      <c r="G112" s="488">
        <f t="shared" ref="G112:R112" si="12">SUM(G109:G110)</f>
        <v>0</v>
      </c>
      <c r="H112" s="488">
        <f t="shared" si="12"/>
        <v>0</v>
      </c>
      <c r="I112" s="488">
        <f t="shared" si="12"/>
        <v>0</v>
      </c>
      <c r="J112" s="488">
        <f t="shared" si="12"/>
        <v>0</v>
      </c>
      <c r="K112" s="488">
        <f t="shared" si="12"/>
        <v>0</v>
      </c>
      <c r="L112" s="488">
        <f t="shared" si="12"/>
        <v>0</v>
      </c>
      <c r="M112" s="488">
        <f t="shared" si="12"/>
        <v>0</v>
      </c>
      <c r="N112" s="488">
        <f t="shared" si="12"/>
        <v>0</v>
      </c>
      <c r="O112" s="488">
        <f t="shared" si="12"/>
        <v>0</v>
      </c>
      <c r="P112" s="488">
        <f t="shared" si="12"/>
        <v>0</v>
      </c>
      <c r="Q112" s="488">
        <f t="shared" si="12"/>
        <v>0</v>
      </c>
      <c r="R112" s="488">
        <f t="shared" si="12"/>
        <v>0</v>
      </c>
    </row>
    <row r="113" spans="1:18" ht="12.75" customHeight="1">
      <c r="A113" s="298"/>
      <c r="B113" s="298"/>
      <c r="C113" s="266"/>
      <c r="D113" s="266"/>
      <c r="F113" s="301"/>
      <c r="G113" s="488"/>
      <c r="H113" s="488"/>
      <c r="I113" s="488"/>
      <c r="J113" s="488"/>
      <c r="K113" s="488"/>
      <c r="L113" s="488"/>
      <c r="M113" s="488"/>
      <c r="N113" s="488"/>
      <c r="O113" s="488"/>
      <c r="P113" s="488"/>
      <c r="Q113" s="488"/>
      <c r="R113" s="488"/>
    </row>
    <row r="114" spans="1:18" ht="12.75" customHeight="1">
      <c r="A114" s="298"/>
      <c r="B114" s="298" t="s">
        <v>57</v>
      </c>
      <c r="C114" s="266"/>
      <c r="D114" s="266"/>
      <c r="F114" s="301">
        <f>SUM(G114:R114)</f>
        <v>0</v>
      </c>
      <c r="G114" s="488">
        <f t="shared" ref="G114:R114" si="13">G112+G106+G62</f>
        <v>0</v>
      </c>
      <c r="H114" s="488">
        <f t="shared" si="13"/>
        <v>0</v>
      </c>
      <c r="I114" s="488">
        <f t="shared" si="13"/>
        <v>0</v>
      </c>
      <c r="J114" s="488">
        <f t="shared" si="13"/>
        <v>0</v>
      </c>
      <c r="K114" s="488">
        <f t="shared" si="13"/>
        <v>0</v>
      </c>
      <c r="L114" s="488">
        <f t="shared" si="13"/>
        <v>0</v>
      </c>
      <c r="M114" s="488">
        <f t="shared" si="13"/>
        <v>0</v>
      </c>
      <c r="N114" s="488">
        <f t="shared" si="13"/>
        <v>0</v>
      </c>
      <c r="O114" s="488">
        <f t="shared" si="13"/>
        <v>0</v>
      </c>
      <c r="P114" s="488">
        <f t="shared" si="13"/>
        <v>0</v>
      </c>
      <c r="Q114" s="488">
        <f t="shared" si="13"/>
        <v>0</v>
      </c>
      <c r="R114" s="488">
        <f t="shared" si="13"/>
        <v>0</v>
      </c>
    </row>
    <row r="115" spans="1:18" ht="12.75" customHeight="1">
      <c r="A115" s="298"/>
      <c r="B115" s="298"/>
      <c r="C115" s="228"/>
      <c r="D115" s="228"/>
      <c r="F115" s="301"/>
      <c r="G115" s="301"/>
      <c r="H115" s="301"/>
      <c r="I115" s="301"/>
      <c r="J115" s="301"/>
      <c r="K115" s="301"/>
      <c r="L115" s="301"/>
      <c r="M115" s="301"/>
      <c r="N115" s="301"/>
      <c r="O115" s="301"/>
      <c r="P115" s="301"/>
      <c r="Q115" s="301"/>
      <c r="R115" s="301"/>
    </row>
    <row r="116" spans="1:18" ht="12.75" customHeight="1">
      <c r="A116" s="298"/>
      <c r="B116" s="298" t="s">
        <v>58</v>
      </c>
      <c r="C116" s="228"/>
      <c r="D116" s="228"/>
      <c r="F116" s="301"/>
      <c r="G116" s="301"/>
      <c r="H116" s="301"/>
      <c r="I116" s="301"/>
      <c r="J116" s="301"/>
      <c r="K116" s="301"/>
      <c r="L116" s="301"/>
      <c r="M116" s="301"/>
      <c r="N116" s="301"/>
      <c r="O116" s="301"/>
      <c r="P116" s="301"/>
      <c r="Q116" s="301"/>
      <c r="R116" s="301"/>
    </row>
    <row r="117" spans="1:18" ht="12.75" customHeight="1">
      <c r="A117" s="298"/>
      <c r="B117" s="298"/>
      <c r="C117" s="266" t="s">
        <v>59</v>
      </c>
      <c r="D117" s="228"/>
      <c r="F117" s="301">
        <f t="shared" ref="F117:F122" si="14">SUM(G117:R117)</f>
        <v>0</v>
      </c>
      <c r="G117" s="301"/>
      <c r="H117" s="301"/>
      <c r="I117" s="301"/>
      <c r="J117" s="301"/>
      <c r="K117" s="301"/>
      <c r="L117" s="301"/>
      <c r="M117" s="301"/>
      <c r="N117" s="301"/>
      <c r="O117" s="301"/>
      <c r="P117" s="301"/>
      <c r="Q117" s="301"/>
      <c r="R117" s="301"/>
    </row>
    <row r="118" spans="1:18" ht="12.75" customHeight="1">
      <c r="A118" s="298"/>
      <c r="B118" s="298"/>
      <c r="C118" s="266" t="s">
        <v>191</v>
      </c>
      <c r="D118" s="228"/>
      <c r="E118" s="228"/>
      <c r="F118" s="301">
        <f t="shared" si="14"/>
        <v>0</v>
      </c>
      <c r="G118" s="488"/>
      <c r="H118" s="488"/>
      <c r="I118" s="488"/>
      <c r="J118" s="488"/>
      <c r="K118" s="488"/>
      <c r="L118" s="488"/>
      <c r="M118" s="488"/>
      <c r="N118" s="488"/>
      <c r="O118" s="488"/>
      <c r="P118" s="488"/>
      <c r="Q118" s="488"/>
      <c r="R118" s="488"/>
    </row>
    <row r="119" spans="1:18" ht="12.75" customHeight="1">
      <c r="A119" s="298"/>
      <c r="B119" s="298"/>
      <c r="C119" s="266" t="s">
        <v>192</v>
      </c>
      <c r="D119" s="228"/>
      <c r="E119" s="228"/>
      <c r="F119" s="301">
        <f t="shared" si="14"/>
        <v>0</v>
      </c>
      <c r="G119" s="488"/>
      <c r="H119" s="488"/>
      <c r="I119" s="488"/>
      <c r="J119" s="488"/>
      <c r="K119" s="488"/>
      <c r="L119" s="488"/>
      <c r="M119" s="488"/>
      <c r="N119" s="488"/>
      <c r="O119" s="488"/>
      <c r="P119" s="488"/>
      <c r="Q119" s="488"/>
      <c r="R119" s="488"/>
    </row>
    <row r="120" spans="1:18" ht="12.75" customHeight="1">
      <c r="A120" s="298"/>
      <c r="B120" s="298"/>
      <c r="C120" s="266" t="s">
        <v>193</v>
      </c>
      <c r="D120" s="228"/>
      <c r="E120" s="228"/>
      <c r="F120" s="301">
        <f t="shared" si="14"/>
        <v>0</v>
      </c>
      <c r="G120" s="488"/>
      <c r="H120" s="488"/>
      <c r="I120" s="488"/>
      <c r="J120" s="488"/>
      <c r="K120" s="488"/>
      <c r="L120" s="488"/>
      <c r="M120" s="488"/>
      <c r="N120" s="488"/>
      <c r="O120" s="488"/>
      <c r="P120" s="488"/>
      <c r="Q120" s="488"/>
      <c r="R120" s="488"/>
    </row>
    <row r="121" spans="1:18" ht="12.75" customHeight="1">
      <c r="A121" s="298"/>
      <c r="B121" s="298"/>
      <c r="C121" s="266" t="s">
        <v>60</v>
      </c>
      <c r="D121" s="228"/>
      <c r="E121" s="228"/>
      <c r="F121" s="301">
        <f t="shared" si="14"/>
        <v>0</v>
      </c>
      <c r="G121" s="488"/>
      <c r="H121" s="488"/>
      <c r="I121" s="488"/>
      <c r="J121" s="488"/>
      <c r="K121" s="488"/>
      <c r="L121" s="488"/>
      <c r="M121" s="488"/>
      <c r="N121" s="488"/>
      <c r="O121" s="488"/>
      <c r="P121" s="488"/>
      <c r="Q121" s="488"/>
      <c r="R121" s="488"/>
    </row>
    <row r="122" spans="1:18" ht="12.75" customHeight="1">
      <c r="A122" s="298"/>
      <c r="B122" s="298"/>
      <c r="C122" s="266" t="s">
        <v>98</v>
      </c>
      <c r="D122" s="228"/>
      <c r="E122" s="228"/>
      <c r="F122" s="301">
        <f t="shared" si="14"/>
        <v>0</v>
      </c>
      <c r="G122" s="488"/>
      <c r="H122" s="488"/>
      <c r="I122" s="488"/>
      <c r="J122" s="488"/>
      <c r="K122" s="488"/>
      <c r="L122" s="488"/>
      <c r="M122" s="488"/>
      <c r="N122" s="488"/>
      <c r="O122" s="488"/>
      <c r="P122" s="488"/>
      <c r="Q122" s="488"/>
      <c r="R122" s="488"/>
    </row>
    <row r="123" spans="1:18" ht="12.75" customHeight="1">
      <c r="A123" s="298"/>
      <c r="B123" s="298"/>
      <c r="C123" s="228"/>
      <c r="D123" s="228"/>
      <c r="E123" s="228"/>
      <c r="F123" s="301"/>
      <c r="G123" s="301"/>
      <c r="H123" s="301"/>
      <c r="I123" s="301"/>
      <c r="J123" s="301"/>
      <c r="K123" s="301"/>
      <c r="L123" s="301"/>
      <c r="M123" s="301"/>
      <c r="N123" s="301"/>
      <c r="O123" s="301"/>
      <c r="P123" s="301"/>
      <c r="Q123" s="301"/>
      <c r="R123" s="301"/>
    </row>
    <row r="124" spans="1:18" ht="12.75" customHeight="1">
      <c r="A124" s="298"/>
      <c r="B124" s="298" t="s">
        <v>194</v>
      </c>
      <c r="C124" s="228"/>
      <c r="D124" s="228"/>
      <c r="E124" s="228"/>
      <c r="F124" s="301">
        <f>SUM(G124:R124)</f>
        <v>0</v>
      </c>
      <c r="G124" s="301">
        <f t="shared" ref="G124:R124" si="15">SUM(G117:G123)</f>
        <v>0</v>
      </c>
      <c r="H124" s="301">
        <f t="shared" si="15"/>
        <v>0</v>
      </c>
      <c r="I124" s="301">
        <f t="shared" si="15"/>
        <v>0</v>
      </c>
      <c r="J124" s="301">
        <f t="shared" si="15"/>
        <v>0</v>
      </c>
      <c r="K124" s="301">
        <f t="shared" si="15"/>
        <v>0</v>
      </c>
      <c r="L124" s="301">
        <f t="shared" si="15"/>
        <v>0</v>
      </c>
      <c r="M124" s="301">
        <f t="shared" si="15"/>
        <v>0</v>
      </c>
      <c r="N124" s="301">
        <f t="shared" si="15"/>
        <v>0</v>
      </c>
      <c r="O124" s="301">
        <f t="shared" si="15"/>
        <v>0</v>
      </c>
      <c r="P124" s="301">
        <f t="shared" si="15"/>
        <v>0</v>
      </c>
      <c r="Q124" s="301">
        <f t="shared" si="15"/>
        <v>0</v>
      </c>
      <c r="R124" s="301">
        <f t="shared" si="15"/>
        <v>0</v>
      </c>
    </row>
    <row r="125" spans="1:18" ht="12.75" customHeight="1">
      <c r="A125" s="298"/>
      <c r="B125" s="298"/>
      <c r="C125" s="228"/>
      <c r="D125" s="228"/>
      <c r="E125" s="228"/>
      <c r="F125" s="301"/>
      <c r="G125" s="301"/>
      <c r="H125" s="301"/>
      <c r="I125" s="301"/>
      <c r="J125" s="301"/>
      <c r="K125" s="301"/>
      <c r="L125" s="301"/>
      <c r="M125" s="301"/>
      <c r="N125" s="301"/>
      <c r="O125" s="301"/>
      <c r="P125" s="301"/>
      <c r="Q125" s="301"/>
      <c r="R125" s="301"/>
    </row>
    <row r="126" spans="1:18" ht="12.75" customHeight="1">
      <c r="A126" s="298"/>
      <c r="B126" s="298" t="s">
        <v>61</v>
      </c>
      <c r="C126" s="228"/>
      <c r="D126" s="228"/>
      <c r="E126" s="228"/>
      <c r="F126" s="301"/>
      <c r="G126" s="301"/>
      <c r="H126" s="301"/>
      <c r="I126" s="301"/>
      <c r="J126" s="301"/>
      <c r="K126" s="301"/>
      <c r="L126" s="301"/>
      <c r="M126" s="301"/>
      <c r="N126" s="301"/>
      <c r="O126" s="301"/>
      <c r="P126" s="301"/>
      <c r="Q126" s="301"/>
      <c r="R126" s="301"/>
    </row>
    <row r="127" spans="1:18" ht="12.75" customHeight="1">
      <c r="A127" s="298"/>
      <c r="B127" s="298"/>
      <c r="C127" s="253" t="s">
        <v>21</v>
      </c>
      <c r="D127" s="228"/>
      <c r="E127" s="228"/>
      <c r="F127" s="301">
        <f t="shared" ref="F127" si="16">SUM(G127:R127)</f>
        <v>0</v>
      </c>
      <c r="G127" s="488"/>
      <c r="H127" s="488"/>
      <c r="I127" s="488"/>
      <c r="J127" s="488"/>
      <c r="K127" s="488"/>
      <c r="L127" s="488"/>
      <c r="M127" s="488"/>
      <c r="N127" s="488"/>
      <c r="O127" s="488"/>
      <c r="P127" s="488"/>
      <c r="Q127" s="488"/>
      <c r="R127" s="488"/>
    </row>
    <row r="128" spans="1:18" ht="12.75" customHeight="1">
      <c r="A128" s="298"/>
      <c r="B128" s="298"/>
      <c r="C128" s="253" t="s">
        <v>305</v>
      </c>
      <c r="D128" s="228"/>
      <c r="E128" s="228"/>
      <c r="F128" s="301">
        <f t="shared" ref="F128:F134" si="17">SUM(G128:R128)</f>
        <v>0</v>
      </c>
      <c r="G128" s="488"/>
      <c r="H128" s="488"/>
      <c r="I128" s="488"/>
      <c r="J128" s="488"/>
      <c r="K128" s="488"/>
      <c r="L128" s="488"/>
      <c r="M128" s="488"/>
      <c r="N128" s="488"/>
      <c r="O128" s="488"/>
      <c r="P128" s="488"/>
      <c r="Q128" s="488"/>
      <c r="R128" s="488"/>
    </row>
    <row r="129" spans="1:18" ht="12.75" customHeight="1">
      <c r="A129" s="298"/>
      <c r="B129" s="298"/>
      <c r="C129" s="253" t="s">
        <v>27</v>
      </c>
      <c r="D129" s="228"/>
      <c r="E129" s="228"/>
      <c r="F129" s="301">
        <f t="shared" si="17"/>
        <v>0</v>
      </c>
      <c r="G129" s="488"/>
      <c r="H129" s="488"/>
      <c r="I129" s="488"/>
      <c r="J129" s="488"/>
      <c r="K129" s="488"/>
      <c r="L129" s="488"/>
      <c r="M129" s="488"/>
      <c r="N129" s="488"/>
      <c r="O129" s="488"/>
      <c r="P129" s="488"/>
      <c r="Q129" s="488"/>
      <c r="R129" s="488"/>
    </row>
    <row r="130" spans="1:18" ht="12.75" customHeight="1">
      <c r="A130" s="298"/>
      <c r="B130" s="298"/>
      <c r="C130" s="253" t="s">
        <v>22</v>
      </c>
      <c r="D130" s="228"/>
      <c r="E130" s="228"/>
      <c r="F130" s="301">
        <f t="shared" si="17"/>
        <v>0</v>
      </c>
      <c r="G130" s="488"/>
      <c r="H130" s="488"/>
      <c r="I130" s="488"/>
      <c r="J130" s="488"/>
      <c r="K130" s="488"/>
      <c r="L130" s="488"/>
      <c r="M130" s="488"/>
      <c r="N130" s="488"/>
      <c r="O130" s="488"/>
      <c r="P130" s="488"/>
      <c r="Q130" s="488"/>
      <c r="R130" s="488"/>
    </row>
    <row r="131" spans="1:18" ht="12.75" customHeight="1">
      <c r="A131" s="298"/>
      <c r="B131" s="298"/>
      <c r="C131" s="253" t="s">
        <v>23</v>
      </c>
      <c r="D131" s="228"/>
      <c r="E131" s="228"/>
      <c r="F131" s="301">
        <f t="shared" si="17"/>
        <v>0</v>
      </c>
      <c r="G131" s="488"/>
      <c r="H131" s="488"/>
      <c r="I131" s="488"/>
      <c r="J131" s="488"/>
      <c r="K131" s="488"/>
      <c r="L131" s="488"/>
      <c r="M131" s="488"/>
      <c r="N131" s="488"/>
      <c r="O131" s="488"/>
      <c r="P131" s="488"/>
      <c r="Q131" s="488"/>
      <c r="R131" s="488"/>
    </row>
    <row r="132" spans="1:18" ht="12.75" customHeight="1">
      <c r="A132" s="298"/>
      <c r="B132" s="298"/>
      <c r="C132" s="253" t="s">
        <v>26</v>
      </c>
      <c r="D132" s="228"/>
      <c r="E132" s="228"/>
      <c r="F132" s="301">
        <f t="shared" si="17"/>
        <v>0</v>
      </c>
      <c r="G132" s="488"/>
      <c r="H132" s="488"/>
      <c r="I132" s="488"/>
      <c r="J132" s="488"/>
      <c r="K132" s="488"/>
      <c r="L132" s="488"/>
      <c r="M132" s="488"/>
      <c r="N132" s="488"/>
      <c r="O132" s="488"/>
      <c r="P132" s="488"/>
      <c r="Q132" s="488"/>
      <c r="R132" s="488"/>
    </row>
    <row r="133" spans="1:18" ht="12.75" customHeight="1">
      <c r="A133" s="298"/>
      <c r="B133" s="298"/>
      <c r="C133" s="253" t="s">
        <v>307</v>
      </c>
      <c r="D133" s="228"/>
      <c r="E133" s="228"/>
      <c r="F133" s="301">
        <f t="shared" si="17"/>
        <v>0</v>
      </c>
      <c r="G133" s="488"/>
      <c r="H133" s="488"/>
      <c r="I133" s="488"/>
      <c r="J133" s="488"/>
      <c r="K133" s="488"/>
      <c r="L133" s="488"/>
      <c r="M133" s="488"/>
      <c r="N133" s="488"/>
      <c r="O133" s="488"/>
      <c r="P133" s="488"/>
      <c r="Q133" s="488"/>
      <c r="R133" s="488"/>
    </row>
    <row r="134" spans="1:18" ht="12.75" customHeight="1">
      <c r="A134" s="298"/>
      <c r="B134" s="298"/>
      <c r="C134" s="253" t="s">
        <v>308</v>
      </c>
      <c r="D134" s="228"/>
      <c r="E134" s="228"/>
      <c r="F134" s="301">
        <f t="shared" si="17"/>
        <v>0</v>
      </c>
      <c r="G134" s="488"/>
      <c r="H134" s="488"/>
      <c r="I134" s="488"/>
      <c r="J134" s="488"/>
      <c r="K134" s="488"/>
      <c r="L134" s="488"/>
      <c r="M134" s="488"/>
      <c r="N134" s="488"/>
      <c r="O134" s="488"/>
      <c r="P134" s="488"/>
      <c r="Q134" s="488"/>
      <c r="R134" s="488"/>
    </row>
    <row r="135" spans="1:18" ht="12.75" customHeight="1">
      <c r="A135" s="298"/>
      <c r="B135" s="298"/>
      <c r="D135" s="228"/>
      <c r="E135" s="228"/>
      <c r="F135" s="301"/>
      <c r="G135" s="301"/>
      <c r="H135" s="301"/>
      <c r="I135" s="301"/>
      <c r="J135" s="301"/>
      <c r="K135" s="301"/>
      <c r="L135" s="301"/>
      <c r="M135" s="301"/>
      <c r="N135" s="301"/>
      <c r="O135" s="301"/>
      <c r="P135" s="301"/>
      <c r="Q135" s="301"/>
      <c r="R135" s="301"/>
    </row>
    <row r="136" spans="1:18" ht="12.75" customHeight="1">
      <c r="A136" s="298"/>
      <c r="B136" s="298" t="s">
        <v>195</v>
      </c>
      <c r="C136" s="228"/>
      <c r="D136" s="228"/>
      <c r="E136" s="228"/>
      <c r="F136" s="301">
        <f>SUM(G136:R136)</f>
        <v>0</v>
      </c>
      <c r="G136" s="488">
        <f t="shared" ref="G136:R136" si="18">SUM(G127:G134)</f>
        <v>0</v>
      </c>
      <c r="H136" s="488">
        <f t="shared" si="18"/>
        <v>0</v>
      </c>
      <c r="I136" s="488">
        <f t="shared" si="18"/>
        <v>0</v>
      </c>
      <c r="J136" s="488">
        <f t="shared" si="18"/>
        <v>0</v>
      </c>
      <c r="K136" s="488">
        <f t="shared" si="18"/>
        <v>0</v>
      </c>
      <c r="L136" s="488">
        <f t="shared" si="18"/>
        <v>0</v>
      </c>
      <c r="M136" s="488">
        <f t="shared" si="18"/>
        <v>0</v>
      </c>
      <c r="N136" s="488">
        <f t="shared" si="18"/>
        <v>0</v>
      </c>
      <c r="O136" s="488">
        <f t="shared" si="18"/>
        <v>0</v>
      </c>
      <c r="P136" s="488">
        <f t="shared" si="18"/>
        <v>0</v>
      </c>
      <c r="Q136" s="488">
        <f t="shared" si="18"/>
        <v>0</v>
      </c>
      <c r="R136" s="488">
        <f t="shared" si="18"/>
        <v>0</v>
      </c>
    </row>
    <row r="137" spans="1:18" ht="12.75" customHeight="1">
      <c r="A137" s="298"/>
      <c r="B137" s="298"/>
      <c r="C137" s="228"/>
      <c r="D137" s="228"/>
      <c r="E137" s="228"/>
      <c r="F137" s="301"/>
      <c r="G137" s="488"/>
      <c r="H137" s="488"/>
      <c r="I137" s="488"/>
      <c r="J137" s="488"/>
      <c r="K137" s="488"/>
      <c r="L137" s="488"/>
      <c r="M137" s="488"/>
      <c r="N137" s="488"/>
      <c r="O137" s="488"/>
      <c r="P137" s="488"/>
      <c r="Q137" s="488"/>
      <c r="R137" s="488"/>
    </row>
    <row r="138" spans="1:18" ht="12.75" customHeight="1">
      <c r="A138" s="298"/>
      <c r="B138" s="298" t="s">
        <v>196</v>
      </c>
      <c r="C138" s="228"/>
      <c r="D138" s="228"/>
      <c r="E138" s="228"/>
      <c r="F138" s="301">
        <f>SUM(G138:R138)</f>
        <v>0</v>
      </c>
      <c r="G138" s="488"/>
      <c r="H138" s="488"/>
      <c r="I138" s="488"/>
      <c r="J138" s="488"/>
      <c r="K138" s="488"/>
      <c r="L138" s="488"/>
      <c r="M138" s="488"/>
      <c r="N138" s="488"/>
      <c r="O138" s="488"/>
      <c r="P138" s="488"/>
      <c r="Q138" s="488"/>
      <c r="R138" s="488"/>
    </row>
    <row r="139" spans="1:18" ht="12.75" customHeight="1">
      <c r="A139" s="298"/>
      <c r="B139" s="298"/>
      <c r="C139" s="228"/>
      <c r="D139" s="228"/>
      <c r="E139" s="228"/>
      <c r="F139" s="301"/>
      <c r="G139" s="488"/>
      <c r="H139" s="488"/>
      <c r="I139" s="488"/>
      <c r="J139" s="488"/>
      <c r="K139" s="488"/>
      <c r="L139" s="488"/>
      <c r="M139" s="488"/>
      <c r="N139" s="488"/>
      <c r="O139" s="488"/>
      <c r="P139" s="488"/>
      <c r="Q139" s="488"/>
      <c r="R139" s="488"/>
    </row>
    <row r="140" spans="1:18" ht="12.75" customHeight="1">
      <c r="A140" s="240" t="s">
        <v>197</v>
      </c>
      <c r="B140" s="298"/>
      <c r="C140" s="228"/>
      <c r="D140" s="228"/>
      <c r="E140" s="302" t="s">
        <v>171</v>
      </c>
      <c r="F140" s="301">
        <f>SUM(G140:R140)</f>
        <v>0</v>
      </c>
      <c r="G140" s="488">
        <f t="shared" ref="G140:R140" si="19">SUM(G114,G124,G136:G138)</f>
        <v>0</v>
      </c>
      <c r="H140" s="488">
        <f t="shared" si="19"/>
        <v>0</v>
      </c>
      <c r="I140" s="488">
        <f t="shared" si="19"/>
        <v>0</v>
      </c>
      <c r="J140" s="488">
        <f t="shared" si="19"/>
        <v>0</v>
      </c>
      <c r="K140" s="488">
        <f t="shared" si="19"/>
        <v>0</v>
      </c>
      <c r="L140" s="488">
        <f t="shared" si="19"/>
        <v>0</v>
      </c>
      <c r="M140" s="488">
        <f t="shared" si="19"/>
        <v>0</v>
      </c>
      <c r="N140" s="488">
        <f t="shared" si="19"/>
        <v>0</v>
      </c>
      <c r="O140" s="488">
        <f t="shared" si="19"/>
        <v>0</v>
      </c>
      <c r="P140" s="488">
        <f t="shared" si="19"/>
        <v>0</v>
      </c>
      <c r="Q140" s="488">
        <f t="shared" si="19"/>
        <v>0</v>
      </c>
      <c r="R140" s="488">
        <f t="shared" si="19"/>
        <v>0</v>
      </c>
    </row>
    <row r="141" spans="1:18" ht="12.75" customHeight="1">
      <c r="A141" s="298"/>
      <c r="B141" s="298"/>
      <c r="C141" s="228"/>
      <c r="D141" s="228"/>
      <c r="E141" s="228"/>
      <c r="F141" s="301"/>
      <c r="G141" s="301"/>
      <c r="H141" s="301"/>
      <c r="I141" s="301"/>
      <c r="J141" s="301"/>
      <c r="K141" s="301"/>
      <c r="L141" s="301"/>
      <c r="M141" s="301"/>
      <c r="N141" s="301"/>
      <c r="O141" s="301"/>
      <c r="P141" s="301"/>
      <c r="Q141" s="301"/>
      <c r="R141" s="301"/>
    </row>
    <row r="142" spans="1:18" ht="12.75" customHeight="1">
      <c r="A142" s="270" t="s">
        <v>62</v>
      </c>
      <c r="B142" s="298"/>
      <c r="C142" s="228"/>
      <c r="D142" s="228"/>
      <c r="E142" s="302" t="s">
        <v>171</v>
      </c>
      <c r="F142" s="301"/>
      <c r="G142" s="301"/>
      <c r="H142" s="301"/>
      <c r="I142" s="301"/>
      <c r="J142" s="301"/>
      <c r="K142" s="301"/>
      <c r="L142" s="301"/>
      <c r="M142" s="301"/>
      <c r="N142" s="301"/>
      <c r="O142" s="301"/>
      <c r="P142" s="301"/>
      <c r="Q142" s="301"/>
      <c r="R142" s="301"/>
    </row>
    <row r="143" spans="1:18" ht="12.75" customHeight="1">
      <c r="A143" s="298"/>
      <c r="B143" s="298"/>
      <c r="C143" s="266" t="s">
        <v>63</v>
      </c>
      <c r="D143" s="266"/>
      <c r="F143" s="301">
        <f>SUM(G143:R143)</f>
        <v>0</v>
      </c>
      <c r="G143" s="301"/>
      <c r="H143" s="301"/>
      <c r="I143" s="301"/>
      <c r="J143" s="301"/>
      <c r="K143" s="301"/>
      <c r="L143" s="301"/>
      <c r="M143" s="301"/>
      <c r="N143" s="301"/>
      <c r="O143" s="301"/>
      <c r="P143" s="301"/>
      <c r="Q143" s="301"/>
      <c r="R143" s="301"/>
    </row>
    <row r="144" spans="1:18" ht="12.75" customHeight="1">
      <c r="A144" s="298"/>
      <c r="C144" s="298" t="s">
        <v>207</v>
      </c>
      <c r="D144" s="228"/>
      <c r="E144" s="302"/>
      <c r="F144" s="301">
        <f>SUM(G144:R144)</f>
        <v>0</v>
      </c>
      <c r="G144" s="488"/>
      <c r="H144" s="488"/>
      <c r="I144" s="488"/>
      <c r="J144" s="488"/>
      <c r="K144" s="488"/>
      <c r="L144" s="488"/>
      <c r="M144" s="488"/>
      <c r="N144" s="488"/>
      <c r="O144" s="488"/>
      <c r="P144" s="488"/>
      <c r="Q144" s="488"/>
      <c r="R144" s="488"/>
    </row>
    <row r="145" spans="1:18" ht="12.75" customHeight="1">
      <c r="A145" s="298"/>
      <c r="B145" s="298"/>
      <c r="C145" s="228"/>
      <c r="D145" s="228"/>
      <c r="E145" s="302"/>
      <c r="F145" s="301"/>
      <c r="G145" s="301"/>
      <c r="H145" s="301"/>
      <c r="I145" s="301"/>
      <c r="J145" s="301"/>
      <c r="K145" s="301"/>
      <c r="L145" s="301"/>
      <c r="M145" s="301"/>
      <c r="N145" s="301"/>
      <c r="O145" s="301"/>
      <c r="P145" s="301"/>
      <c r="Q145" s="301"/>
      <c r="R145" s="301"/>
    </row>
    <row r="146" spans="1:18" ht="12.75" customHeight="1">
      <c r="A146" s="270" t="s">
        <v>198</v>
      </c>
      <c r="B146" s="298"/>
      <c r="C146" s="228"/>
      <c r="D146" s="228"/>
      <c r="E146" s="302"/>
      <c r="F146" s="301">
        <f>SUM(G146:R146)</f>
        <v>0</v>
      </c>
      <c r="G146" s="488">
        <f t="shared" ref="G146:R146" si="20">SUM(G143:G144)</f>
        <v>0</v>
      </c>
      <c r="H146" s="488">
        <f t="shared" si="20"/>
        <v>0</v>
      </c>
      <c r="I146" s="488">
        <f t="shared" si="20"/>
        <v>0</v>
      </c>
      <c r="J146" s="488">
        <f t="shared" si="20"/>
        <v>0</v>
      </c>
      <c r="K146" s="488">
        <f t="shared" si="20"/>
        <v>0</v>
      </c>
      <c r="L146" s="488">
        <f t="shared" si="20"/>
        <v>0</v>
      </c>
      <c r="M146" s="488">
        <f t="shared" si="20"/>
        <v>0</v>
      </c>
      <c r="N146" s="488">
        <f t="shared" si="20"/>
        <v>0</v>
      </c>
      <c r="O146" s="488">
        <f t="shared" si="20"/>
        <v>0</v>
      </c>
      <c r="P146" s="488">
        <f t="shared" si="20"/>
        <v>0</v>
      </c>
      <c r="Q146" s="488">
        <f t="shared" si="20"/>
        <v>0</v>
      </c>
      <c r="R146" s="488">
        <f t="shared" si="20"/>
        <v>0</v>
      </c>
    </row>
    <row r="147" spans="1:18" ht="12.75" customHeight="1">
      <c r="A147" s="298"/>
      <c r="B147" s="298"/>
      <c r="C147" s="228"/>
      <c r="D147" s="228"/>
      <c r="E147" s="302"/>
      <c r="F147" s="301"/>
      <c r="G147" s="301"/>
      <c r="H147" s="301"/>
      <c r="I147" s="301"/>
      <c r="J147" s="301"/>
      <c r="K147" s="301"/>
      <c r="L147" s="301"/>
      <c r="M147" s="301"/>
      <c r="N147" s="301"/>
      <c r="O147" s="301"/>
      <c r="P147" s="301"/>
      <c r="Q147" s="301"/>
      <c r="R147" s="301"/>
    </row>
    <row r="148" spans="1:18" ht="12.75" customHeight="1">
      <c r="A148" s="270" t="s">
        <v>64</v>
      </c>
      <c r="B148" s="298"/>
      <c r="C148" s="228"/>
      <c r="D148" s="228"/>
      <c r="E148" s="302"/>
      <c r="F148" s="301"/>
      <c r="G148" s="301"/>
      <c r="H148" s="301"/>
      <c r="I148" s="301"/>
      <c r="J148" s="301"/>
      <c r="K148" s="301"/>
      <c r="L148" s="301"/>
      <c r="M148" s="301"/>
      <c r="N148" s="301"/>
      <c r="O148" s="301"/>
      <c r="P148" s="301"/>
      <c r="Q148" s="301"/>
      <c r="R148" s="301"/>
    </row>
    <row r="149" spans="1:18" ht="12.75" customHeight="1">
      <c r="A149" s="298"/>
      <c r="C149" s="298" t="s">
        <v>24</v>
      </c>
      <c r="D149" s="228"/>
      <c r="E149" s="302"/>
      <c r="F149" s="485">
        <f t="shared" ref="F149:F158" si="21">SUM(G149:R149)</f>
        <v>0</v>
      </c>
      <c r="G149" s="301"/>
      <c r="H149" s="301"/>
      <c r="I149" s="301"/>
      <c r="J149" s="301"/>
      <c r="K149" s="301"/>
      <c r="L149" s="301"/>
      <c r="M149" s="301"/>
      <c r="N149" s="301"/>
      <c r="O149" s="301"/>
      <c r="P149" s="301"/>
      <c r="Q149" s="301"/>
      <c r="R149" s="301"/>
    </row>
    <row r="150" spans="1:18" ht="12.75" customHeight="1">
      <c r="A150" s="298"/>
      <c r="C150" s="298" t="s">
        <v>65</v>
      </c>
      <c r="D150" s="228"/>
      <c r="E150" s="302"/>
      <c r="F150" s="301">
        <f t="shared" si="21"/>
        <v>0</v>
      </c>
      <c r="G150" s="488">
        <v>0</v>
      </c>
      <c r="H150" s="488">
        <v>0</v>
      </c>
      <c r="I150" s="488">
        <v>0</v>
      </c>
      <c r="J150" s="488">
        <v>0</v>
      </c>
      <c r="K150" s="488">
        <v>0</v>
      </c>
      <c r="L150" s="488">
        <v>0</v>
      </c>
      <c r="M150" s="488">
        <v>0</v>
      </c>
      <c r="N150" s="488">
        <v>0</v>
      </c>
      <c r="O150" s="488">
        <v>0</v>
      </c>
      <c r="P150" s="488">
        <v>0</v>
      </c>
      <c r="Q150" s="488">
        <v>0</v>
      </c>
      <c r="R150" s="488">
        <v>0</v>
      </c>
    </row>
    <row r="151" spans="1:18" ht="12.75" customHeight="1">
      <c r="A151" s="298"/>
      <c r="C151" s="298" t="s">
        <v>66</v>
      </c>
      <c r="D151" s="228"/>
      <c r="E151" s="302"/>
      <c r="F151" s="301">
        <f t="shared" si="21"/>
        <v>0</v>
      </c>
      <c r="G151" s="488"/>
      <c r="H151" s="488"/>
      <c r="I151" s="488"/>
      <c r="J151" s="488"/>
      <c r="K151" s="488"/>
      <c r="L151" s="488"/>
      <c r="M151" s="488"/>
      <c r="N151" s="488"/>
      <c r="O151" s="488"/>
      <c r="P151" s="488"/>
      <c r="Q151" s="488"/>
      <c r="R151" s="488"/>
    </row>
    <row r="152" spans="1:18" ht="12.75" customHeight="1">
      <c r="A152" s="298"/>
      <c r="C152" s="298" t="s">
        <v>67</v>
      </c>
      <c r="D152" s="228"/>
      <c r="E152" s="302"/>
      <c r="F152" s="301">
        <f t="shared" si="21"/>
        <v>0</v>
      </c>
      <c r="G152" s="488"/>
      <c r="H152" s="488"/>
      <c r="I152" s="488"/>
      <c r="J152" s="488"/>
      <c r="K152" s="488"/>
      <c r="L152" s="488"/>
      <c r="M152" s="488"/>
      <c r="N152" s="488"/>
      <c r="O152" s="488"/>
      <c r="P152" s="488"/>
      <c r="Q152" s="488"/>
      <c r="R152" s="488"/>
    </row>
    <row r="153" spans="1:18" ht="12.75" customHeight="1">
      <c r="A153" s="298"/>
      <c r="C153" s="298" t="s">
        <v>68</v>
      </c>
      <c r="D153" s="228"/>
      <c r="E153" s="302"/>
      <c r="F153" s="301">
        <f t="shared" si="21"/>
        <v>0</v>
      </c>
      <c r="G153" s="488"/>
      <c r="H153" s="488"/>
      <c r="I153" s="488"/>
      <c r="J153" s="488"/>
      <c r="K153" s="488"/>
      <c r="L153" s="488"/>
      <c r="M153" s="488"/>
      <c r="N153" s="488"/>
      <c r="O153" s="488"/>
      <c r="P153" s="488"/>
      <c r="Q153" s="488"/>
      <c r="R153" s="488"/>
    </row>
    <row r="154" spans="1:18" ht="12.75" customHeight="1">
      <c r="A154" s="298"/>
      <c r="C154" s="298" t="s">
        <v>69</v>
      </c>
      <c r="D154" s="228"/>
      <c r="E154" s="302"/>
      <c r="F154" s="301">
        <f t="shared" si="21"/>
        <v>0</v>
      </c>
      <c r="G154" s="488"/>
      <c r="H154" s="488"/>
      <c r="I154" s="488"/>
      <c r="J154" s="488"/>
      <c r="K154" s="488"/>
      <c r="L154" s="488"/>
      <c r="M154" s="488"/>
      <c r="N154" s="488"/>
      <c r="O154" s="488"/>
      <c r="P154" s="488"/>
      <c r="Q154" s="488"/>
      <c r="R154" s="488"/>
    </row>
    <row r="155" spans="1:18" ht="12.75" customHeight="1">
      <c r="A155" s="298"/>
      <c r="C155" s="298" t="s">
        <v>70</v>
      </c>
      <c r="D155" s="228"/>
      <c r="E155" s="302"/>
      <c r="F155" s="301">
        <f t="shared" si="21"/>
        <v>0</v>
      </c>
      <c r="G155" s="488"/>
      <c r="H155" s="488"/>
      <c r="I155" s="488"/>
      <c r="J155" s="488"/>
      <c r="K155" s="488"/>
      <c r="L155" s="488"/>
      <c r="M155" s="488"/>
      <c r="N155" s="488"/>
      <c r="O155" s="488"/>
      <c r="P155" s="488"/>
      <c r="Q155" s="488"/>
      <c r="R155" s="488"/>
    </row>
    <row r="156" spans="1:18" ht="12.75" customHeight="1">
      <c r="A156" s="298"/>
      <c r="C156" s="298" t="s">
        <v>27</v>
      </c>
      <c r="D156" s="228"/>
      <c r="E156" s="302"/>
      <c r="F156" s="301">
        <f t="shared" si="21"/>
        <v>1213.9087749255116</v>
      </c>
      <c r="G156" s="488">
        <v>614367.00121611822</v>
      </c>
      <c r="H156" s="488">
        <v>510476.41296970728</v>
      </c>
      <c r="I156" s="488">
        <v>-731002.31432978285</v>
      </c>
      <c r="J156" s="488">
        <v>344095.45142247691</v>
      </c>
      <c r="K156" s="488">
        <v>317856.51449151797</v>
      </c>
      <c r="L156" s="488">
        <v>342751.91303916147</v>
      </c>
      <c r="M156" s="488">
        <v>448797.63378242642</v>
      </c>
      <c r="N156" s="488">
        <v>514417.42929461953</v>
      </c>
      <c r="O156" s="488">
        <v>-1437003.6883437932</v>
      </c>
      <c r="P156" s="488">
        <v>508980.16363718832</v>
      </c>
      <c r="Q156" s="488">
        <v>-1432527.2089518947</v>
      </c>
      <c r="R156" s="488">
        <v>4.6005471801611852</v>
      </c>
    </row>
    <row r="157" spans="1:18" ht="12.75" customHeight="1">
      <c r="A157" s="298"/>
      <c r="C157" s="298" t="s">
        <v>333</v>
      </c>
      <c r="D157" s="228"/>
      <c r="E157" s="302" t="s">
        <v>171</v>
      </c>
      <c r="F157" s="301">
        <f t="shared" si="21"/>
        <v>0</v>
      </c>
      <c r="G157" s="488"/>
      <c r="H157" s="488"/>
      <c r="I157" s="488"/>
      <c r="J157" s="488"/>
      <c r="K157" s="488"/>
      <c r="L157" s="488"/>
      <c r="M157" s="488"/>
      <c r="N157" s="488"/>
      <c r="O157" s="488"/>
      <c r="P157" s="488"/>
      <c r="Q157" s="488"/>
      <c r="R157" s="488"/>
    </row>
    <row r="158" spans="1:18" ht="12.75" customHeight="1">
      <c r="A158" s="298"/>
      <c r="C158" s="298" t="s">
        <v>71</v>
      </c>
      <c r="E158" s="302"/>
      <c r="F158" s="301">
        <f t="shared" si="21"/>
        <v>0</v>
      </c>
      <c r="G158" s="488"/>
      <c r="H158" s="488"/>
      <c r="I158" s="488"/>
      <c r="J158" s="488"/>
      <c r="K158" s="488"/>
      <c r="L158" s="488"/>
      <c r="M158" s="488"/>
      <c r="N158" s="488"/>
      <c r="O158" s="488"/>
      <c r="P158" s="488"/>
      <c r="Q158" s="488"/>
      <c r="R158" s="488"/>
    </row>
    <row r="159" spans="1:18" ht="12.75" customHeight="1">
      <c r="A159" s="298"/>
      <c r="B159" s="298"/>
      <c r="E159" s="302"/>
      <c r="F159" s="301"/>
      <c r="G159" s="489"/>
      <c r="H159" s="489"/>
      <c r="I159" s="489"/>
      <c r="J159" s="489"/>
      <c r="K159" s="489"/>
      <c r="L159" s="489"/>
      <c r="M159" s="489"/>
      <c r="N159" s="489"/>
      <c r="O159" s="489"/>
      <c r="P159" s="489"/>
      <c r="Q159" s="489"/>
      <c r="R159" s="489"/>
    </row>
    <row r="160" spans="1:18" ht="12.75" customHeight="1">
      <c r="A160" s="270" t="s">
        <v>199</v>
      </c>
      <c r="B160" s="298"/>
      <c r="C160" s="228"/>
      <c r="D160" s="228"/>
      <c r="E160" s="302"/>
      <c r="F160" s="301">
        <f>SUM(G160:R160)</f>
        <v>1213.9087749255116</v>
      </c>
      <c r="G160" s="488">
        <f t="shared" ref="G160:R160" si="22">SUM(G149:G159)</f>
        <v>614367.00121611822</v>
      </c>
      <c r="H160" s="488">
        <f t="shared" si="22"/>
        <v>510476.41296970728</v>
      </c>
      <c r="I160" s="488">
        <f t="shared" si="22"/>
        <v>-731002.31432978285</v>
      </c>
      <c r="J160" s="488">
        <f t="shared" si="22"/>
        <v>344095.45142247691</v>
      </c>
      <c r="K160" s="488">
        <f t="shared" si="22"/>
        <v>317856.51449151797</v>
      </c>
      <c r="L160" s="488">
        <f t="shared" si="22"/>
        <v>342751.91303916147</v>
      </c>
      <c r="M160" s="488">
        <f t="shared" si="22"/>
        <v>448797.63378242642</v>
      </c>
      <c r="N160" s="488">
        <f t="shared" si="22"/>
        <v>514417.42929461953</v>
      </c>
      <c r="O160" s="488">
        <f t="shared" si="22"/>
        <v>-1437003.6883437932</v>
      </c>
      <c r="P160" s="488">
        <f t="shared" si="22"/>
        <v>508980.16363718832</v>
      </c>
      <c r="Q160" s="488">
        <f t="shared" si="22"/>
        <v>-1432527.2089518947</v>
      </c>
      <c r="R160" s="488">
        <f t="shared" si="22"/>
        <v>4.6005471801611852</v>
      </c>
    </row>
    <row r="161" spans="1:18" ht="12.75" customHeight="1">
      <c r="E161" s="302"/>
      <c r="F161" s="301"/>
      <c r="G161" s="309"/>
      <c r="H161" s="309"/>
      <c r="I161" s="309"/>
      <c r="J161" s="309"/>
      <c r="K161" s="309"/>
      <c r="L161" s="309"/>
      <c r="M161" s="309"/>
      <c r="N161" s="309"/>
      <c r="O161" s="309"/>
      <c r="P161" s="309"/>
      <c r="Q161" s="309"/>
      <c r="R161" s="309"/>
    </row>
    <row r="162" spans="1:18" ht="12.75" customHeight="1">
      <c r="A162" s="228" t="s">
        <v>72</v>
      </c>
      <c r="B162" s="228"/>
      <c r="E162" s="302"/>
      <c r="F162" s="301"/>
      <c r="G162" s="487"/>
      <c r="H162" s="487"/>
      <c r="I162" s="487"/>
      <c r="J162" s="487"/>
      <c r="K162" s="487"/>
      <c r="L162" s="487"/>
      <c r="M162" s="487"/>
      <c r="N162" s="487"/>
      <c r="O162" s="487"/>
      <c r="P162" s="487"/>
      <c r="Q162" s="487"/>
      <c r="R162" s="487"/>
    </row>
    <row r="163" spans="1:18" ht="12.75" customHeight="1">
      <c r="A163" s="228"/>
      <c r="B163" s="228"/>
      <c r="C163" s="253" t="s">
        <v>25</v>
      </c>
      <c r="E163" s="302" t="s">
        <v>171</v>
      </c>
      <c r="F163" s="301">
        <f t="shared" ref="F163:F170" si="23">SUM(G163:R163)</f>
        <v>0</v>
      </c>
      <c r="G163" s="301"/>
      <c r="H163" s="301"/>
      <c r="I163" s="301"/>
      <c r="J163" s="301"/>
      <c r="K163" s="301"/>
      <c r="L163" s="301"/>
      <c r="M163" s="301"/>
      <c r="N163" s="301"/>
      <c r="O163" s="301"/>
      <c r="P163" s="301"/>
      <c r="Q163" s="301"/>
      <c r="R163" s="301"/>
    </row>
    <row r="164" spans="1:18" ht="12.75" customHeight="1">
      <c r="A164" s="228"/>
      <c r="B164" s="228"/>
      <c r="C164" s="253" t="s">
        <v>73</v>
      </c>
      <c r="E164" s="302"/>
      <c r="F164" s="301">
        <f t="shared" si="23"/>
        <v>0</v>
      </c>
      <c r="G164" s="488"/>
      <c r="H164" s="488"/>
      <c r="I164" s="488"/>
      <c r="J164" s="488"/>
      <c r="K164" s="488"/>
      <c r="L164" s="488"/>
      <c r="M164" s="488"/>
      <c r="N164" s="488"/>
      <c r="O164" s="488"/>
      <c r="P164" s="488"/>
      <c r="Q164" s="488"/>
      <c r="R164" s="488"/>
    </row>
    <row r="165" spans="1:18" ht="12.75" customHeight="1">
      <c r="C165" s="298" t="s">
        <v>74</v>
      </c>
      <c r="E165" s="302"/>
      <c r="F165" s="301">
        <f t="shared" si="23"/>
        <v>0</v>
      </c>
      <c r="G165" s="488"/>
      <c r="H165" s="488"/>
      <c r="I165" s="488"/>
      <c r="J165" s="488"/>
      <c r="K165" s="488"/>
      <c r="L165" s="488"/>
      <c r="M165" s="488"/>
      <c r="N165" s="488"/>
      <c r="O165" s="488"/>
      <c r="P165" s="488"/>
      <c r="Q165" s="488"/>
      <c r="R165" s="488"/>
    </row>
    <row r="166" spans="1:18" ht="12.75" customHeight="1">
      <c r="C166" s="298" t="s">
        <v>75</v>
      </c>
      <c r="E166" s="302"/>
      <c r="F166" s="301">
        <f t="shared" si="23"/>
        <v>0</v>
      </c>
      <c r="G166" s="488"/>
      <c r="H166" s="488"/>
      <c r="I166" s="488"/>
      <c r="J166" s="488"/>
      <c r="K166" s="488"/>
      <c r="L166" s="488"/>
      <c r="M166" s="488"/>
      <c r="N166" s="488"/>
      <c r="O166" s="488"/>
      <c r="P166" s="488"/>
      <c r="Q166" s="488"/>
      <c r="R166" s="488"/>
    </row>
    <row r="167" spans="1:18" ht="12.75" customHeight="1">
      <c r="C167" s="298" t="s">
        <v>76</v>
      </c>
      <c r="E167" s="302"/>
      <c r="F167" s="301">
        <f t="shared" si="23"/>
        <v>0</v>
      </c>
      <c r="G167" s="488"/>
      <c r="H167" s="488"/>
      <c r="I167" s="488"/>
      <c r="J167" s="488"/>
      <c r="K167" s="488"/>
      <c r="L167" s="488"/>
      <c r="M167" s="488"/>
      <c r="N167" s="488"/>
      <c r="O167" s="488"/>
      <c r="P167" s="488"/>
      <c r="Q167" s="488"/>
      <c r="R167" s="488"/>
    </row>
    <row r="168" spans="1:18" ht="12.75" customHeight="1">
      <c r="C168" s="229" t="s">
        <v>77</v>
      </c>
      <c r="E168" s="302"/>
      <c r="F168" s="301">
        <f t="shared" si="23"/>
        <v>0</v>
      </c>
      <c r="G168" s="488"/>
      <c r="H168" s="488"/>
      <c r="I168" s="488"/>
      <c r="J168" s="488"/>
      <c r="K168" s="488"/>
      <c r="L168" s="488"/>
      <c r="M168" s="488"/>
      <c r="N168" s="488"/>
      <c r="O168" s="488"/>
      <c r="P168" s="488"/>
      <c r="Q168" s="488"/>
      <c r="R168" s="488"/>
    </row>
    <row r="169" spans="1:18" ht="12.75" customHeight="1">
      <c r="C169" s="229" t="s">
        <v>99</v>
      </c>
      <c r="E169" s="302"/>
      <c r="F169" s="301">
        <f t="shared" si="23"/>
        <v>0</v>
      </c>
      <c r="G169" s="488"/>
      <c r="H169" s="488"/>
      <c r="I169" s="488"/>
      <c r="J169" s="488"/>
      <c r="K169" s="488"/>
      <c r="L169" s="488"/>
      <c r="M169" s="488"/>
      <c r="N169" s="488"/>
      <c r="O169" s="488"/>
      <c r="P169" s="488"/>
      <c r="Q169" s="488"/>
      <c r="R169" s="488"/>
    </row>
    <row r="170" spans="1:18" ht="12.75" customHeight="1">
      <c r="C170" s="229" t="s">
        <v>334</v>
      </c>
      <c r="E170" s="302"/>
      <c r="F170" s="301">
        <f t="shared" si="23"/>
        <v>0</v>
      </c>
      <c r="G170" s="488"/>
      <c r="H170" s="488"/>
      <c r="I170" s="488"/>
      <c r="J170" s="488"/>
      <c r="K170" s="488"/>
      <c r="L170" s="488"/>
      <c r="M170" s="488"/>
      <c r="N170" s="488"/>
      <c r="O170" s="488"/>
      <c r="P170" s="488"/>
      <c r="Q170" s="488"/>
      <c r="R170" s="488"/>
    </row>
    <row r="171" spans="1:18" ht="12.75" customHeight="1">
      <c r="B171" s="298"/>
      <c r="E171" s="302"/>
      <c r="F171" s="301"/>
      <c r="G171" s="301"/>
      <c r="H171" s="301"/>
      <c r="I171" s="301"/>
      <c r="J171" s="301"/>
      <c r="K171" s="301"/>
      <c r="L171" s="301"/>
      <c r="M171" s="301"/>
      <c r="N171" s="301"/>
      <c r="O171" s="301"/>
      <c r="P171" s="301"/>
      <c r="Q171" s="301"/>
      <c r="R171" s="301"/>
    </row>
    <row r="172" spans="1:18" ht="12.75" customHeight="1">
      <c r="A172" s="270" t="s">
        <v>200</v>
      </c>
      <c r="B172" s="298"/>
      <c r="C172" s="228"/>
      <c r="D172" s="228"/>
      <c r="E172" s="302"/>
      <c r="F172" s="301">
        <f>SUM(G172:R172)</f>
        <v>0</v>
      </c>
      <c r="G172" s="488">
        <f t="shared" ref="G172:R172" si="24">SUM(G163:G171)</f>
        <v>0</v>
      </c>
      <c r="H172" s="488">
        <f t="shared" si="24"/>
        <v>0</v>
      </c>
      <c r="I172" s="488">
        <f t="shared" si="24"/>
        <v>0</v>
      </c>
      <c r="J172" s="488">
        <f t="shared" si="24"/>
        <v>0</v>
      </c>
      <c r="K172" s="488">
        <f t="shared" si="24"/>
        <v>0</v>
      </c>
      <c r="L172" s="488">
        <f t="shared" si="24"/>
        <v>0</v>
      </c>
      <c r="M172" s="488">
        <f t="shared" si="24"/>
        <v>0</v>
      </c>
      <c r="N172" s="488">
        <f t="shared" si="24"/>
        <v>0</v>
      </c>
      <c r="O172" s="488">
        <f t="shared" si="24"/>
        <v>0</v>
      </c>
      <c r="P172" s="488">
        <f t="shared" si="24"/>
        <v>0</v>
      </c>
      <c r="Q172" s="488">
        <f t="shared" si="24"/>
        <v>0</v>
      </c>
      <c r="R172" s="488">
        <f t="shared" si="24"/>
        <v>0</v>
      </c>
    </row>
    <row r="173" spans="1:18" ht="12.75" customHeight="1">
      <c r="B173" s="298"/>
      <c r="E173" s="302"/>
      <c r="F173" s="301"/>
      <c r="G173" s="301"/>
      <c r="H173" s="301"/>
      <c r="I173" s="301"/>
      <c r="J173" s="301"/>
      <c r="K173" s="301"/>
      <c r="L173" s="301"/>
      <c r="M173" s="301"/>
      <c r="N173" s="301"/>
      <c r="O173" s="301"/>
      <c r="P173" s="301"/>
      <c r="Q173" s="301"/>
      <c r="R173" s="301"/>
    </row>
    <row r="174" spans="1:18" ht="12.75" customHeight="1">
      <c r="A174" s="228" t="s">
        <v>208</v>
      </c>
      <c r="B174" s="298"/>
      <c r="E174" s="228"/>
      <c r="F174" s="301"/>
      <c r="G174" s="301"/>
      <c r="H174" s="301"/>
      <c r="I174" s="301"/>
      <c r="J174" s="301"/>
      <c r="K174" s="301"/>
      <c r="L174" s="301"/>
      <c r="M174" s="301"/>
      <c r="N174" s="301"/>
      <c r="O174" s="301"/>
      <c r="P174" s="301"/>
      <c r="Q174" s="301"/>
      <c r="R174" s="301"/>
    </row>
    <row r="175" spans="1:18" ht="12.75" customHeight="1">
      <c r="C175" s="298" t="s">
        <v>79</v>
      </c>
      <c r="E175" s="228"/>
      <c r="F175" s="301">
        <f>SUM(G175:R175)</f>
        <v>0</v>
      </c>
      <c r="G175" s="301"/>
      <c r="H175" s="301"/>
      <c r="I175" s="301"/>
      <c r="J175" s="301"/>
      <c r="K175" s="301"/>
      <c r="L175" s="301"/>
      <c r="M175" s="301"/>
      <c r="N175" s="301"/>
      <c r="O175" s="301"/>
      <c r="P175" s="301"/>
      <c r="Q175" s="301"/>
      <c r="R175" s="301"/>
    </row>
    <row r="176" spans="1:18" ht="12.75" customHeight="1">
      <c r="C176" s="298" t="s">
        <v>201</v>
      </c>
      <c r="E176" s="228"/>
      <c r="F176" s="301">
        <f>SUM(G176:R176)</f>
        <v>0</v>
      </c>
      <c r="G176" s="488"/>
      <c r="H176" s="488"/>
      <c r="I176" s="488"/>
      <c r="J176" s="488"/>
      <c r="K176" s="488"/>
      <c r="L176" s="488"/>
      <c r="M176" s="488"/>
      <c r="N176" s="488"/>
      <c r="O176" s="488"/>
      <c r="P176" s="488"/>
      <c r="Q176" s="488"/>
      <c r="R176" s="488"/>
    </row>
    <row r="177" spans="1:18" ht="12.75" customHeight="1">
      <c r="B177" s="298"/>
      <c r="E177" s="302"/>
      <c r="F177" s="301"/>
      <c r="G177" s="301"/>
      <c r="H177" s="301"/>
      <c r="I177" s="301"/>
      <c r="J177" s="301"/>
      <c r="K177" s="301"/>
      <c r="L177" s="301"/>
      <c r="M177" s="301"/>
      <c r="N177" s="301"/>
      <c r="O177" s="301"/>
      <c r="P177" s="301"/>
      <c r="Q177" s="301"/>
      <c r="R177" s="301"/>
    </row>
    <row r="178" spans="1:18" ht="12.75" customHeight="1">
      <c r="A178" s="228" t="s">
        <v>202</v>
      </c>
      <c r="B178" s="298"/>
      <c r="E178" s="266"/>
      <c r="F178" s="301">
        <f>SUM(G178:R178)</f>
        <v>0</v>
      </c>
      <c r="G178" s="301">
        <f t="shared" ref="G178:R178" si="25">SUM(G175:G177)</f>
        <v>0</v>
      </c>
      <c r="H178" s="301">
        <f t="shared" si="25"/>
        <v>0</v>
      </c>
      <c r="I178" s="301">
        <f t="shared" si="25"/>
        <v>0</v>
      </c>
      <c r="J178" s="301">
        <f t="shared" si="25"/>
        <v>0</v>
      </c>
      <c r="K178" s="301">
        <f t="shared" si="25"/>
        <v>0</v>
      </c>
      <c r="L178" s="301">
        <f t="shared" si="25"/>
        <v>0</v>
      </c>
      <c r="M178" s="301">
        <f t="shared" si="25"/>
        <v>0</v>
      </c>
      <c r="N178" s="301">
        <f t="shared" si="25"/>
        <v>0</v>
      </c>
      <c r="O178" s="301">
        <f t="shared" si="25"/>
        <v>0</v>
      </c>
      <c r="P178" s="301">
        <f t="shared" si="25"/>
        <v>0</v>
      </c>
      <c r="Q178" s="301">
        <f t="shared" si="25"/>
        <v>0</v>
      </c>
      <c r="R178" s="301">
        <f t="shared" si="25"/>
        <v>0</v>
      </c>
    </row>
    <row r="179" spans="1:18" ht="12.75" customHeight="1">
      <c r="B179" s="298"/>
      <c r="E179" s="228"/>
      <c r="F179" s="307"/>
      <c r="G179" s="307"/>
      <c r="H179" s="307"/>
      <c r="I179" s="307"/>
      <c r="J179" s="307"/>
      <c r="K179" s="307"/>
      <c r="L179" s="307"/>
      <c r="M179" s="307"/>
      <c r="N179" s="307"/>
      <c r="O179" s="307"/>
      <c r="P179" s="307"/>
      <c r="Q179" s="307"/>
      <c r="R179" s="307"/>
    </row>
    <row r="180" spans="1:18" ht="12.75" customHeight="1" thickBot="1">
      <c r="A180" s="270" t="s">
        <v>209</v>
      </c>
      <c r="B180" s="270"/>
      <c r="E180" s="302" t="s">
        <v>171</v>
      </c>
      <c r="F180" s="327">
        <f>SUM(G180:R180)</f>
        <v>70673.168774925973</v>
      </c>
      <c r="G180" s="327">
        <f t="shared" ref="G180:R180" si="26">SUM(G178,G172,G160,G146,G140)-G31</f>
        <v>624491.06121611828</v>
      </c>
      <c r="H180" s="327">
        <f t="shared" si="26"/>
        <v>517333.54296970728</v>
      </c>
      <c r="I180" s="327">
        <f t="shared" si="26"/>
        <v>-724698.25432978279</v>
      </c>
      <c r="J180" s="327">
        <f t="shared" si="26"/>
        <v>329381.39142247691</v>
      </c>
      <c r="K180" s="327">
        <f t="shared" si="26"/>
        <v>321283.06449151796</v>
      </c>
      <c r="L180" s="327">
        <f t="shared" si="26"/>
        <v>346477.51303916145</v>
      </c>
      <c r="M180" s="327">
        <f t="shared" si="26"/>
        <v>456791.75378242641</v>
      </c>
      <c r="N180" s="327">
        <f t="shared" si="26"/>
        <v>526843.11929461954</v>
      </c>
      <c r="O180" s="327">
        <f t="shared" si="26"/>
        <v>-1427308.9283437931</v>
      </c>
      <c r="P180" s="327">
        <f t="shared" si="26"/>
        <v>520632.63363718829</v>
      </c>
      <c r="Q180" s="327">
        <f t="shared" si="26"/>
        <v>-1425566.5889518945</v>
      </c>
      <c r="R180" s="327">
        <f t="shared" si="26"/>
        <v>5012.8605471801611</v>
      </c>
    </row>
    <row r="181" spans="1:18" ht="12.75" customHeight="1" thickTop="1">
      <c r="B181" s="298"/>
      <c r="F181" s="307"/>
      <c r="G181" s="307"/>
      <c r="H181" s="307"/>
      <c r="I181" s="307"/>
      <c r="J181" s="307"/>
      <c r="K181" s="307"/>
      <c r="L181" s="307"/>
      <c r="M181" s="307"/>
      <c r="N181" s="307"/>
      <c r="O181" s="307"/>
      <c r="P181" s="307"/>
      <c r="Q181" s="307"/>
      <c r="R181" s="307"/>
    </row>
    <row r="182" spans="1:18" s="492" customFormat="1" ht="12.75" customHeight="1">
      <c r="D182" s="491" t="s">
        <v>157</v>
      </c>
      <c r="F182" s="493">
        <f>SUM(G182:R182)</f>
        <v>0</v>
      </c>
      <c r="G182" s="493">
        <v>0</v>
      </c>
      <c r="H182" s="493">
        <v>0</v>
      </c>
      <c r="I182" s="493">
        <v>0</v>
      </c>
      <c r="J182" s="493">
        <v>0</v>
      </c>
      <c r="K182" s="493">
        <v>0</v>
      </c>
      <c r="L182" s="493">
        <v>0</v>
      </c>
      <c r="M182" s="493">
        <v>0</v>
      </c>
      <c r="N182" s="493">
        <v>0</v>
      </c>
      <c r="O182" s="493">
        <v>0</v>
      </c>
      <c r="P182" s="493">
        <v>0</v>
      </c>
      <c r="Q182" s="493">
        <v>0</v>
      </c>
      <c r="R182" s="493">
        <v>0</v>
      </c>
    </row>
    <row r="183" spans="1:18" ht="12.75" customHeight="1">
      <c r="B183" s="298"/>
      <c r="F183" s="321"/>
      <c r="G183" s="322"/>
      <c r="H183" s="322"/>
      <c r="I183" s="322"/>
      <c r="J183" s="322"/>
      <c r="K183" s="322"/>
      <c r="L183" s="322"/>
      <c r="M183" s="322"/>
      <c r="N183" s="322"/>
      <c r="O183" s="322"/>
      <c r="P183" s="322"/>
      <c r="Q183" s="322"/>
      <c r="R183" s="322"/>
    </row>
    <row r="184" spans="1:18" ht="12.75" customHeight="1">
      <c r="B184" s="298"/>
      <c r="E184" s="299"/>
      <c r="F184" s="323"/>
      <c r="G184" s="323"/>
      <c r="H184" s="323"/>
      <c r="I184" s="323"/>
      <c r="J184" s="323"/>
      <c r="K184" s="323"/>
      <c r="L184" s="323"/>
      <c r="M184" s="323"/>
      <c r="N184" s="323"/>
      <c r="O184" s="323"/>
      <c r="P184" s="323"/>
      <c r="Q184" s="323"/>
      <c r="R184" s="323"/>
    </row>
    <row r="185" spans="1:18" ht="12.75" customHeight="1">
      <c r="B185" s="298"/>
      <c r="E185" s="299"/>
      <c r="F185" s="296" t="s">
        <v>90</v>
      </c>
      <c r="G185" s="297"/>
      <c r="H185" s="297"/>
      <c r="I185" s="297"/>
      <c r="J185" s="297"/>
      <c r="K185" s="297"/>
      <c r="L185" s="297"/>
      <c r="M185" s="297"/>
      <c r="N185" s="297"/>
      <c r="O185" s="297"/>
      <c r="P185" s="297"/>
      <c r="Q185" s="297"/>
      <c r="R185" s="297"/>
    </row>
    <row r="186" spans="1:18" ht="12.75" customHeight="1">
      <c r="B186" s="298"/>
      <c r="E186" s="299"/>
      <c r="G186" s="322"/>
      <c r="H186" s="322"/>
      <c r="I186" s="322"/>
      <c r="J186" s="322"/>
      <c r="K186" s="322"/>
      <c r="L186" s="322"/>
      <c r="M186" s="322"/>
      <c r="N186" s="322"/>
      <c r="O186" s="322"/>
      <c r="P186" s="322"/>
      <c r="Q186" s="322"/>
      <c r="R186" s="322"/>
    </row>
    <row r="187" spans="1:18" s="324" customFormat="1" ht="12.75" customHeight="1">
      <c r="A187" s="253"/>
      <c r="B187" s="253"/>
      <c r="C187" s="253"/>
      <c r="D187" s="253"/>
      <c r="E187" s="253"/>
      <c r="F187" s="253"/>
      <c r="G187" s="253"/>
      <c r="H187" s="253"/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</row>
    <row r="188" spans="1:18" ht="12.75" customHeight="1">
      <c r="A188" s="270" t="s">
        <v>324</v>
      </c>
      <c r="C188" s="228"/>
      <c r="D188" s="228"/>
      <c r="E188" s="299"/>
      <c r="F188" s="307">
        <f>SUM(G188:R188)</f>
        <v>0</v>
      </c>
      <c r="G188" s="328">
        <v>0</v>
      </c>
      <c r="H188" s="328">
        <v>0</v>
      </c>
      <c r="I188" s="328">
        <v>0</v>
      </c>
      <c r="J188" s="328">
        <v>0</v>
      </c>
      <c r="K188" s="328">
        <v>0</v>
      </c>
      <c r="L188" s="328">
        <v>0</v>
      </c>
      <c r="M188" s="328">
        <v>0</v>
      </c>
      <c r="N188" s="328">
        <v>0</v>
      </c>
      <c r="O188" s="328">
        <v>0</v>
      </c>
      <c r="P188" s="328">
        <v>0</v>
      </c>
      <c r="Q188" s="328">
        <v>0</v>
      </c>
      <c r="R188" s="328">
        <v>0</v>
      </c>
    </row>
    <row r="189" spans="1:18" ht="12.75" customHeight="1">
      <c r="B189" s="298"/>
      <c r="E189" s="299"/>
      <c r="F189" s="307"/>
      <c r="G189" s="309"/>
      <c r="H189" s="309"/>
      <c r="I189" s="309"/>
      <c r="J189" s="309"/>
      <c r="K189" s="309"/>
      <c r="L189" s="309"/>
      <c r="M189" s="309"/>
      <c r="N189" s="309"/>
      <c r="O189" s="309"/>
      <c r="P189" s="309"/>
      <c r="Q189" s="309"/>
      <c r="R189" s="309"/>
    </row>
    <row r="190" spans="1:18" ht="12.75" customHeight="1">
      <c r="A190" s="228"/>
      <c r="B190" s="298"/>
      <c r="E190" s="299"/>
      <c r="F190" s="307"/>
      <c r="G190" s="310"/>
      <c r="H190" s="310"/>
      <c r="I190" s="310"/>
      <c r="J190" s="310"/>
      <c r="K190" s="310"/>
      <c r="L190" s="353"/>
      <c r="M190" s="352"/>
      <c r="N190" s="310"/>
      <c r="O190" s="310"/>
      <c r="P190" s="310"/>
      <c r="Q190" s="310"/>
      <c r="R190" s="310"/>
    </row>
    <row r="191" spans="1:18" ht="12.75" customHeight="1">
      <c r="A191" s="228" t="s">
        <v>15</v>
      </c>
      <c r="E191" s="302" t="s">
        <v>171</v>
      </c>
      <c r="F191" s="307"/>
      <c r="G191" s="307"/>
      <c r="H191" s="307"/>
      <c r="I191" s="307"/>
      <c r="J191" s="307"/>
      <c r="K191" s="307"/>
      <c r="L191" s="307"/>
      <c r="M191" s="307"/>
      <c r="N191" s="307"/>
      <c r="O191" s="307"/>
      <c r="P191" s="307"/>
      <c r="Q191" s="307"/>
      <c r="R191" s="307"/>
    </row>
    <row r="192" spans="1:18" ht="12.75" customHeight="1">
      <c r="A192" s="228"/>
      <c r="B192" s="253" t="s">
        <v>16</v>
      </c>
      <c r="E192" s="299"/>
      <c r="F192" s="307"/>
      <c r="G192" s="307"/>
      <c r="H192" s="307"/>
      <c r="I192" s="307"/>
      <c r="J192" s="307"/>
      <c r="K192" s="307"/>
      <c r="L192" s="307"/>
      <c r="M192" s="307"/>
      <c r="N192" s="307"/>
      <c r="O192" s="307"/>
      <c r="P192" s="307"/>
      <c r="Q192" s="307"/>
      <c r="R192" s="307"/>
    </row>
    <row r="193" spans="1:18" ht="12.75" customHeight="1">
      <c r="A193" s="311"/>
      <c r="C193" s="299" t="s">
        <v>17</v>
      </c>
      <c r="E193" s="299"/>
      <c r="F193" s="307">
        <f t="shared" ref="F193:F195" si="27">SUM(G193:R193)</f>
        <v>0</v>
      </c>
      <c r="G193" s="328"/>
      <c r="H193" s="328"/>
      <c r="I193" s="328"/>
      <c r="J193" s="328"/>
      <c r="K193" s="328"/>
      <c r="L193" s="328"/>
      <c r="M193" s="328"/>
      <c r="N193" s="328"/>
      <c r="O193" s="328"/>
      <c r="P193" s="328"/>
      <c r="Q193" s="328"/>
      <c r="R193" s="328"/>
    </row>
    <row r="194" spans="1:18" ht="12.75" customHeight="1">
      <c r="A194" s="311"/>
      <c r="C194" s="299" t="s">
        <v>164</v>
      </c>
      <c r="E194" s="299"/>
      <c r="F194" s="307">
        <f t="shared" si="27"/>
        <v>0</v>
      </c>
      <c r="G194" s="328"/>
      <c r="H194" s="328"/>
      <c r="I194" s="328"/>
      <c r="J194" s="328"/>
      <c r="K194" s="328"/>
      <c r="L194" s="328"/>
      <c r="M194" s="328"/>
      <c r="N194" s="328"/>
      <c r="O194" s="328"/>
      <c r="P194" s="328"/>
      <c r="Q194" s="328"/>
      <c r="R194" s="328"/>
    </row>
    <row r="195" spans="1:18" ht="12.75" customHeight="1">
      <c r="A195" s="311"/>
      <c r="C195" s="299" t="s">
        <v>18</v>
      </c>
      <c r="E195" s="299"/>
      <c r="F195" s="307">
        <f t="shared" si="27"/>
        <v>0</v>
      </c>
      <c r="G195" s="328"/>
      <c r="H195" s="328"/>
      <c r="I195" s="328"/>
      <c r="J195" s="328"/>
      <c r="K195" s="328"/>
      <c r="L195" s="328"/>
      <c r="M195" s="328"/>
      <c r="N195" s="328"/>
      <c r="O195" s="328"/>
      <c r="P195" s="328"/>
      <c r="Q195" s="328"/>
      <c r="R195" s="328"/>
    </row>
    <row r="196" spans="1:18" ht="12.75" customHeight="1">
      <c r="C196" s="299"/>
      <c r="E196" s="299"/>
      <c r="F196" s="307"/>
      <c r="G196" s="328"/>
      <c r="H196" s="328"/>
      <c r="I196" s="328"/>
      <c r="J196" s="328"/>
      <c r="K196" s="328"/>
      <c r="L196" s="328"/>
      <c r="M196" s="328"/>
      <c r="N196" s="328"/>
      <c r="O196" s="328"/>
      <c r="P196" s="328"/>
      <c r="Q196" s="328"/>
      <c r="R196" s="328"/>
    </row>
    <row r="197" spans="1:18" ht="12.75" customHeight="1">
      <c r="B197" s="299" t="s">
        <v>165</v>
      </c>
      <c r="F197" s="307">
        <f>SUM(G197:R197)</f>
        <v>0</v>
      </c>
      <c r="G197" s="312">
        <f t="shared" ref="G197:R197" si="28">SUM(G193:G195)</f>
        <v>0</v>
      </c>
      <c r="H197" s="312">
        <f t="shared" si="28"/>
        <v>0</v>
      </c>
      <c r="I197" s="312">
        <f t="shared" si="28"/>
        <v>0</v>
      </c>
      <c r="J197" s="312">
        <f t="shared" si="28"/>
        <v>0</v>
      </c>
      <c r="K197" s="312">
        <f t="shared" si="28"/>
        <v>0</v>
      </c>
      <c r="L197" s="312">
        <f t="shared" si="28"/>
        <v>0</v>
      </c>
      <c r="M197" s="312">
        <f t="shared" si="28"/>
        <v>0</v>
      </c>
      <c r="N197" s="312">
        <f t="shared" si="28"/>
        <v>0</v>
      </c>
      <c r="O197" s="312">
        <f t="shared" si="28"/>
        <v>0</v>
      </c>
      <c r="P197" s="312">
        <f t="shared" si="28"/>
        <v>0</v>
      </c>
      <c r="Q197" s="312">
        <f t="shared" si="28"/>
        <v>0</v>
      </c>
      <c r="R197" s="312">
        <f t="shared" si="28"/>
        <v>0</v>
      </c>
    </row>
    <row r="198" spans="1:18" ht="12.75" customHeight="1">
      <c r="B198" s="299"/>
      <c r="F198" s="307"/>
      <c r="G198" s="312"/>
      <c r="H198" s="312"/>
      <c r="I198" s="312"/>
      <c r="J198" s="312"/>
      <c r="K198" s="312"/>
      <c r="L198" s="312"/>
      <c r="M198" s="312"/>
      <c r="N198" s="312"/>
      <c r="O198" s="312"/>
      <c r="P198" s="312"/>
      <c r="Q198" s="312"/>
      <c r="R198" s="312"/>
    </row>
    <row r="199" spans="1:18" ht="12.75" customHeight="1">
      <c r="B199" s="299" t="s">
        <v>20</v>
      </c>
      <c r="F199" s="307"/>
      <c r="G199" s="312"/>
      <c r="H199" s="312"/>
      <c r="I199" s="312"/>
      <c r="J199" s="312"/>
      <c r="K199" s="312"/>
      <c r="L199" s="312"/>
      <c r="M199" s="312"/>
      <c r="N199" s="312"/>
      <c r="O199" s="312"/>
      <c r="P199" s="312"/>
      <c r="Q199" s="312"/>
      <c r="R199" s="312"/>
    </row>
    <row r="200" spans="1:18" ht="12.75" customHeight="1">
      <c r="B200" s="299"/>
      <c r="C200" s="253" t="s">
        <v>21</v>
      </c>
      <c r="F200" s="307">
        <f t="shared" ref="F200" si="29">SUM(G200:R200)</f>
        <v>0</v>
      </c>
      <c r="G200" s="328"/>
      <c r="H200" s="328"/>
      <c r="I200" s="328"/>
      <c r="J200" s="328"/>
      <c r="K200" s="328"/>
      <c r="L200" s="328"/>
      <c r="M200" s="328"/>
      <c r="N200" s="328"/>
      <c r="O200" s="328"/>
      <c r="P200" s="328"/>
      <c r="Q200" s="328"/>
      <c r="R200" s="328"/>
    </row>
    <row r="201" spans="1:18" ht="12.75" customHeight="1">
      <c r="B201" s="299"/>
      <c r="C201" s="253" t="s">
        <v>305</v>
      </c>
      <c r="F201" s="307">
        <f t="shared" ref="F201:F206" si="30">SUM(G201:R201)</f>
        <v>0</v>
      </c>
      <c r="G201" s="328"/>
      <c r="H201" s="328"/>
      <c r="I201" s="328"/>
      <c r="J201" s="328"/>
      <c r="K201" s="328"/>
      <c r="L201" s="328"/>
      <c r="M201" s="328"/>
      <c r="N201" s="328"/>
      <c r="O201" s="328"/>
      <c r="P201" s="328"/>
      <c r="Q201" s="328"/>
      <c r="R201" s="328"/>
    </row>
    <row r="202" spans="1:18" ht="12.75" customHeight="1">
      <c r="B202" s="299"/>
      <c r="C202" s="253" t="s">
        <v>27</v>
      </c>
      <c r="F202" s="307">
        <f t="shared" si="30"/>
        <v>0</v>
      </c>
      <c r="G202" s="328"/>
      <c r="H202" s="328"/>
      <c r="I202" s="328"/>
      <c r="J202" s="328"/>
      <c r="K202" s="328"/>
      <c r="L202" s="328"/>
      <c r="M202" s="328"/>
      <c r="N202" s="328"/>
      <c r="O202" s="328"/>
      <c r="P202" s="328"/>
      <c r="Q202" s="328"/>
      <c r="R202" s="328"/>
    </row>
    <row r="203" spans="1:18" ht="12.75" customHeight="1">
      <c r="B203" s="299"/>
      <c r="C203" s="253" t="s">
        <v>22</v>
      </c>
      <c r="F203" s="307">
        <f t="shared" si="30"/>
        <v>0</v>
      </c>
      <c r="G203" s="328"/>
      <c r="H203" s="328"/>
      <c r="I203" s="328"/>
      <c r="J203" s="328"/>
      <c r="K203" s="328"/>
      <c r="L203" s="328"/>
      <c r="M203" s="328"/>
      <c r="N203" s="328"/>
      <c r="O203" s="328"/>
      <c r="P203" s="328"/>
      <c r="Q203" s="328"/>
      <c r="R203" s="328"/>
    </row>
    <row r="204" spans="1:18" ht="12.75" customHeight="1">
      <c r="B204" s="299"/>
      <c r="C204" s="253" t="s">
        <v>23</v>
      </c>
      <c r="F204" s="307">
        <f t="shared" si="30"/>
        <v>0</v>
      </c>
      <c r="G204" s="328"/>
      <c r="H204" s="328"/>
      <c r="I204" s="328"/>
      <c r="J204" s="328"/>
      <c r="K204" s="328"/>
      <c r="L204" s="328"/>
      <c r="M204" s="328"/>
      <c r="N204" s="328"/>
      <c r="O204" s="328"/>
      <c r="P204" s="328"/>
      <c r="Q204" s="328"/>
      <c r="R204" s="328"/>
    </row>
    <row r="205" spans="1:18" ht="12.75" customHeight="1">
      <c r="B205" s="299"/>
      <c r="C205" s="253" t="s">
        <v>26</v>
      </c>
      <c r="F205" s="307">
        <f t="shared" si="30"/>
        <v>0</v>
      </c>
      <c r="G205" s="328"/>
      <c r="H205" s="328"/>
      <c r="I205" s="328"/>
      <c r="J205" s="328"/>
      <c r="K205" s="328"/>
      <c r="L205" s="328"/>
      <c r="M205" s="328"/>
      <c r="N205" s="328"/>
      <c r="O205" s="328"/>
      <c r="P205" s="328"/>
      <c r="Q205" s="328"/>
      <c r="R205" s="328"/>
    </row>
    <row r="206" spans="1:18" ht="12.75" customHeight="1">
      <c r="B206" s="299"/>
      <c r="C206" s="253" t="s">
        <v>306</v>
      </c>
      <c r="F206" s="307">
        <f t="shared" si="30"/>
        <v>0</v>
      </c>
      <c r="G206" s="328"/>
      <c r="H206" s="328"/>
      <c r="I206" s="328"/>
      <c r="J206" s="328"/>
      <c r="K206" s="328"/>
      <c r="L206" s="328"/>
      <c r="M206" s="328"/>
      <c r="N206" s="328"/>
      <c r="O206" s="328"/>
      <c r="P206" s="328"/>
      <c r="Q206" s="328"/>
      <c r="R206" s="328"/>
    </row>
    <row r="207" spans="1:18" ht="12.75" customHeight="1">
      <c r="B207" s="299"/>
      <c r="F207" s="307"/>
      <c r="G207" s="312"/>
      <c r="H207" s="312"/>
      <c r="I207" s="312"/>
      <c r="J207" s="312"/>
      <c r="K207" s="312"/>
      <c r="L207" s="312"/>
      <c r="M207" s="312"/>
      <c r="N207" s="312"/>
      <c r="O207" s="312"/>
      <c r="P207" s="312"/>
      <c r="Q207" s="312"/>
      <c r="R207" s="312"/>
    </row>
    <row r="208" spans="1:18" ht="12.75" customHeight="1">
      <c r="B208" s="253" t="s">
        <v>166</v>
      </c>
      <c r="F208" s="307">
        <f>SUM(G208:R208)</f>
        <v>0</v>
      </c>
      <c r="G208" s="328">
        <f>SUM(G200:G206)</f>
        <v>0</v>
      </c>
      <c r="H208" s="328">
        <f t="shared" ref="H208:R208" si="31">SUM(H200:H206)</f>
        <v>0</v>
      </c>
      <c r="I208" s="328">
        <f t="shared" si="31"/>
        <v>0</v>
      </c>
      <c r="J208" s="328">
        <f t="shared" si="31"/>
        <v>0</v>
      </c>
      <c r="K208" s="328">
        <f t="shared" si="31"/>
        <v>0</v>
      </c>
      <c r="L208" s="328">
        <f t="shared" si="31"/>
        <v>0</v>
      </c>
      <c r="M208" s="328">
        <f t="shared" si="31"/>
        <v>0</v>
      </c>
      <c r="N208" s="328">
        <f t="shared" si="31"/>
        <v>0</v>
      </c>
      <c r="O208" s="328">
        <f t="shared" si="31"/>
        <v>0</v>
      </c>
      <c r="P208" s="328">
        <f t="shared" si="31"/>
        <v>0</v>
      </c>
      <c r="Q208" s="328">
        <f t="shared" si="31"/>
        <v>0</v>
      </c>
      <c r="R208" s="328">
        <f t="shared" si="31"/>
        <v>0</v>
      </c>
    </row>
    <row r="209" spans="1:18" ht="12.75" customHeight="1">
      <c r="F209" s="307"/>
      <c r="G209" s="328"/>
      <c r="H209" s="328"/>
      <c r="I209" s="328"/>
      <c r="J209" s="328"/>
      <c r="K209" s="328"/>
      <c r="L209" s="328"/>
      <c r="M209" s="328"/>
      <c r="N209" s="328"/>
      <c r="O209" s="328"/>
      <c r="P209" s="328"/>
      <c r="Q209" s="328"/>
      <c r="R209" s="328"/>
    </row>
    <row r="210" spans="1:18" ht="12.75" customHeight="1">
      <c r="B210" s="253" t="s">
        <v>167</v>
      </c>
      <c r="F210" s="307">
        <f>SUM(G210:R210)</f>
        <v>0</v>
      </c>
      <c r="G210" s="328"/>
      <c r="H210" s="328"/>
      <c r="I210" s="328"/>
      <c r="J210" s="328"/>
      <c r="K210" s="328"/>
      <c r="L210" s="328"/>
      <c r="M210" s="328"/>
      <c r="N210" s="328"/>
      <c r="O210" s="328"/>
      <c r="P210" s="328"/>
      <c r="Q210" s="328"/>
      <c r="R210" s="328"/>
    </row>
    <row r="211" spans="1:18" ht="12.75" customHeight="1">
      <c r="F211" s="307"/>
      <c r="G211" s="307"/>
      <c r="H211" s="307"/>
      <c r="I211" s="307"/>
      <c r="J211" s="307"/>
      <c r="K211" s="307"/>
      <c r="L211" s="307"/>
      <c r="M211" s="307"/>
      <c r="N211" s="307"/>
      <c r="O211" s="307"/>
      <c r="P211" s="307"/>
      <c r="Q211" s="307"/>
      <c r="R211" s="307"/>
    </row>
    <row r="212" spans="1:18" ht="12.75" customHeight="1">
      <c r="A212" s="240" t="s">
        <v>168</v>
      </c>
      <c r="C212" s="228"/>
      <c r="D212" s="228"/>
      <c r="E212" s="302" t="s">
        <v>171</v>
      </c>
      <c r="F212" s="307">
        <f>SUM(G212:R212)</f>
        <v>0</v>
      </c>
      <c r="G212" s="312">
        <f>SUM(G197,G208:G210)</f>
        <v>0</v>
      </c>
      <c r="H212" s="312">
        <f t="shared" ref="H212:R212" si="32">SUM(H197,H208:H210)</f>
        <v>0</v>
      </c>
      <c r="I212" s="312">
        <f t="shared" si="32"/>
        <v>0</v>
      </c>
      <c r="J212" s="312">
        <f t="shared" si="32"/>
        <v>0</v>
      </c>
      <c r="K212" s="312">
        <f t="shared" si="32"/>
        <v>0</v>
      </c>
      <c r="L212" s="312">
        <f t="shared" si="32"/>
        <v>0</v>
      </c>
      <c r="M212" s="312">
        <f t="shared" si="32"/>
        <v>0</v>
      </c>
      <c r="N212" s="312">
        <f t="shared" si="32"/>
        <v>0</v>
      </c>
      <c r="O212" s="312">
        <f t="shared" si="32"/>
        <v>0</v>
      </c>
      <c r="P212" s="312">
        <f t="shared" si="32"/>
        <v>0</v>
      </c>
      <c r="Q212" s="312">
        <f t="shared" si="32"/>
        <v>0</v>
      </c>
      <c r="R212" s="312">
        <f t="shared" si="32"/>
        <v>0</v>
      </c>
    </row>
    <row r="213" spans="1:18" ht="12.75" customHeight="1">
      <c r="B213" s="298"/>
      <c r="F213" s="313" t="s">
        <v>89</v>
      </c>
      <c r="G213" s="313" t="s">
        <v>89</v>
      </c>
      <c r="H213" s="313" t="s">
        <v>89</v>
      </c>
      <c r="I213" s="313" t="s">
        <v>89</v>
      </c>
      <c r="J213" s="313" t="s">
        <v>89</v>
      </c>
      <c r="K213" s="313" t="s">
        <v>89</v>
      </c>
      <c r="L213" s="313" t="s">
        <v>89</v>
      </c>
      <c r="M213" s="313" t="s">
        <v>89</v>
      </c>
      <c r="N213" s="313" t="s">
        <v>89</v>
      </c>
      <c r="O213" s="313" t="s">
        <v>89</v>
      </c>
      <c r="P213" s="313" t="s">
        <v>89</v>
      </c>
      <c r="Q213" s="313" t="s">
        <v>89</v>
      </c>
      <c r="R213" s="313" t="s">
        <v>89</v>
      </c>
    </row>
    <row r="214" spans="1:18" ht="12.75" customHeight="1">
      <c r="A214" s="240" t="s">
        <v>91</v>
      </c>
      <c r="F214" s="307">
        <f>SUM(G214:R214)</f>
        <v>0</v>
      </c>
      <c r="G214" s="314">
        <f t="shared" ref="G214:R214" si="33">G212+G188</f>
        <v>0</v>
      </c>
      <c r="H214" s="314">
        <f t="shared" si="33"/>
        <v>0</v>
      </c>
      <c r="I214" s="314">
        <f t="shared" si="33"/>
        <v>0</v>
      </c>
      <c r="J214" s="314">
        <f t="shared" si="33"/>
        <v>0</v>
      </c>
      <c r="K214" s="314">
        <f t="shared" si="33"/>
        <v>0</v>
      </c>
      <c r="L214" s="314">
        <f t="shared" si="33"/>
        <v>0</v>
      </c>
      <c r="M214" s="314">
        <f t="shared" si="33"/>
        <v>0</v>
      </c>
      <c r="N214" s="314">
        <f t="shared" si="33"/>
        <v>0</v>
      </c>
      <c r="O214" s="314">
        <f t="shared" si="33"/>
        <v>0</v>
      </c>
      <c r="P214" s="314">
        <f t="shared" si="33"/>
        <v>0</v>
      </c>
      <c r="Q214" s="314">
        <f t="shared" si="33"/>
        <v>0</v>
      </c>
      <c r="R214" s="314">
        <f t="shared" si="33"/>
        <v>0</v>
      </c>
    </row>
    <row r="215" spans="1:18" ht="12.75" customHeight="1">
      <c r="B215" s="298"/>
      <c r="F215" s="313" t="s">
        <v>89</v>
      </c>
      <c r="G215" s="313" t="s">
        <v>89</v>
      </c>
      <c r="H215" s="313" t="s">
        <v>89</v>
      </c>
      <c r="I215" s="313" t="s">
        <v>89</v>
      </c>
      <c r="J215" s="313" t="s">
        <v>89</v>
      </c>
      <c r="K215" s="313" t="s">
        <v>89</v>
      </c>
      <c r="L215" s="313" t="s">
        <v>89</v>
      </c>
      <c r="M215" s="313" t="s">
        <v>89</v>
      </c>
      <c r="N215" s="313" t="s">
        <v>89</v>
      </c>
      <c r="O215" s="313" t="s">
        <v>89</v>
      </c>
      <c r="P215" s="313" t="s">
        <v>89</v>
      </c>
      <c r="Q215" s="313" t="s">
        <v>89</v>
      </c>
      <c r="R215" s="313" t="s">
        <v>89</v>
      </c>
    </row>
    <row r="216" spans="1:18" ht="12.75" customHeight="1">
      <c r="A216" s="228" t="s">
        <v>28</v>
      </c>
      <c r="F216" s="307"/>
      <c r="G216" s="315"/>
      <c r="H216" s="315"/>
      <c r="I216" s="315"/>
      <c r="J216" s="315"/>
      <c r="K216" s="315"/>
      <c r="L216" s="315"/>
      <c r="M216" s="315"/>
      <c r="N216" s="315"/>
      <c r="O216" s="315"/>
      <c r="P216" s="315"/>
      <c r="Q216" s="315"/>
      <c r="R216" s="315"/>
    </row>
    <row r="217" spans="1:18" ht="12.75" customHeight="1">
      <c r="B217" s="253" t="s">
        <v>29</v>
      </c>
      <c r="F217" s="307"/>
      <c r="G217" s="307"/>
      <c r="H217" s="307"/>
      <c r="I217" s="307"/>
      <c r="J217" s="307"/>
      <c r="K217" s="307"/>
      <c r="L217" s="307"/>
      <c r="M217" s="307"/>
      <c r="N217" s="307"/>
      <c r="O217" s="307"/>
      <c r="P217" s="307"/>
      <c r="Q217" s="307"/>
      <c r="R217" s="307"/>
    </row>
    <row r="218" spans="1:18" ht="12.75" customHeight="1">
      <c r="C218" s="266" t="s">
        <v>169</v>
      </c>
      <c r="F218" s="307">
        <f t="shared" ref="F218:F242" si="34">SUM(G218:R218)</f>
        <v>0</v>
      </c>
      <c r="G218" s="328"/>
      <c r="H218" s="328"/>
      <c r="I218" s="328"/>
      <c r="J218" s="328"/>
      <c r="K218" s="328"/>
      <c r="L218" s="328"/>
      <c r="M218" s="328"/>
      <c r="N218" s="328"/>
      <c r="O218" s="328"/>
      <c r="P218" s="328"/>
      <c r="Q218" s="328"/>
      <c r="R218" s="328"/>
    </row>
    <row r="219" spans="1:18" ht="12.75" customHeight="1">
      <c r="C219" s="266" t="s">
        <v>328</v>
      </c>
      <c r="F219" s="307">
        <f t="shared" si="34"/>
        <v>0</v>
      </c>
      <c r="G219" s="328"/>
      <c r="H219" s="328"/>
      <c r="I219" s="328"/>
      <c r="J219" s="328"/>
      <c r="K219" s="328"/>
      <c r="L219" s="328"/>
      <c r="M219" s="328"/>
      <c r="N219" s="328"/>
      <c r="O219" s="328"/>
      <c r="P219" s="328"/>
      <c r="Q219" s="328"/>
      <c r="R219" s="328"/>
    </row>
    <row r="220" spans="1:18" ht="12.75" customHeight="1">
      <c r="C220" s="266" t="s">
        <v>329</v>
      </c>
      <c r="F220" s="307">
        <f t="shared" si="34"/>
        <v>0</v>
      </c>
      <c r="G220" s="328"/>
      <c r="H220" s="328"/>
      <c r="I220" s="328"/>
      <c r="J220" s="328"/>
      <c r="K220" s="328"/>
      <c r="L220" s="328"/>
      <c r="M220" s="328"/>
      <c r="N220" s="328"/>
      <c r="O220" s="328"/>
      <c r="P220" s="328"/>
      <c r="Q220" s="328"/>
      <c r="R220" s="328"/>
    </row>
    <row r="221" spans="1:18" ht="12.75" customHeight="1">
      <c r="C221" s="266" t="s">
        <v>170</v>
      </c>
      <c r="F221" s="307">
        <f t="shared" si="34"/>
        <v>0</v>
      </c>
      <c r="G221" s="328"/>
      <c r="H221" s="328"/>
      <c r="I221" s="328"/>
      <c r="J221" s="328"/>
      <c r="K221" s="328"/>
      <c r="L221" s="328"/>
      <c r="M221" s="328"/>
      <c r="N221" s="328"/>
      <c r="O221" s="328"/>
      <c r="P221" s="328"/>
      <c r="Q221" s="328"/>
      <c r="R221" s="328"/>
    </row>
    <row r="222" spans="1:18" ht="12.75" customHeight="1">
      <c r="C222" s="266" t="s">
        <v>330</v>
      </c>
      <c r="F222" s="307">
        <f t="shared" si="34"/>
        <v>0</v>
      </c>
      <c r="G222" s="328"/>
      <c r="H222" s="328"/>
      <c r="I222" s="328"/>
      <c r="J222" s="328"/>
      <c r="K222" s="328"/>
      <c r="L222" s="328"/>
      <c r="M222" s="328"/>
      <c r="N222" s="328"/>
      <c r="O222" s="328"/>
      <c r="P222" s="328"/>
      <c r="Q222" s="328"/>
      <c r="R222" s="328"/>
    </row>
    <row r="223" spans="1:18" ht="12.75" customHeight="1">
      <c r="C223" s="266" t="s">
        <v>331</v>
      </c>
      <c r="F223" s="307">
        <f t="shared" si="34"/>
        <v>0</v>
      </c>
      <c r="G223" s="328"/>
      <c r="H223" s="328"/>
      <c r="I223" s="328"/>
      <c r="J223" s="328"/>
      <c r="K223" s="328"/>
      <c r="L223" s="328"/>
      <c r="M223" s="328"/>
      <c r="N223" s="328"/>
      <c r="O223" s="328"/>
      <c r="P223" s="328"/>
      <c r="Q223" s="328"/>
      <c r="R223" s="328"/>
    </row>
    <row r="224" spans="1:18" ht="12.75" customHeight="1">
      <c r="C224" s="266" t="s">
        <v>32</v>
      </c>
      <c r="F224" s="307">
        <f t="shared" si="34"/>
        <v>0</v>
      </c>
      <c r="G224" s="328"/>
      <c r="H224" s="328"/>
      <c r="I224" s="328"/>
      <c r="J224" s="328"/>
      <c r="K224" s="328"/>
      <c r="L224" s="328"/>
      <c r="M224" s="328"/>
      <c r="N224" s="328"/>
      <c r="O224" s="328"/>
      <c r="P224" s="328"/>
      <c r="Q224" s="328"/>
      <c r="R224" s="328"/>
    </row>
    <row r="225" spans="3:18" ht="12.75" customHeight="1">
      <c r="C225" s="266" t="s">
        <v>172</v>
      </c>
      <c r="F225" s="307">
        <f t="shared" si="34"/>
        <v>0</v>
      </c>
      <c r="G225" s="328"/>
      <c r="H225" s="328"/>
      <c r="I225" s="328"/>
      <c r="J225" s="328"/>
      <c r="K225" s="328"/>
      <c r="L225" s="328"/>
      <c r="M225" s="328"/>
      <c r="N225" s="328"/>
      <c r="O225" s="328"/>
      <c r="P225" s="328"/>
      <c r="Q225" s="328"/>
      <c r="R225" s="328"/>
    </row>
    <row r="226" spans="3:18" ht="12.75" customHeight="1">
      <c r="C226" s="253" t="s">
        <v>173</v>
      </c>
      <c r="F226" s="307">
        <f t="shared" si="34"/>
        <v>0</v>
      </c>
      <c r="G226" s="328"/>
      <c r="H226" s="328"/>
      <c r="I226" s="328"/>
      <c r="J226" s="328"/>
      <c r="K226" s="328"/>
      <c r="L226" s="328"/>
      <c r="M226" s="328"/>
      <c r="N226" s="328"/>
      <c r="O226" s="328"/>
      <c r="P226" s="328"/>
      <c r="Q226" s="328"/>
      <c r="R226" s="328"/>
    </row>
    <row r="227" spans="3:18" ht="12.75" customHeight="1">
      <c r="C227" s="253" t="s">
        <v>33</v>
      </c>
      <c r="F227" s="307">
        <f t="shared" si="34"/>
        <v>0</v>
      </c>
      <c r="G227" s="328"/>
      <c r="H227" s="328"/>
      <c r="I227" s="328"/>
      <c r="J227" s="328"/>
      <c r="K227" s="328"/>
      <c r="L227" s="328"/>
      <c r="M227" s="328"/>
      <c r="N227" s="328"/>
      <c r="O227" s="328"/>
      <c r="P227" s="328"/>
      <c r="Q227" s="328"/>
      <c r="R227" s="328"/>
    </row>
    <row r="228" spans="3:18" ht="12.75" customHeight="1">
      <c r="C228" s="266" t="s">
        <v>174</v>
      </c>
      <c r="F228" s="307">
        <f t="shared" si="34"/>
        <v>0</v>
      </c>
      <c r="G228" s="328"/>
      <c r="H228" s="328"/>
      <c r="I228" s="328"/>
      <c r="J228" s="328"/>
      <c r="K228" s="328"/>
      <c r="L228" s="328"/>
      <c r="M228" s="328"/>
      <c r="N228" s="328"/>
      <c r="O228" s="328"/>
      <c r="P228" s="328"/>
      <c r="Q228" s="328"/>
      <c r="R228" s="328"/>
    </row>
    <row r="229" spans="3:18" ht="12.75" customHeight="1">
      <c r="C229" s="266" t="s">
        <v>332</v>
      </c>
      <c r="F229" s="307">
        <f t="shared" si="34"/>
        <v>0</v>
      </c>
      <c r="G229" s="328"/>
      <c r="H229" s="328"/>
      <c r="I229" s="328"/>
      <c r="J229" s="328"/>
      <c r="K229" s="328"/>
      <c r="L229" s="328"/>
      <c r="M229" s="328"/>
      <c r="N229" s="328"/>
      <c r="O229" s="328"/>
      <c r="P229" s="328"/>
      <c r="Q229" s="328"/>
      <c r="R229" s="328"/>
    </row>
    <row r="230" spans="3:18" ht="12.75" customHeight="1">
      <c r="C230" s="303" t="s">
        <v>309</v>
      </c>
      <c r="F230" s="307">
        <f t="shared" si="34"/>
        <v>0</v>
      </c>
      <c r="G230" s="328"/>
      <c r="H230" s="328"/>
      <c r="I230" s="328"/>
      <c r="J230" s="328"/>
      <c r="K230" s="328"/>
      <c r="L230" s="328"/>
      <c r="M230" s="328"/>
      <c r="N230" s="328"/>
      <c r="O230" s="328"/>
      <c r="P230" s="328"/>
      <c r="Q230" s="328"/>
      <c r="R230" s="328"/>
    </row>
    <row r="231" spans="3:18" ht="12.75" customHeight="1">
      <c r="C231" s="266" t="s">
        <v>34</v>
      </c>
      <c r="F231" s="307">
        <f>SUM(G231:R231)</f>
        <v>0</v>
      </c>
      <c r="G231" s="328"/>
      <c r="H231" s="328"/>
      <c r="I231" s="328"/>
      <c r="J231" s="328"/>
      <c r="K231" s="328"/>
      <c r="L231" s="328"/>
      <c r="M231" s="328"/>
      <c r="N231" s="328"/>
      <c r="O231" s="328"/>
      <c r="P231" s="328"/>
      <c r="Q231" s="328"/>
      <c r="R231" s="328"/>
    </row>
    <row r="232" spans="3:18" ht="12.75" customHeight="1">
      <c r="C232" s="266" t="s">
        <v>265</v>
      </c>
      <c r="F232" s="307">
        <f t="shared" si="34"/>
        <v>0</v>
      </c>
      <c r="G232" s="328"/>
      <c r="H232" s="328"/>
      <c r="I232" s="328"/>
      <c r="J232" s="328"/>
      <c r="K232" s="328"/>
      <c r="L232" s="328"/>
      <c r="M232" s="328"/>
      <c r="N232" s="328"/>
      <c r="O232" s="328"/>
      <c r="P232" s="328"/>
      <c r="Q232" s="328"/>
      <c r="R232" s="328"/>
    </row>
    <row r="233" spans="3:18" ht="12.75" customHeight="1">
      <c r="C233" s="266" t="s">
        <v>266</v>
      </c>
      <c r="F233" s="307">
        <f t="shared" si="34"/>
        <v>0</v>
      </c>
      <c r="G233" s="328"/>
      <c r="H233" s="328"/>
      <c r="I233" s="328"/>
      <c r="J233" s="328"/>
      <c r="K233" s="328"/>
      <c r="L233" s="328"/>
      <c r="M233" s="328"/>
      <c r="N233" s="328"/>
      <c r="O233" s="328"/>
      <c r="P233" s="328"/>
      <c r="Q233" s="328"/>
      <c r="R233" s="328"/>
    </row>
    <row r="234" spans="3:18" ht="12.75" customHeight="1">
      <c r="C234" s="266" t="s">
        <v>35</v>
      </c>
      <c r="F234" s="307">
        <f t="shared" si="34"/>
        <v>0</v>
      </c>
      <c r="G234" s="328"/>
      <c r="H234" s="328"/>
      <c r="I234" s="328"/>
      <c r="J234" s="328"/>
      <c r="K234" s="328"/>
      <c r="L234" s="328"/>
      <c r="M234" s="328"/>
      <c r="N234" s="328"/>
      <c r="O234" s="328"/>
      <c r="P234" s="328"/>
      <c r="Q234" s="328"/>
      <c r="R234" s="328"/>
    </row>
    <row r="235" spans="3:18" ht="12.75" customHeight="1">
      <c r="C235" s="266" t="s">
        <v>175</v>
      </c>
      <c r="D235" s="266"/>
      <c r="F235" s="307">
        <f t="shared" si="34"/>
        <v>0</v>
      </c>
      <c r="G235" s="328"/>
      <c r="H235" s="328"/>
      <c r="I235" s="328"/>
      <c r="J235" s="328"/>
      <c r="K235" s="328"/>
      <c r="L235" s="328"/>
      <c r="M235" s="328"/>
      <c r="N235" s="328"/>
      <c r="O235" s="328"/>
      <c r="P235" s="328"/>
      <c r="Q235" s="328"/>
      <c r="R235" s="328"/>
    </row>
    <row r="236" spans="3:18" ht="12.75" customHeight="1">
      <c r="C236" s="299" t="s">
        <v>36</v>
      </c>
      <c r="D236" s="266"/>
      <c r="F236" s="307">
        <f t="shared" si="34"/>
        <v>0</v>
      </c>
      <c r="G236" s="328"/>
      <c r="H236" s="328"/>
      <c r="I236" s="328"/>
      <c r="J236" s="328"/>
      <c r="K236" s="328"/>
      <c r="L236" s="328"/>
      <c r="M236" s="328"/>
      <c r="N236" s="328"/>
      <c r="O236" s="328"/>
      <c r="P236" s="328"/>
      <c r="Q236" s="328"/>
      <c r="R236" s="328"/>
    </row>
    <row r="237" spans="3:18" ht="12.75" customHeight="1">
      <c r="C237" s="266" t="s">
        <v>37</v>
      </c>
      <c r="D237" s="266"/>
      <c r="F237" s="307">
        <f t="shared" si="34"/>
        <v>0</v>
      </c>
      <c r="G237" s="328"/>
      <c r="H237" s="328"/>
      <c r="I237" s="328"/>
      <c r="J237" s="328"/>
      <c r="K237" s="328"/>
      <c r="L237" s="328"/>
      <c r="M237" s="328"/>
      <c r="N237" s="328"/>
      <c r="O237" s="328"/>
      <c r="P237" s="328"/>
      <c r="Q237" s="328"/>
      <c r="R237" s="328"/>
    </row>
    <row r="238" spans="3:18" ht="12.75" customHeight="1">
      <c r="C238" s="266" t="s">
        <v>320</v>
      </c>
      <c r="D238" s="266"/>
      <c r="F238" s="307">
        <f t="shared" si="34"/>
        <v>0</v>
      </c>
      <c r="G238" s="328"/>
      <c r="H238" s="328"/>
      <c r="I238" s="328"/>
      <c r="J238" s="328"/>
      <c r="K238" s="328"/>
      <c r="L238" s="328"/>
      <c r="M238" s="328"/>
      <c r="N238" s="328"/>
      <c r="O238" s="328"/>
      <c r="P238" s="328"/>
      <c r="Q238" s="328"/>
      <c r="R238" s="328"/>
    </row>
    <row r="239" spans="3:18" ht="12.75" customHeight="1">
      <c r="C239" s="266" t="s">
        <v>38</v>
      </c>
      <c r="D239" s="266"/>
      <c r="F239" s="307">
        <f t="shared" si="34"/>
        <v>0</v>
      </c>
      <c r="G239" s="328"/>
      <c r="H239" s="328"/>
      <c r="I239" s="328"/>
      <c r="J239" s="328"/>
      <c r="K239" s="328"/>
      <c r="L239" s="328"/>
      <c r="M239" s="328"/>
      <c r="N239" s="328"/>
      <c r="O239" s="328"/>
      <c r="P239" s="328"/>
      <c r="Q239" s="328"/>
      <c r="R239" s="328"/>
    </row>
    <row r="240" spans="3:18" ht="12.75" customHeight="1">
      <c r="C240" s="266" t="s">
        <v>176</v>
      </c>
      <c r="D240" s="266"/>
      <c r="F240" s="307">
        <f t="shared" si="34"/>
        <v>0</v>
      </c>
      <c r="G240" s="328"/>
      <c r="H240" s="328"/>
      <c r="I240" s="328"/>
      <c r="J240" s="328"/>
      <c r="K240" s="328"/>
      <c r="L240" s="328"/>
      <c r="M240" s="328"/>
      <c r="N240" s="328"/>
      <c r="O240" s="328"/>
      <c r="P240" s="328"/>
      <c r="Q240" s="328"/>
      <c r="R240" s="328"/>
    </row>
    <row r="241" spans="1:18" ht="12.75" customHeight="1">
      <c r="C241" s="266" t="s">
        <v>39</v>
      </c>
      <c r="D241" s="266"/>
      <c r="F241" s="307">
        <f t="shared" si="34"/>
        <v>0</v>
      </c>
      <c r="G241" s="328"/>
      <c r="H241" s="328"/>
      <c r="I241" s="328"/>
      <c r="J241" s="328"/>
      <c r="K241" s="328"/>
      <c r="L241" s="328"/>
      <c r="M241" s="328"/>
      <c r="N241" s="328"/>
      <c r="O241" s="328"/>
      <c r="P241" s="328"/>
      <c r="Q241" s="328"/>
      <c r="R241" s="328"/>
    </row>
    <row r="242" spans="1:18" ht="12.75" customHeight="1">
      <c r="C242" s="266" t="s">
        <v>177</v>
      </c>
      <c r="D242" s="266"/>
      <c r="F242" s="307">
        <f t="shared" si="34"/>
        <v>0</v>
      </c>
      <c r="G242" s="328"/>
      <c r="H242" s="328"/>
      <c r="I242" s="328"/>
      <c r="J242" s="328"/>
      <c r="K242" s="328"/>
      <c r="L242" s="328"/>
      <c r="M242" s="328"/>
      <c r="N242" s="328"/>
      <c r="O242" s="328"/>
      <c r="P242" s="328"/>
      <c r="Q242" s="328"/>
      <c r="R242" s="328"/>
    </row>
    <row r="243" spans="1:18" ht="12.75" customHeight="1">
      <c r="D243" s="266"/>
      <c r="F243" s="307"/>
      <c r="G243" s="307"/>
      <c r="H243" s="307"/>
      <c r="I243" s="307"/>
      <c r="J243" s="307"/>
      <c r="K243" s="307"/>
      <c r="L243" s="307"/>
      <c r="M243" s="307"/>
      <c r="N243" s="307"/>
      <c r="O243" s="307"/>
      <c r="P243" s="307"/>
      <c r="Q243" s="307"/>
      <c r="R243" s="307"/>
    </row>
    <row r="244" spans="1:18" ht="12.75" customHeight="1">
      <c r="A244" s="240"/>
      <c r="B244" s="304" t="s">
        <v>204</v>
      </c>
      <c r="C244" s="228"/>
      <c r="D244" s="228"/>
      <c r="F244" s="307">
        <f>SUM(G244:R244)</f>
        <v>0</v>
      </c>
      <c r="G244" s="314">
        <f t="shared" ref="G244:R244" si="35">SUM(G218:G243)</f>
        <v>0</v>
      </c>
      <c r="H244" s="314">
        <f t="shared" si="35"/>
        <v>0</v>
      </c>
      <c r="I244" s="314">
        <f t="shared" si="35"/>
        <v>0</v>
      </c>
      <c r="J244" s="314">
        <f t="shared" si="35"/>
        <v>0</v>
      </c>
      <c r="K244" s="314">
        <f t="shared" si="35"/>
        <v>0</v>
      </c>
      <c r="L244" s="314">
        <f t="shared" si="35"/>
        <v>0</v>
      </c>
      <c r="M244" s="314">
        <f t="shared" si="35"/>
        <v>0</v>
      </c>
      <c r="N244" s="314">
        <f t="shared" si="35"/>
        <v>0</v>
      </c>
      <c r="O244" s="314">
        <f t="shared" si="35"/>
        <v>0</v>
      </c>
      <c r="P244" s="314">
        <f t="shared" si="35"/>
        <v>0</v>
      </c>
      <c r="Q244" s="314">
        <f t="shared" si="35"/>
        <v>0</v>
      </c>
      <c r="R244" s="314">
        <f t="shared" si="35"/>
        <v>0</v>
      </c>
    </row>
    <row r="245" spans="1:18" ht="12.75" customHeight="1">
      <c r="B245" s="228"/>
      <c r="C245" s="228"/>
      <c r="D245" s="228"/>
      <c r="F245" s="316"/>
      <c r="G245" s="307"/>
      <c r="H245" s="307"/>
      <c r="I245" s="307"/>
      <c r="J245" s="307"/>
      <c r="K245" s="307"/>
      <c r="L245" s="307"/>
      <c r="M245" s="307"/>
      <c r="N245" s="307"/>
      <c r="O245" s="307"/>
      <c r="P245" s="307"/>
      <c r="Q245" s="307"/>
      <c r="R245" s="307"/>
    </row>
    <row r="246" spans="1:18" ht="12.75" customHeight="1">
      <c r="B246" s="298" t="s">
        <v>40</v>
      </c>
      <c r="C246" s="228"/>
      <c r="D246" s="228"/>
      <c r="E246" s="302" t="s">
        <v>171</v>
      </c>
      <c r="F246" s="316"/>
      <c r="G246" s="317"/>
      <c r="H246" s="317"/>
      <c r="I246" s="317"/>
      <c r="J246" s="317"/>
      <c r="K246" s="317"/>
      <c r="L246" s="317"/>
      <c r="M246" s="317"/>
      <c r="N246" s="317"/>
      <c r="O246" s="317"/>
      <c r="P246" s="317"/>
      <c r="Q246" s="317"/>
      <c r="R246" s="317"/>
    </row>
    <row r="247" spans="1:18" ht="12.75" customHeight="1">
      <c r="C247" s="266" t="s">
        <v>41</v>
      </c>
      <c r="D247" s="266"/>
      <c r="E247" s="302"/>
      <c r="F247" s="307">
        <f t="shared" ref="F247:F286" si="36">SUM(G247:R247)</f>
        <v>0</v>
      </c>
      <c r="G247" s="328"/>
      <c r="H247" s="328"/>
      <c r="I247" s="328"/>
      <c r="J247" s="328"/>
      <c r="K247" s="328"/>
      <c r="L247" s="328"/>
      <c r="M247" s="328"/>
      <c r="N247" s="328"/>
      <c r="O247" s="328"/>
      <c r="P247" s="328"/>
      <c r="Q247" s="328"/>
      <c r="R247" s="328"/>
    </row>
    <row r="248" spans="1:18" ht="12.75" customHeight="1">
      <c r="C248" s="266" t="s">
        <v>42</v>
      </c>
      <c r="D248" s="266"/>
      <c r="F248" s="307">
        <f t="shared" si="36"/>
        <v>0</v>
      </c>
      <c r="G248" s="328"/>
      <c r="H248" s="328"/>
      <c r="I248" s="328"/>
      <c r="J248" s="328"/>
      <c r="K248" s="328"/>
      <c r="L248" s="328"/>
      <c r="M248" s="328"/>
      <c r="N248" s="328"/>
      <c r="O248" s="328"/>
      <c r="P248" s="328"/>
      <c r="Q248" s="328"/>
      <c r="R248" s="328"/>
    </row>
    <row r="249" spans="1:18" ht="12.75" customHeight="1">
      <c r="C249" s="266" t="s">
        <v>43</v>
      </c>
      <c r="D249" s="266"/>
      <c r="F249" s="307">
        <f t="shared" si="36"/>
        <v>0</v>
      </c>
      <c r="G249" s="328"/>
      <c r="H249" s="328"/>
      <c r="I249" s="328"/>
      <c r="J249" s="328"/>
      <c r="K249" s="328"/>
      <c r="L249" s="328"/>
      <c r="M249" s="328"/>
      <c r="N249" s="328"/>
      <c r="O249" s="328"/>
      <c r="P249" s="328"/>
      <c r="Q249" s="328"/>
      <c r="R249" s="328"/>
    </row>
    <row r="250" spans="1:18" ht="12.75" customHeight="1">
      <c r="C250" s="266" t="s">
        <v>44</v>
      </c>
      <c r="D250" s="266"/>
      <c r="F250" s="307">
        <f t="shared" si="36"/>
        <v>0</v>
      </c>
      <c r="G250" s="328"/>
      <c r="H250" s="328"/>
      <c r="I250" s="328"/>
      <c r="J250" s="328"/>
      <c r="K250" s="328"/>
      <c r="L250" s="328"/>
      <c r="M250" s="328"/>
      <c r="N250" s="328"/>
      <c r="O250" s="328"/>
      <c r="P250" s="328"/>
      <c r="Q250" s="328"/>
      <c r="R250" s="328"/>
    </row>
    <row r="251" spans="1:18" ht="12.75" customHeight="1">
      <c r="C251" s="266" t="s">
        <v>45</v>
      </c>
      <c r="D251" s="266"/>
      <c r="F251" s="307">
        <f t="shared" si="36"/>
        <v>0</v>
      </c>
      <c r="G251" s="328"/>
      <c r="H251" s="328"/>
      <c r="I251" s="328"/>
      <c r="J251" s="328"/>
      <c r="K251" s="328"/>
      <c r="L251" s="328"/>
      <c r="M251" s="328"/>
      <c r="N251" s="328"/>
      <c r="O251" s="328"/>
      <c r="P251" s="328"/>
      <c r="Q251" s="328"/>
      <c r="R251" s="328"/>
    </row>
    <row r="252" spans="1:18" ht="12.75" customHeight="1">
      <c r="C252" s="266" t="s">
        <v>46</v>
      </c>
      <c r="D252" s="266"/>
      <c r="F252" s="307">
        <f t="shared" si="36"/>
        <v>0</v>
      </c>
      <c r="G252" s="328"/>
      <c r="H252" s="328"/>
      <c r="I252" s="328"/>
      <c r="J252" s="328"/>
      <c r="K252" s="328"/>
      <c r="L252" s="328"/>
      <c r="M252" s="328"/>
      <c r="N252" s="328"/>
      <c r="O252" s="328"/>
      <c r="P252" s="328"/>
      <c r="Q252" s="328"/>
      <c r="R252" s="328"/>
    </row>
    <row r="253" spans="1:18" ht="12.75" customHeight="1">
      <c r="C253" s="266" t="s">
        <v>47</v>
      </c>
      <c r="F253" s="307">
        <f t="shared" si="36"/>
        <v>0</v>
      </c>
      <c r="G253" s="328"/>
      <c r="H253" s="328"/>
      <c r="I253" s="328"/>
      <c r="J253" s="328"/>
      <c r="K253" s="328"/>
      <c r="L253" s="328"/>
      <c r="M253" s="328"/>
      <c r="N253" s="328"/>
      <c r="O253" s="328"/>
      <c r="P253" s="328"/>
      <c r="Q253" s="328"/>
      <c r="R253" s="328"/>
    </row>
    <row r="254" spans="1:18" ht="12.75" customHeight="1">
      <c r="C254" s="266" t="s">
        <v>267</v>
      </c>
      <c r="F254" s="307">
        <f t="shared" si="36"/>
        <v>0</v>
      </c>
      <c r="G254" s="328"/>
      <c r="H254" s="328"/>
      <c r="I254" s="328"/>
      <c r="J254" s="328"/>
      <c r="K254" s="328"/>
      <c r="L254" s="328"/>
      <c r="M254" s="328"/>
      <c r="N254" s="328"/>
      <c r="O254" s="328"/>
      <c r="P254" s="328"/>
      <c r="Q254" s="328"/>
      <c r="R254" s="328"/>
    </row>
    <row r="255" spans="1:18" ht="12.75" customHeight="1">
      <c r="C255" s="266" t="s">
        <v>180</v>
      </c>
      <c r="F255" s="307">
        <f t="shared" si="36"/>
        <v>0</v>
      </c>
      <c r="G255" s="328"/>
      <c r="H255" s="328"/>
      <c r="I255" s="328"/>
      <c r="J255" s="328"/>
      <c r="K255" s="328"/>
      <c r="L255" s="328"/>
      <c r="M255" s="328"/>
      <c r="N255" s="328"/>
      <c r="O255" s="328"/>
      <c r="P255" s="328"/>
      <c r="Q255" s="328"/>
      <c r="R255" s="328"/>
    </row>
    <row r="256" spans="1:18" ht="12.75" customHeight="1">
      <c r="C256" s="266" t="s">
        <v>268</v>
      </c>
      <c r="F256" s="307">
        <f t="shared" si="36"/>
        <v>0</v>
      </c>
      <c r="G256" s="328"/>
      <c r="H256" s="328"/>
      <c r="I256" s="328"/>
      <c r="J256" s="328"/>
      <c r="K256" s="328"/>
      <c r="L256" s="328"/>
      <c r="M256" s="328"/>
      <c r="N256" s="328"/>
      <c r="O256" s="328"/>
      <c r="P256" s="328"/>
      <c r="Q256" s="328"/>
      <c r="R256" s="328"/>
    </row>
    <row r="257" spans="2:18" ht="12.75" customHeight="1">
      <c r="C257" s="266" t="s">
        <v>269</v>
      </c>
      <c r="F257" s="307">
        <f t="shared" si="36"/>
        <v>0</v>
      </c>
      <c r="G257" s="328"/>
      <c r="H257" s="328"/>
      <c r="I257" s="328"/>
      <c r="J257" s="328"/>
      <c r="K257" s="328"/>
      <c r="L257" s="328"/>
      <c r="M257" s="328"/>
      <c r="N257" s="328"/>
      <c r="O257" s="328"/>
      <c r="P257" s="328"/>
      <c r="Q257" s="328"/>
      <c r="R257" s="328"/>
    </row>
    <row r="258" spans="2:18" ht="12.75" customHeight="1">
      <c r="C258" s="266" t="s">
        <v>270</v>
      </c>
      <c r="F258" s="307">
        <f t="shared" si="36"/>
        <v>0</v>
      </c>
      <c r="G258" s="328"/>
      <c r="H258" s="328"/>
      <c r="I258" s="328"/>
      <c r="J258" s="328"/>
      <c r="K258" s="328"/>
      <c r="L258" s="328"/>
      <c r="M258" s="328"/>
      <c r="N258" s="328"/>
      <c r="O258" s="328"/>
      <c r="P258" s="328"/>
      <c r="Q258" s="328"/>
      <c r="R258" s="328"/>
    </row>
    <row r="259" spans="2:18" ht="12.75" customHeight="1">
      <c r="C259" s="266" t="s">
        <v>271</v>
      </c>
      <c r="F259" s="307">
        <f t="shared" si="36"/>
        <v>0</v>
      </c>
      <c r="G259" s="328"/>
      <c r="H259" s="328"/>
      <c r="I259" s="328"/>
      <c r="J259" s="328"/>
      <c r="K259" s="328"/>
      <c r="L259" s="328"/>
      <c r="M259" s="328"/>
      <c r="N259" s="328"/>
      <c r="O259" s="328"/>
      <c r="P259" s="328"/>
      <c r="Q259" s="328"/>
      <c r="R259" s="328"/>
    </row>
    <row r="260" spans="2:18" ht="12.75" customHeight="1">
      <c r="B260" s="266"/>
      <c r="C260" s="266" t="s">
        <v>48</v>
      </c>
      <c r="F260" s="307">
        <f t="shared" si="36"/>
        <v>0</v>
      </c>
      <c r="G260" s="328"/>
      <c r="H260" s="328"/>
      <c r="I260" s="328"/>
      <c r="J260" s="328"/>
      <c r="K260" s="328"/>
      <c r="L260" s="328"/>
      <c r="M260" s="328"/>
      <c r="N260" s="328"/>
      <c r="O260" s="328"/>
      <c r="P260" s="328"/>
      <c r="Q260" s="328"/>
      <c r="R260" s="328"/>
    </row>
    <row r="261" spans="2:18" ht="12.75" customHeight="1">
      <c r="B261" s="266"/>
      <c r="C261" s="266" t="s">
        <v>49</v>
      </c>
      <c r="F261" s="307">
        <f t="shared" si="36"/>
        <v>0</v>
      </c>
      <c r="G261" s="328"/>
      <c r="H261" s="328"/>
      <c r="I261" s="328"/>
      <c r="J261" s="328"/>
      <c r="K261" s="328"/>
      <c r="L261" s="328"/>
      <c r="M261" s="328"/>
      <c r="N261" s="328"/>
      <c r="O261" s="328"/>
      <c r="P261" s="328"/>
      <c r="Q261" s="328"/>
      <c r="R261" s="328"/>
    </row>
    <row r="262" spans="2:18" ht="12.75" customHeight="1">
      <c r="B262" s="266"/>
      <c r="C262" s="266" t="s">
        <v>181</v>
      </c>
      <c r="F262" s="307">
        <f t="shared" si="36"/>
        <v>0</v>
      </c>
      <c r="G262" s="328"/>
      <c r="H262" s="328"/>
      <c r="I262" s="328"/>
      <c r="J262" s="328"/>
      <c r="K262" s="328"/>
      <c r="L262" s="328"/>
      <c r="M262" s="328"/>
      <c r="N262" s="328"/>
      <c r="O262" s="328"/>
      <c r="P262" s="328"/>
      <c r="Q262" s="328"/>
      <c r="R262" s="328"/>
    </row>
    <row r="263" spans="2:18" ht="12.75" customHeight="1">
      <c r="B263" s="266"/>
      <c r="C263" s="266" t="s">
        <v>272</v>
      </c>
      <c r="F263" s="307">
        <f t="shared" si="36"/>
        <v>0</v>
      </c>
      <c r="G263" s="328"/>
      <c r="H263" s="328"/>
      <c r="I263" s="328"/>
      <c r="J263" s="328"/>
      <c r="K263" s="328"/>
      <c r="L263" s="328"/>
      <c r="M263" s="328"/>
      <c r="N263" s="328"/>
      <c r="O263" s="328"/>
      <c r="P263" s="328"/>
      <c r="Q263" s="328"/>
      <c r="R263" s="328"/>
    </row>
    <row r="264" spans="2:18" ht="12.75" customHeight="1">
      <c r="B264" s="266"/>
      <c r="C264" s="266" t="s">
        <v>273</v>
      </c>
      <c r="F264" s="307">
        <f t="shared" si="36"/>
        <v>0</v>
      </c>
      <c r="G264" s="328"/>
      <c r="H264" s="328"/>
      <c r="I264" s="328"/>
      <c r="J264" s="328"/>
      <c r="K264" s="328"/>
      <c r="L264" s="328"/>
      <c r="M264" s="328"/>
      <c r="N264" s="328"/>
      <c r="O264" s="328"/>
      <c r="P264" s="328"/>
      <c r="Q264" s="328"/>
      <c r="R264" s="328"/>
    </row>
    <row r="265" spans="2:18" ht="12.75" customHeight="1">
      <c r="B265" s="266"/>
      <c r="C265" s="266" t="s">
        <v>274</v>
      </c>
      <c r="F265" s="307">
        <f t="shared" si="36"/>
        <v>0</v>
      </c>
      <c r="G265" s="328"/>
      <c r="H265" s="328"/>
      <c r="I265" s="328"/>
      <c r="J265" s="328"/>
      <c r="K265" s="328"/>
      <c r="L265" s="328"/>
      <c r="M265" s="328"/>
      <c r="N265" s="328"/>
      <c r="O265" s="328"/>
      <c r="P265" s="328"/>
      <c r="Q265" s="328"/>
      <c r="R265" s="328"/>
    </row>
    <row r="266" spans="2:18" ht="12.75" customHeight="1">
      <c r="C266" s="266" t="s">
        <v>275</v>
      </c>
      <c r="E266" s="305"/>
      <c r="F266" s="307">
        <f t="shared" si="36"/>
        <v>0</v>
      </c>
      <c r="G266" s="328"/>
      <c r="H266" s="328"/>
      <c r="I266" s="328"/>
      <c r="J266" s="328"/>
      <c r="K266" s="328"/>
      <c r="L266" s="328"/>
      <c r="M266" s="328"/>
      <c r="N266" s="328"/>
      <c r="O266" s="328"/>
      <c r="P266" s="328"/>
      <c r="Q266" s="328"/>
      <c r="R266" s="328"/>
    </row>
    <row r="267" spans="2:18" ht="12.75" customHeight="1">
      <c r="B267" s="228"/>
      <c r="C267" s="318" t="s">
        <v>182</v>
      </c>
      <c r="D267" s="228"/>
      <c r="E267" s="305"/>
      <c r="F267" s="307">
        <f t="shared" si="36"/>
        <v>0</v>
      </c>
      <c r="G267" s="328"/>
      <c r="H267" s="328"/>
      <c r="I267" s="328"/>
      <c r="J267" s="328"/>
      <c r="K267" s="328"/>
      <c r="L267" s="328"/>
      <c r="M267" s="328"/>
      <c r="N267" s="328"/>
      <c r="O267" s="328"/>
      <c r="P267" s="328"/>
      <c r="Q267" s="328"/>
      <c r="R267" s="328"/>
    </row>
    <row r="268" spans="2:18" ht="12.75" customHeight="1">
      <c r="B268" s="228"/>
      <c r="C268" s="318" t="s">
        <v>183</v>
      </c>
      <c r="D268" s="228"/>
      <c r="E268" s="305"/>
      <c r="F268" s="307">
        <f t="shared" si="36"/>
        <v>0</v>
      </c>
      <c r="G268" s="328"/>
      <c r="H268" s="328"/>
      <c r="I268" s="328"/>
      <c r="J268" s="328"/>
      <c r="K268" s="328"/>
      <c r="L268" s="328"/>
      <c r="M268" s="328"/>
      <c r="N268" s="328"/>
      <c r="O268" s="328"/>
      <c r="P268" s="328"/>
      <c r="Q268" s="328"/>
      <c r="R268" s="328"/>
    </row>
    <row r="269" spans="2:18" ht="12.75" customHeight="1">
      <c r="B269" s="228"/>
      <c r="C269" s="318" t="s">
        <v>50</v>
      </c>
      <c r="D269" s="228"/>
      <c r="E269" s="305"/>
      <c r="F269" s="307">
        <f t="shared" si="36"/>
        <v>0</v>
      </c>
      <c r="G269" s="328"/>
      <c r="H269" s="328"/>
      <c r="I269" s="328"/>
      <c r="J269" s="328"/>
      <c r="K269" s="328"/>
      <c r="L269" s="328"/>
      <c r="M269" s="328"/>
      <c r="N269" s="328"/>
      <c r="O269" s="328"/>
      <c r="P269" s="328"/>
      <c r="Q269" s="328"/>
      <c r="R269" s="328"/>
    </row>
    <row r="270" spans="2:18" ht="12.75" customHeight="1">
      <c r="B270" s="228"/>
      <c r="C270" s="318" t="s">
        <v>51</v>
      </c>
      <c r="D270" s="228"/>
      <c r="E270" s="305"/>
      <c r="F270" s="307">
        <f t="shared" si="36"/>
        <v>0</v>
      </c>
      <c r="G270" s="328"/>
      <c r="H270" s="328"/>
      <c r="I270" s="328"/>
      <c r="J270" s="328"/>
      <c r="K270" s="328"/>
      <c r="L270" s="328"/>
      <c r="M270" s="328"/>
      <c r="N270" s="328"/>
      <c r="O270" s="328"/>
      <c r="P270" s="328"/>
      <c r="Q270" s="328"/>
      <c r="R270" s="328"/>
    </row>
    <row r="271" spans="2:18" ht="12.75" customHeight="1">
      <c r="B271" s="228"/>
      <c r="C271" s="318" t="s">
        <v>276</v>
      </c>
      <c r="D271" s="228"/>
      <c r="E271" s="305"/>
      <c r="F271" s="307">
        <f t="shared" si="36"/>
        <v>0</v>
      </c>
      <c r="G271" s="328"/>
      <c r="H271" s="328"/>
      <c r="I271" s="328"/>
      <c r="J271" s="328"/>
      <c r="K271" s="328"/>
      <c r="L271" s="328"/>
      <c r="M271" s="328"/>
      <c r="N271" s="328"/>
      <c r="O271" s="328"/>
      <c r="P271" s="328"/>
      <c r="Q271" s="328"/>
      <c r="R271" s="328"/>
    </row>
    <row r="272" spans="2:18" ht="12.75" customHeight="1">
      <c r="B272" s="228"/>
      <c r="C272" s="318" t="s">
        <v>277</v>
      </c>
      <c r="D272" s="228"/>
      <c r="E272" s="305"/>
      <c r="F272" s="307">
        <f t="shared" si="36"/>
        <v>0</v>
      </c>
      <c r="G272" s="328"/>
      <c r="H272" s="328"/>
      <c r="I272" s="328"/>
      <c r="J272" s="328"/>
      <c r="K272" s="328"/>
      <c r="L272" s="328"/>
      <c r="M272" s="328"/>
      <c r="N272" s="328"/>
      <c r="O272" s="328"/>
      <c r="P272" s="328"/>
      <c r="Q272" s="328"/>
      <c r="R272" s="328"/>
    </row>
    <row r="273" spans="2:18" ht="12.75" customHeight="1">
      <c r="B273" s="228"/>
      <c r="C273" s="268" t="s">
        <v>184</v>
      </c>
      <c r="D273" s="228"/>
      <c r="E273" s="305"/>
      <c r="F273" s="307">
        <f t="shared" si="36"/>
        <v>0</v>
      </c>
      <c r="G273" s="328"/>
      <c r="H273" s="328"/>
      <c r="I273" s="328"/>
      <c r="J273" s="328"/>
      <c r="K273" s="328"/>
      <c r="L273" s="328"/>
      <c r="M273" s="328"/>
      <c r="N273" s="328"/>
      <c r="O273" s="328"/>
      <c r="P273" s="328"/>
      <c r="Q273" s="328"/>
      <c r="R273" s="328"/>
    </row>
    <row r="274" spans="2:18" ht="12.75" customHeight="1">
      <c r="B274" s="228"/>
      <c r="C274" s="268" t="s">
        <v>185</v>
      </c>
      <c r="D274" s="228"/>
      <c r="E274" s="305"/>
      <c r="F274" s="307">
        <f t="shared" si="36"/>
        <v>0</v>
      </c>
      <c r="G274" s="328"/>
      <c r="H274" s="328"/>
      <c r="I274" s="328"/>
      <c r="J274" s="328"/>
      <c r="K274" s="328"/>
      <c r="L274" s="328"/>
      <c r="M274" s="328"/>
      <c r="N274" s="328"/>
      <c r="O274" s="328"/>
      <c r="P274" s="328"/>
      <c r="Q274" s="328"/>
      <c r="R274" s="328"/>
    </row>
    <row r="275" spans="2:18" ht="12.75" customHeight="1">
      <c r="B275" s="228"/>
      <c r="C275" s="268" t="s">
        <v>52</v>
      </c>
      <c r="D275" s="228"/>
      <c r="E275" s="305"/>
      <c r="F275" s="307">
        <f t="shared" si="36"/>
        <v>0</v>
      </c>
      <c r="G275" s="328"/>
      <c r="H275" s="328"/>
      <c r="I275" s="328"/>
      <c r="J275" s="328"/>
      <c r="K275" s="328"/>
      <c r="L275" s="328"/>
      <c r="M275" s="328"/>
      <c r="N275" s="328"/>
      <c r="O275" s="328"/>
      <c r="P275" s="328"/>
      <c r="Q275" s="328"/>
      <c r="R275" s="328"/>
    </row>
    <row r="276" spans="2:18" ht="12.75" customHeight="1">
      <c r="B276" s="228"/>
      <c r="C276" s="268" t="s">
        <v>321</v>
      </c>
      <c r="D276" s="228"/>
      <c r="E276" s="305"/>
      <c r="F276" s="307">
        <f t="shared" si="36"/>
        <v>0</v>
      </c>
      <c r="G276" s="328"/>
      <c r="H276" s="328"/>
      <c r="I276" s="328"/>
      <c r="J276" s="328"/>
      <c r="K276" s="328"/>
      <c r="L276" s="328"/>
      <c r="M276" s="328"/>
      <c r="N276" s="328"/>
      <c r="O276" s="328"/>
      <c r="P276" s="328"/>
      <c r="Q276" s="328"/>
      <c r="R276" s="328"/>
    </row>
    <row r="277" spans="2:18" ht="12.75" customHeight="1">
      <c r="B277" s="228"/>
      <c r="C277" s="268" t="s">
        <v>322</v>
      </c>
      <c r="D277" s="228"/>
      <c r="E277" s="305"/>
      <c r="F277" s="307">
        <f t="shared" si="36"/>
        <v>0</v>
      </c>
      <c r="G277" s="328"/>
      <c r="H277" s="328"/>
      <c r="I277" s="328"/>
      <c r="J277" s="328"/>
      <c r="K277" s="328"/>
      <c r="L277" s="328"/>
      <c r="M277" s="328"/>
      <c r="N277" s="328"/>
      <c r="O277" s="328"/>
      <c r="P277" s="328"/>
      <c r="Q277" s="328"/>
      <c r="R277" s="328"/>
    </row>
    <row r="278" spans="2:18" ht="12.75" customHeight="1">
      <c r="B278" s="228"/>
      <c r="C278" s="268" t="s">
        <v>323</v>
      </c>
      <c r="D278" s="228"/>
      <c r="E278" s="305"/>
      <c r="F278" s="307">
        <f t="shared" si="36"/>
        <v>0</v>
      </c>
      <c r="G278" s="328"/>
      <c r="H278" s="328"/>
      <c r="I278" s="328"/>
      <c r="J278" s="328"/>
      <c r="K278" s="328"/>
      <c r="L278" s="328"/>
      <c r="M278" s="328"/>
      <c r="N278" s="328"/>
      <c r="O278" s="328"/>
      <c r="P278" s="328"/>
      <c r="Q278" s="328"/>
      <c r="R278" s="328"/>
    </row>
    <row r="279" spans="2:18" ht="12.75" customHeight="1">
      <c r="B279" s="228"/>
      <c r="C279" s="318" t="s">
        <v>53</v>
      </c>
      <c r="D279" s="228"/>
      <c r="F279" s="307">
        <f t="shared" si="36"/>
        <v>0</v>
      </c>
      <c r="G279" s="328"/>
      <c r="H279" s="328"/>
      <c r="I279" s="328"/>
      <c r="J279" s="328"/>
      <c r="K279" s="328"/>
      <c r="L279" s="328"/>
      <c r="M279" s="328"/>
      <c r="N279" s="328"/>
      <c r="O279" s="328"/>
      <c r="P279" s="328"/>
      <c r="Q279" s="328"/>
      <c r="R279" s="328"/>
    </row>
    <row r="280" spans="2:18" ht="12.75" customHeight="1">
      <c r="B280" s="228"/>
      <c r="C280" s="266" t="s">
        <v>186</v>
      </c>
      <c r="D280" s="228"/>
      <c r="F280" s="307">
        <f t="shared" si="36"/>
        <v>0</v>
      </c>
      <c r="G280" s="328"/>
      <c r="H280" s="328"/>
      <c r="I280" s="328"/>
      <c r="J280" s="328"/>
      <c r="K280" s="328"/>
      <c r="L280" s="328"/>
      <c r="M280" s="328"/>
      <c r="N280" s="328"/>
      <c r="O280" s="328"/>
      <c r="P280" s="328"/>
      <c r="Q280" s="328"/>
      <c r="R280" s="328"/>
    </row>
    <row r="281" spans="2:18" ht="12.75" customHeight="1">
      <c r="B281" s="228"/>
      <c r="C281" s="266" t="s">
        <v>315</v>
      </c>
      <c r="D281" s="228"/>
      <c r="F281" s="307">
        <f t="shared" si="36"/>
        <v>0</v>
      </c>
      <c r="G281" s="328"/>
      <c r="H281" s="328"/>
      <c r="I281" s="328"/>
      <c r="J281" s="328"/>
      <c r="K281" s="328"/>
      <c r="L281" s="328"/>
      <c r="M281" s="328"/>
      <c r="N281" s="328"/>
      <c r="O281" s="328"/>
      <c r="P281" s="328"/>
      <c r="Q281" s="328"/>
      <c r="R281" s="328"/>
    </row>
    <row r="282" spans="2:18" ht="12.75" customHeight="1">
      <c r="B282" s="228"/>
      <c r="C282" s="266" t="s">
        <v>54</v>
      </c>
      <c r="D282" s="228"/>
      <c r="F282" s="307">
        <f t="shared" si="36"/>
        <v>0</v>
      </c>
      <c r="G282" s="328"/>
      <c r="H282" s="328"/>
      <c r="I282" s="328"/>
      <c r="J282" s="328"/>
      <c r="K282" s="328"/>
      <c r="L282" s="328"/>
      <c r="M282" s="328"/>
      <c r="N282" s="328"/>
      <c r="O282" s="328"/>
      <c r="P282" s="328"/>
      <c r="Q282" s="328"/>
      <c r="R282" s="328"/>
    </row>
    <row r="283" spans="2:18" ht="12.75" customHeight="1">
      <c r="B283" s="228"/>
      <c r="C283" s="266" t="s">
        <v>278</v>
      </c>
      <c r="D283" s="228"/>
      <c r="F283" s="307">
        <f t="shared" si="36"/>
        <v>0</v>
      </c>
      <c r="G283" s="328"/>
      <c r="H283" s="328"/>
      <c r="I283" s="328"/>
      <c r="J283" s="328"/>
      <c r="K283" s="328"/>
      <c r="L283" s="328"/>
      <c r="M283" s="328"/>
      <c r="N283" s="328"/>
      <c r="O283" s="328"/>
      <c r="P283" s="328"/>
      <c r="Q283" s="328"/>
      <c r="R283" s="328"/>
    </row>
    <row r="284" spans="2:18" ht="12.75" customHeight="1">
      <c r="B284" s="228"/>
      <c r="C284" s="266" t="s">
        <v>187</v>
      </c>
      <c r="D284" s="228"/>
      <c r="F284" s="307">
        <f t="shared" si="36"/>
        <v>0</v>
      </c>
      <c r="G284" s="328"/>
      <c r="H284" s="328"/>
      <c r="I284" s="328"/>
      <c r="J284" s="328"/>
      <c r="K284" s="328"/>
      <c r="L284" s="328"/>
      <c r="M284" s="328"/>
      <c r="N284" s="328"/>
      <c r="O284" s="328"/>
      <c r="P284" s="328"/>
      <c r="Q284" s="328"/>
      <c r="R284" s="328"/>
    </row>
    <row r="285" spans="2:18" ht="12.75" customHeight="1">
      <c r="B285" s="228"/>
      <c r="C285" s="266" t="s">
        <v>310</v>
      </c>
      <c r="D285" s="228"/>
      <c r="F285" s="307">
        <f t="shared" si="36"/>
        <v>0</v>
      </c>
      <c r="G285" s="328"/>
      <c r="H285" s="328"/>
      <c r="I285" s="328"/>
      <c r="J285" s="328"/>
      <c r="K285" s="328"/>
      <c r="L285" s="328"/>
      <c r="M285" s="328"/>
      <c r="N285" s="328"/>
      <c r="O285" s="328"/>
      <c r="P285" s="328"/>
      <c r="Q285" s="328"/>
      <c r="R285" s="328"/>
    </row>
    <row r="286" spans="2:18" ht="12.75" customHeight="1">
      <c r="B286" s="228"/>
      <c r="C286" s="266" t="s">
        <v>311</v>
      </c>
      <c r="D286" s="228"/>
      <c r="F286" s="307">
        <f t="shared" si="36"/>
        <v>0</v>
      </c>
      <c r="G286" s="328"/>
      <c r="H286" s="328"/>
      <c r="I286" s="328"/>
      <c r="J286" s="328"/>
      <c r="K286" s="328"/>
      <c r="L286" s="328"/>
      <c r="M286" s="328"/>
      <c r="N286" s="328"/>
      <c r="O286" s="328"/>
      <c r="P286" s="328"/>
      <c r="Q286" s="328"/>
      <c r="R286" s="328"/>
    </row>
    <row r="287" spans="2:18" ht="12.75" customHeight="1">
      <c r="B287" s="228"/>
      <c r="C287" s="228"/>
      <c r="D287" s="228"/>
      <c r="F287" s="316"/>
      <c r="G287" s="307"/>
      <c r="H287" s="307"/>
      <c r="I287" s="307"/>
      <c r="J287" s="307"/>
      <c r="K287" s="307"/>
      <c r="L287" s="307"/>
      <c r="M287" s="307"/>
      <c r="N287" s="307"/>
      <c r="O287" s="307"/>
      <c r="P287" s="307"/>
      <c r="Q287" s="307"/>
      <c r="R287" s="307"/>
    </row>
    <row r="288" spans="2:18" ht="12.75" customHeight="1">
      <c r="B288" s="298" t="s">
        <v>205</v>
      </c>
      <c r="C288" s="228"/>
      <c r="D288" s="228"/>
      <c r="F288" s="307">
        <f>SUM(G288:R288)</f>
        <v>0</v>
      </c>
      <c r="G288" s="314">
        <f t="shared" ref="G288:R288" si="37">SUM(G247:G287)</f>
        <v>0</v>
      </c>
      <c r="H288" s="314">
        <f t="shared" si="37"/>
        <v>0</v>
      </c>
      <c r="I288" s="314">
        <f t="shared" si="37"/>
        <v>0</v>
      </c>
      <c r="J288" s="314">
        <f t="shared" si="37"/>
        <v>0</v>
      </c>
      <c r="K288" s="314">
        <f t="shared" si="37"/>
        <v>0</v>
      </c>
      <c r="L288" s="314">
        <f t="shared" si="37"/>
        <v>0</v>
      </c>
      <c r="M288" s="314">
        <f t="shared" si="37"/>
        <v>0</v>
      </c>
      <c r="N288" s="314">
        <f t="shared" si="37"/>
        <v>0</v>
      </c>
      <c r="O288" s="314">
        <f t="shared" si="37"/>
        <v>0</v>
      </c>
      <c r="P288" s="314">
        <f t="shared" si="37"/>
        <v>0</v>
      </c>
      <c r="Q288" s="314">
        <f t="shared" si="37"/>
        <v>0</v>
      </c>
      <c r="R288" s="314">
        <f t="shared" si="37"/>
        <v>0</v>
      </c>
    </row>
    <row r="289" spans="1:18" ht="12.75" customHeight="1">
      <c r="B289" s="228"/>
      <c r="C289" s="228"/>
      <c r="D289" s="228"/>
      <c r="F289" s="316"/>
      <c r="G289" s="307"/>
      <c r="H289" s="307"/>
      <c r="I289" s="307"/>
      <c r="J289" s="307"/>
      <c r="K289" s="307"/>
      <c r="L289" s="307"/>
      <c r="M289" s="307"/>
      <c r="N289" s="307"/>
      <c r="O289" s="307"/>
      <c r="P289" s="307"/>
      <c r="Q289" s="307"/>
      <c r="R289" s="307"/>
    </row>
    <row r="290" spans="1:18" ht="12.75" customHeight="1">
      <c r="A290" s="298"/>
      <c r="B290" s="298" t="s">
        <v>55</v>
      </c>
      <c r="C290" s="228"/>
      <c r="D290" s="228"/>
      <c r="F290" s="316"/>
      <c r="G290" s="307"/>
      <c r="H290" s="307"/>
      <c r="I290" s="307"/>
      <c r="J290" s="307"/>
      <c r="K290" s="307"/>
      <c r="L290" s="307"/>
      <c r="M290" s="307"/>
      <c r="N290" s="307"/>
      <c r="O290" s="307"/>
      <c r="P290" s="307"/>
      <c r="Q290" s="307"/>
      <c r="R290" s="307"/>
    </row>
    <row r="291" spans="1:18" ht="12.75" customHeight="1">
      <c r="A291" s="298"/>
      <c r="B291" s="298"/>
      <c r="C291" s="266" t="s">
        <v>189</v>
      </c>
      <c r="D291" s="266"/>
      <c r="F291" s="307">
        <f>SUM(G291:R291)</f>
        <v>0</v>
      </c>
      <c r="G291" s="328"/>
      <c r="H291" s="328"/>
      <c r="I291" s="328"/>
      <c r="J291" s="328"/>
      <c r="K291" s="328"/>
      <c r="L291" s="328"/>
      <c r="M291" s="328"/>
      <c r="N291" s="328"/>
      <c r="O291" s="328"/>
      <c r="P291" s="328"/>
      <c r="Q291" s="328"/>
      <c r="R291" s="328"/>
    </row>
    <row r="292" spans="1:18" ht="12.75" customHeight="1">
      <c r="A292" s="298"/>
      <c r="B292" s="298"/>
      <c r="C292" s="266" t="s">
        <v>56</v>
      </c>
      <c r="D292" s="266"/>
      <c r="F292" s="307">
        <f>SUM(G292:R292)</f>
        <v>0</v>
      </c>
      <c r="G292" s="328"/>
      <c r="H292" s="328"/>
      <c r="I292" s="328"/>
      <c r="J292" s="328"/>
      <c r="K292" s="328"/>
      <c r="L292" s="328"/>
      <c r="M292" s="328"/>
      <c r="N292" s="328"/>
      <c r="O292" s="328"/>
      <c r="P292" s="328"/>
      <c r="Q292" s="328"/>
      <c r="R292" s="328"/>
    </row>
    <row r="293" spans="1:18" ht="12.75" customHeight="1">
      <c r="A293" s="298"/>
      <c r="B293" s="298"/>
      <c r="D293" s="266"/>
      <c r="F293" s="307"/>
      <c r="G293" s="307"/>
      <c r="H293" s="307"/>
      <c r="I293" s="307"/>
      <c r="J293" s="307"/>
      <c r="K293" s="307"/>
      <c r="L293" s="307"/>
      <c r="M293" s="307"/>
      <c r="N293" s="307"/>
      <c r="O293" s="307"/>
      <c r="P293" s="307"/>
      <c r="Q293" s="307"/>
      <c r="R293" s="307"/>
    </row>
    <row r="294" spans="1:18" ht="12.75" customHeight="1">
      <c r="A294" s="298"/>
      <c r="B294" s="298" t="s">
        <v>206</v>
      </c>
      <c r="C294" s="266"/>
      <c r="D294" s="266"/>
      <c r="F294" s="307">
        <f>SUM(G294:R294)</f>
        <v>0</v>
      </c>
      <c r="G294" s="314">
        <f t="shared" ref="G294:R294" si="38">SUM(G291:G293)</f>
        <v>0</v>
      </c>
      <c r="H294" s="314">
        <f t="shared" si="38"/>
        <v>0</v>
      </c>
      <c r="I294" s="314">
        <f t="shared" si="38"/>
        <v>0</v>
      </c>
      <c r="J294" s="314">
        <f t="shared" si="38"/>
        <v>0</v>
      </c>
      <c r="K294" s="314">
        <f t="shared" si="38"/>
        <v>0</v>
      </c>
      <c r="L294" s="314">
        <f t="shared" si="38"/>
        <v>0</v>
      </c>
      <c r="M294" s="314">
        <f t="shared" si="38"/>
        <v>0</v>
      </c>
      <c r="N294" s="314">
        <f t="shared" si="38"/>
        <v>0</v>
      </c>
      <c r="O294" s="314">
        <f t="shared" si="38"/>
        <v>0</v>
      </c>
      <c r="P294" s="314">
        <f t="shared" si="38"/>
        <v>0</v>
      </c>
      <c r="Q294" s="314">
        <f t="shared" si="38"/>
        <v>0</v>
      </c>
      <c r="R294" s="314">
        <f t="shared" si="38"/>
        <v>0</v>
      </c>
    </row>
    <row r="295" spans="1:18" ht="12.75" customHeight="1">
      <c r="A295" s="298"/>
      <c r="B295" s="298"/>
      <c r="C295" s="266"/>
      <c r="D295" s="266"/>
      <c r="F295" s="307"/>
      <c r="G295" s="307"/>
      <c r="H295" s="307"/>
      <c r="I295" s="307"/>
      <c r="J295" s="307"/>
      <c r="K295" s="307"/>
      <c r="L295" s="307"/>
      <c r="M295" s="307"/>
      <c r="N295" s="307"/>
      <c r="O295" s="307"/>
      <c r="P295" s="307"/>
      <c r="Q295" s="307"/>
      <c r="R295" s="307"/>
    </row>
    <row r="296" spans="1:18" ht="12.75" customHeight="1">
      <c r="A296" s="298"/>
      <c r="B296" s="298" t="s">
        <v>57</v>
      </c>
      <c r="C296" s="266"/>
      <c r="D296" s="266"/>
      <c r="F296" s="307">
        <f>SUM(G296:R296)</f>
        <v>0</v>
      </c>
      <c r="G296" s="314">
        <f t="shared" ref="G296:R296" si="39">SUM(G294,G288,G244)</f>
        <v>0</v>
      </c>
      <c r="H296" s="314">
        <f t="shared" si="39"/>
        <v>0</v>
      </c>
      <c r="I296" s="314">
        <f t="shared" si="39"/>
        <v>0</v>
      </c>
      <c r="J296" s="314">
        <f t="shared" si="39"/>
        <v>0</v>
      </c>
      <c r="K296" s="314">
        <f t="shared" si="39"/>
        <v>0</v>
      </c>
      <c r="L296" s="314">
        <f t="shared" si="39"/>
        <v>0</v>
      </c>
      <c r="M296" s="314">
        <f t="shared" si="39"/>
        <v>0</v>
      </c>
      <c r="N296" s="314">
        <f t="shared" si="39"/>
        <v>0</v>
      </c>
      <c r="O296" s="314">
        <f t="shared" si="39"/>
        <v>0</v>
      </c>
      <c r="P296" s="314">
        <f t="shared" si="39"/>
        <v>0</v>
      </c>
      <c r="Q296" s="314">
        <f t="shared" si="39"/>
        <v>0</v>
      </c>
      <c r="R296" s="314">
        <f t="shared" si="39"/>
        <v>0</v>
      </c>
    </row>
    <row r="297" spans="1:18" ht="12.75" customHeight="1">
      <c r="A297" s="298"/>
      <c r="B297" s="298"/>
      <c r="C297" s="228"/>
      <c r="D297" s="228"/>
      <c r="F297" s="316"/>
      <c r="G297" s="307"/>
      <c r="H297" s="307"/>
      <c r="I297" s="307"/>
      <c r="J297" s="307"/>
      <c r="K297" s="307"/>
      <c r="L297" s="307"/>
      <c r="M297" s="307"/>
      <c r="N297" s="307"/>
      <c r="O297" s="307"/>
      <c r="P297" s="307"/>
      <c r="Q297" s="307"/>
      <c r="R297" s="307"/>
    </row>
    <row r="298" spans="1:18" ht="12.75" customHeight="1">
      <c r="A298" s="298"/>
      <c r="B298" s="298" t="s">
        <v>58</v>
      </c>
      <c r="C298" s="228"/>
      <c r="D298" s="228"/>
      <c r="F298" s="316"/>
      <c r="G298" s="307"/>
      <c r="H298" s="307"/>
      <c r="I298" s="307"/>
      <c r="J298" s="307"/>
      <c r="K298" s="307"/>
      <c r="L298" s="307"/>
      <c r="M298" s="307"/>
      <c r="N298" s="307"/>
      <c r="O298" s="307"/>
      <c r="P298" s="307"/>
      <c r="Q298" s="307"/>
      <c r="R298" s="307"/>
    </row>
    <row r="299" spans="1:18" ht="12.75" customHeight="1">
      <c r="A299" s="298"/>
      <c r="B299" s="298"/>
      <c r="C299" s="266" t="s">
        <v>59</v>
      </c>
      <c r="D299" s="228"/>
      <c r="F299" s="307">
        <f t="shared" ref="F299:F304" si="40">SUM(G299:R299)</f>
        <v>0</v>
      </c>
      <c r="G299" s="328"/>
      <c r="H299" s="328"/>
      <c r="I299" s="328"/>
      <c r="J299" s="328"/>
      <c r="K299" s="328"/>
      <c r="L299" s="328"/>
      <c r="M299" s="328"/>
      <c r="N299" s="328"/>
      <c r="O299" s="328"/>
      <c r="P299" s="328"/>
      <c r="Q299" s="328"/>
      <c r="R299" s="328"/>
    </row>
    <row r="300" spans="1:18" ht="12.75" customHeight="1">
      <c r="A300" s="298"/>
      <c r="C300" s="266" t="s">
        <v>191</v>
      </c>
      <c r="D300" s="228"/>
      <c r="F300" s="307">
        <f t="shared" si="40"/>
        <v>0</v>
      </c>
      <c r="G300" s="328"/>
      <c r="H300" s="328"/>
      <c r="I300" s="328"/>
      <c r="J300" s="328"/>
      <c r="K300" s="328"/>
      <c r="L300" s="328"/>
      <c r="M300" s="328"/>
      <c r="N300" s="328"/>
      <c r="O300" s="328"/>
      <c r="P300" s="328"/>
      <c r="Q300" s="328"/>
      <c r="R300" s="328"/>
    </row>
    <row r="301" spans="1:18" ht="12.75" customHeight="1">
      <c r="A301" s="298"/>
      <c r="B301" s="298"/>
      <c r="C301" s="266" t="s">
        <v>192</v>
      </c>
      <c r="D301" s="228"/>
      <c r="F301" s="307">
        <f t="shared" si="40"/>
        <v>0</v>
      </c>
      <c r="G301" s="328"/>
      <c r="H301" s="328"/>
      <c r="I301" s="328"/>
      <c r="J301" s="328"/>
      <c r="K301" s="328"/>
      <c r="L301" s="328"/>
      <c r="M301" s="328"/>
      <c r="N301" s="328"/>
      <c r="O301" s="328"/>
      <c r="P301" s="328"/>
      <c r="Q301" s="328"/>
      <c r="R301" s="328"/>
    </row>
    <row r="302" spans="1:18" ht="12.75" customHeight="1">
      <c r="A302" s="298"/>
      <c r="B302" s="298"/>
      <c r="C302" s="266" t="s">
        <v>193</v>
      </c>
      <c r="D302" s="228"/>
      <c r="E302" s="302" t="s">
        <v>171</v>
      </c>
      <c r="F302" s="307">
        <f t="shared" si="40"/>
        <v>0</v>
      </c>
      <c r="G302" s="328"/>
      <c r="H302" s="328"/>
      <c r="I302" s="328"/>
      <c r="J302" s="328"/>
      <c r="K302" s="328"/>
      <c r="L302" s="328"/>
      <c r="M302" s="328"/>
      <c r="N302" s="328"/>
      <c r="O302" s="328"/>
      <c r="P302" s="328"/>
      <c r="Q302" s="328"/>
      <c r="R302" s="328"/>
    </row>
    <row r="303" spans="1:18" ht="12.75" customHeight="1">
      <c r="A303" s="298"/>
      <c r="B303" s="298"/>
      <c r="C303" s="266" t="s">
        <v>60</v>
      </c>
      <c r="D303" s="228"/>
      <c r="F303" s="307">
        <f t="shared" si="40"/>
        <v>0</v>
      </c>
      <c r="G303" s="328"/>
      <c r="H303" s="328"/>
      <c r="I303" s="328"/>
      <c r="J303" s="328"/>
      <c r="K303" s="328"/>
      <c r="L303" s="328"/>
      <c r="M303" s="328"/>
      <c r="N303" s="328"/>
      <c r="O303" s="328"/>
      <c r="P303" s="328"/>
      <c r="Q303" s="328"/>
      <c r="R303" s="328"/>
    </row>
    <row r="304" spans="1:18" ht="12.75" customHeight="1">
      <c r="A304" s="298"/>
      <c r="B304" s="298"/>
      <c r="C304" s="266" t="s">
        <v>98</v>
      </c>
      <c r="D304" s="228"/>
      <c r="F304" s="307">
        <f t="shared" si="40"/>
        <v>0</v>
      </c>
      <c r="G304" s="328"/>
      <c r="H304" s="328"/>
      <c r="I304" s="328"/>
      <c r="J304" s="328"/>
      <c r="K304" s="328"/>
      <c r="L304" s="328"/>
      <c r="M304" s="328"/>
      <c r="N304" s="328"/>
      <c r="O304" s="328"/>
      <c r="P304" s="328"/>
      <c r="Q304" s="328"/>
      <c r="R304" s="328"/>
    </row>
    <row r="305" spans="1:18" ht="12.75" customHeight="1">
      <c r="A305" s="298"/>
      <c r="B305" s="298"/>
      <c r="C305" s="228"/>
      <c r="D305" s="228"/>
      <c r="F305" s="316"/>
      <c r="G305" s="307"/>
      <c r="H305" s="307"/>
      <c r="I305" s="307"/>
      <c r="J305" s="307"/>
      <c r="K305" s="307"/>
      <c r="L305" s="307"/>
      <c r="M305" s="307"/>
      <c r="N305" s="307"/>
      <c r="O305" s="307"/>
      <c r="P305" s="307"/>
      <c r="Q305" s="307"/>
      <c r="R305" s="307"/>
    </row>
    <row r="306" spans="1:18" ht="12.75" customHeight="1">
      <c r="A306" s="298"/>
      <c r="B306" s="298" t="s">
        <v>194</v>
      </c>
      <c r="C306" s="228"/>
      <c r="D306" s="228"/>
      <c r="F306" s="307">
        <f>SUM(G306:R306)</f>
        <v>0</v>
      </c>
      <c r="G306" s="312">
        <f t="shared" ref="G306:R306" si="41">SUM(G299:G305)</f>
        <v>0</v>
      </c>
      <c r="H306" s="312">
        <f t="shared" si="41"/>
        <v>0</v>
      </c>
      <c r="I306" s="312">
        <f t="shared" si="41"/>
        <v>0</v>
      </c>
      <c r="J306" s="312">
        <f t="shared" si="41"/>
        <v>0</v>
      </c>
      <c r="K306" s="312">
        <f t="shared" si="41"/>
        <v>0</v>
      </c>
      <c r="L306" s="312">
        <f t="shared" si="41"/>
        <v>0</v>
      </c>
      <c r="M306" s="312">
        <f t="shared" si="41"/>
        <v>0</v>
      </c>
      <c r="N306" s="312">
        <f t="shared" si="41"/>
        <v>0</v>
      </c>
      <c r="O306" s="312">
        <f t="shared" si="41"/>
        <v>0</v>
      </c>
      <c r="P306" s="312">
        <f t="shared" si="41"/>
        <v>0</v>
      </c>
      <c r="Q306" s="312">
        <f t="shared" si="41"/>
        <v>0</v>
      </c>
      <c r="R306" s="312">
        <f t="shared" si="41"/>
        <v>0</v>
      </c>
    </row>
    <row r="307" spans="1:18" ht="12.75" customHeight="1">
      <c r="A307" s="298"/>
      <c r="B307" s="298"/>
      <c r="C307" s="228"/>
      <c r="D307" s="228"/>
      <c r="F307" s="316"/>
      <c r="G307" s="307"/>
      <c r="H307" s="307"/>
      <c r="I307" s="307"/>
      <c r="J307" s="307"/>
      <c r="K307" s="307"/>
      <c r="L307" s="307"/>
      <c r="M307" s="307"/>
      <c r="N307" s="307"/>
      <c r="O307" s="307"/>
      <c r="P307" s="307"/>
      <c r="Q307" s="307"/>
      <c r="R307" s="307"/>
    </row>
    <row r="308" spans="1:18" ht="12.75" customHeight="1">
      <c r="A308" s="298"/>
      <c r="B308" s="298" t="s">
        <v>61</v>
      </c>
      <c r="C308" s="228"/>
      <c r="D308" s="228"/>
      <c r="F308" s="316"/>
      <c r="G308" s="307"/>
      <c r="H308" s="307"/>
      <c r="I308" s="307"/>
      <c r="J308" s="307"/>
      <c r="K308" s="307"/>
      <c r="L308" s="307"/>
      <c r="M308" s="307"/>
      <c r="N308" s="307"/>
      <c r="O308" s="307"/>
      <c r="P308" s="307"/>
      <c r="Q308" s="307"/>
      <c r="R308" s="307"/>
    </row>
    <row r="309" spans="1:18" ht="12.75" customHeight="1">
      <c r="A309" s="298"/>
      <c r="B309" s="298"/>
      <c r="C309" s="253" t="s">
        <v>21</v>
      </c>
      <c r="D309" s="228"/>
      <c r="F309" s="307">
        <f t="shared" ref="F309" si="42">SUM(G309:R309)</f>
        <v>0</v>
      </c>
      <c r="G309" s="328"/>
      <c r="H309" s="328"/>
      <c r="I309" s="328"/>
      <c r="J309" s="328"/>
      <c r="K309" s="328"/>
      <c r="L309" s="328"/>
      <c r="M309" s="328"/>
      <c r="N309" s="328"/>
      <c r="O309" s="328"/>
      <c r="P309" s="328"/>
      <c r="Q309" s="328"/>
      <c r="R309" s="328"/>
    </row>
    <row r="310" spans="1:18" ht="12.75" customHeight="1">
      <c r="A310" s="298"/>
      <c r="B310" s="298"/>
      <c r="C310" s="253" t="s">
        <v>305</v>
      </c>
      <c r="D310" s="228"/>
      <c r="F310" s="307">
        <f t="shared" ref="F310:F316" si="43">SUM(G310:R310)</f>
        <v>0</v>
      </c>
      <c r="G310" s="328"/>
      <c r="H310" s="328"/>
      <c r="I310" s="328"/>
      <c r="J310" s="328"/>
      <c r="K310" s="328"/>
      <c r="L310" s="328"/>
      <c r="M310" s="328"/>
      <c r="N310" s="328"/>
      <c r="O310" s="328"/>
      <c r="P310" s="328"/>
      <c r="Q310" s="328"/>
      <c r="R310" s="328"/>
    </row>
    <row r="311" spans="1:18" ht="12.75" customHeight="1">
      <c r="A311" s="298"/>
      <c r="B311" s="298"/>
      <c r="C311" s="253" t="s">
        <v>27</v>
      </c>
      <c r="D311" s="228"/>
      <c r="F311" s="307">
        <f t="shared" si="43"/>
        <v>0</v>
      </c>
      <c r="G311" s="328"/>
      <c r="H311" s="328"/>
      <c r="I311" s="328"/>
      <c r="J311" s="328"/>
      <c r="K311" s="328"/>
      <c r="L311" s="328"/>
      <c r="M311" s="328"/>
      <c r="N311" s="328"/>
      <c r="O311" s="328"/>
      <c r="P311" s="328"/>
      <c r="Q311" s="328"/>
      <c r="R311" s="328"/>
    </row>
    <row r="312" spans="1:18" ht="12.75" customHeight="1">
      <c r="A312" s="298"/>
      <c r="B312" s="298"/>
      <c r="C312" s="253" t="s">
        <v>22</v>
      </c>
      <c r="D312" s="228"/>
      <c r="F312" s="307">
        <f t="shared" si="43"/>
        <v>0</v>
      </c>
      <c r="G312" s="328"/>
      <c r="H312" s="328"/>
      <c r="I312" s="328"/>
      <c r="J312" s="328"/>
      <c r="K312" s="328"/>
      <c r="L312" s="328"/>
      <c r="M312" s="328"/>
      <c r="N312" s="328"/>
      <c r="O312" s="328"/>
      <c r="P312" s="328"/>
      <c r="Q312" s="328"/>
      <c r="R312" s="328"/>
    </row>
    <row r="313" spans="1:18" ht="12.75" customHeight="1">
      <c r="A313" s="298"/>
      <c r="B313" s="298"/>
      <c r="C313" s="253" t="s">
        <v>23</v>
      </c>
      <c r="D313" s="228"/>
      <c r="F313" s="307">
        <f t="shared" si="43"/>
        <v>0</v>
      </c>
      <c r="G313" s="328"/>
      <c r="H313" s="328"/>
      <c r="I313" s="328"/>
      <c r="J313" s="328"/>
      <c r="K313" s="328"/>
      <c r="L313" s="328"/>
      <c r="M313" s="328"/>
      <c r="N313" s="328"/>
      <c r="O313" s="328"/>
      <c r="P313" s="328"/>
      <c r="Q313" s="328"/>
      <c r="R313" s="328"/>
    </row>
    <row r="314" spans="1:18" ht="12.75" customHeight="1">
      <c r="A314" s="298"/>
      <c r="B314" s="298"/>
      <c r="C314" s="253" t="s">
        <v>26</v>
      </c>
      <c r="D314" s="228"/>
      <c r="F314" s="307">
        <f t="shared" si="43"/>
        <v>0</v>
      </c>
      <c r="G314" s="328"/>
      <c r="H314" s="328"/>
      <c r="I314" s="328"/>
      <c r="J314" s="328"/>
      <c r="K314" s="328"/>
      <c r="L314" s="328"/>
      <c r="M314" s="328"/>
      <c r="N314" s="328"/>
      <c r="O314" s="328"/>
      <c r="P314" s="328"/>
      <c r="Q314" s="328"/>
      <c r="R314" s="328"/>
    </row>
    <row r="315" spans="1:18" ht="12.75" customHeight="1">
      <c r="A315" s="298"/>
      <c r="B315" s="298"/>
      <c r="C315" s="253" t="s">
        <v>307</v>
      </c>
      <c r="D315" s="228"/>
      <c r="F315" s="307">
        <f t="shared" si="43"/>
        <v>0</v>
      </c>
      <c r="G315" s="328"/>
      <c r="H315" s="328"/>
      <c r="I315" s="328"/>
      <c r="J315" s="328"/>
      <c r="K315" s="328"/>
      <c r="L315" s="328"/>
      <c r="M315" s="328"/>
      <c r="N315" s="328"/>
      <c r="O315" s="328"/>
      <c r="P315" s="328"/>
      <c r="Q315" s="328"/>
      <c r="R315" s="328"/>
    </row>
    <row r="316" spans="1:18" ht="12.75" customHeight="1">
      <c r="A316" s="298"/>
      <c r="B316" s="298"/>
      <c r="C316" s="253" t="s">
        <v>308</v>
      </c>
      <c r="D316" s="228"/>
      <c r="F316" s="307">
        <f t="shared" si="43"/>
        <v>0</v>
      </c>
      <c r="G316" s="328"/>
      <c r="H316" s="328"/>
      <c r="I316" s="328"/>
      <c r="J316" s="328"/>
      <c r="K316" s="328"/>
      <c r="L316" s="328"/>
      <c r="M316" s="328"/>
      <c r="N316" s="328"/>
      <c r="O316" s="328"/>
      <c r="P316" s="328"/>
      <c r="Q316" s="328"/>
      <c r="R316" s="328"/>
    </row>
    <row r="317" spans="1:18" ht="12.75" customHeight="1">
      <c r="A317" s="298"/>
      <c r="B317" s="298"/>
      <c r="D317" s="228"/>
      <c r="F317" s="316"/>
      <c r="G317" s="307"/>
      <c r="H317" s="307"/>
      <c r="I317" s="307"/>
      <c r="J317" s="307"/>
      <c r="K317" s="307"/>
      <c r="L317" s="307"/>
      <c r="M317" s="307"/>
      <c r="N317" s="307"/>
      <c r="O317" s="307"/>
      <c r="P317" s="307"/>
      <c r="Q317" s="307"/>
      <c r="R317" s="307"/>
    </row>
    <row r="318" spans="1:18" ht="12.75" customHeight="1">
      <c r="B318" s="298" t="s">
        <v>195</v>
      </c>
      <c r="C318" s="228"/>
      <c r="F318" s="307">
        <f>SUM(G318:R318)</f>
        <v>0</v>
      </c>
      <c r="G318" s="328">
        <f>SUM(G309:G316)</f>
        <v>0</v>
      </c>
      <c r="H318" s="328">
        <f t="shared" ref="H318:R318" si="44">SUM(H309:H316)</f>
        <v>0</v>
      </c>
      <c r="I318" s="328">
        <f t="shared" si="44"/>
        <v>0</v>
      </c>
      <c r="J318" s="328">
        <f t="shared" si="44"/>
        <v>0</v>
      </c>
      <c r="K318" s="328">
        <f t="shared" si="44"/>
        <v>0</v>
      </c>
      <c r="L318" s="328">
        <f t="shared" si="44"/>
        <v>0</v>
      </c>
      <c r="M318" s="328">
        <f t="shared" si="44"/>
        <v>0</v>
      </c>
      <c r="N318" s="328">
        <f t="shared" si="44"/>
        <v>0</v>
      </c>
      <c r="O318" s="328">
        <f t="shared" si="44"/>
        <v>0</v>
      </c>
      <c r="P318" s="328">
        <f t="shared" si="44"/>
        <v>0</v>
      </c>
      <c r="Q318" s="328">
        <f t="shared" si="44"/>
        <v>0</v>
      </c>
      <c r="R318" s="328">
        <f t="shared" si="44"/>
        <v>0</v>
      </c>
    </row>
    <row r="319" spans="1:18" ht="12.75" customHeight="1">
      <c r="B319" s="298"/>
      <c r="C319" s="228"/>
      <c r="F319" s="307"/>
      <c r="G319" s="328"/>
      <c r="H319" s="328"/>
      <c r="I319" s="328"/>
      <c r="J319" s="328"/>
      <c r="K319" s="328"/>
      <c r="L319" s="328"/>
      <c r="M319" s="328"/>
      <c r="N319" s="328"/>
      <c r="O319" s="328"/>
      <c r="P319" s="328"/>
      <c r="Q319" s="328"/>
      <c r="R319" s="328"/>
    </row>
    <row r="320" spans="1:18" ht="12.75" customHeight="1">
      <c r="B320" s="298" t="s">
        <v>196</v>
      </c>
      <c r="C320" s="228"/>
      <c r="F320" s="307">
        <f>SUM(G320:R320)</f>
        <v>0</v>
      </c>
      <c r="G320" s="328"/>
      <c r="H320" s="328"/>
      <c r="I320" s="328"/>
      <c r="J320" s="328"/>
      <c r="K320" s="328"/>
      <c r="L320" s="328"/>
      <c r="M320" s="328"/>
      <c r="N320" s="328"/>
      <c r="O320" s="328"/>
      <c r="P320" s="328"/>
      <c r="Q320" s="328"/>
      <c r="R320" s="328"/>
    </row>
    <row r="321" spans="1:18" ht="12.75" customHeight="1">
      <c r="A321" s="298"/>
      <c r="B321" s="298"/>
      <c r="C321" s="228"/>
      <c r="D321" s="228"/>
      <c r="F321" s="316"/>
      <c r="G321" s="301"/>
      <c r="H321" s="307"/>
      <c r="I321" s="307"/>
      <c r="J321" s="307"/>
      <c r="K321" s="307"/>
      <c r="L321" s="307"/>
      <c r="M321" s="307"/>
      <c r="N321" s="307"/>
      <c r="O321" s="307"/>
      <c r="P321" s="307"/>
      <c r="Q321" s="307"/>
      <c r="R321" s="307"/>
    </row>
    <row r="322" spans="1:18" ht="12.75" customHeight="1">
      <c r="A322" s="240" t="s">
        <v>197</v>
      </c>
      <c r="B322" s="298"/>
      <c r="C322" s="228"/>
      <c r="D322" s="228"/>
      <c r="F322" s="307">
        <f>SUM(G322:R322)</f>
        <v>0</v>
      </c>
      <c r="G322" s="312">
        <f>SUM(G296,G306,G318:G320)</f>
        <v>0</v>
      </c>
      <c r="H322" s="312">
        <f t="shared" ref="H322:R322" si="45">SUM(H296,H306,H318:H320)</f>
        <v>0</v>
      </c>
      <c r="I322" s="312">
        <f t="shared" si="45"/>
        <v>0</v>
      </c>
      <c r="J322" s="312">
        <f t="shared" si="45"/>
        <v>0</v>
      </c>
      <c r="K322" s="312">
        <f t="shared" si="45"/>
        <v>0</v>
      </c>
      <c r="L322" s="312">
        <f t="shared" si="45"/>
        <v>0</v>
      </c>
      <c r="M322" s="312">
        <f t="shared" si="45"/>
        <v>0</v>
      </c>
      <c r="N322" s="312">
        <f t="shared" si="45"/>
        <v>0</v>
      </c>
      <c r="O322" s="312">
        <f t="shared" si="45"/>
        <v>0</v>
      </c>
      <c r="P322" s="312">
        <f t="shared" si="45"/>
        <v>0</v>
      </c>
      <c r="Q322" s="312">
        <f t="shared" si="45"/>
        <v>0</v>
      </c>
      <c r="R322" s="312">
        <f t="shared" si="45"/>
        <v>0</v>
      </c>
    </row>
    <row r="323" spans="1:18" ht="12.75" customHeight="1">
      <c r="A323" s="298"/>
      <c r="B323" s="298"/>
      <c r="C323" s="228"/>
      <c r="D323" s="228"/>
      <c r="F323" s="307"/>
      <c r="G323" s="307"/>
      <c r="H323" s="307"/>
      <c r="I323" s="307"/>
      <c r="J323" s="307"/>
      <c r="K323" s="307"/>
      <c r="L323" s="307"/>
      <c r="M323" s="307"/>
      <c r="N323" s="307"/>
      <c r="O323" s="307"/>
      <c r="P323" s="307"/>
      <c r="Q323" s="307"/>
      <c r="R323" s="307"/>
    </row>
    <row r="324" spans="1:18" ht="12.75" customHeight="1">
      <c r="A324" s="270" t="s">
        <v>92</v>
      </c>
      <c r="B324" s="298"/>
      <c r="C324" s="228"/>
      <c r="D324" s="228"/>
      <c r="F324" s="316"/>
      <c r="G324" s="307"/>
      <c r="H324" s="307"/>
      <c r="I324" s="307"/>
      <c r="J324" s="307"/>
      <c r="K324" s="307"/>
      <c r="L324" s="307"/>
      <c r="M324" s="307"/>
      <c r="N324" s="307"/>
      <c r="O324" s="307"/>
      <c r="P324" s="307"/>
      <c r="Q324" s="307"/>
      <c r="R324" s="307"/>
    </row>
    <row r="325" spans="1:18" ht="12.75" customHeight="1">
      <c r="A325" s="298"/>
      <c r="C325" s="298" t="s">
        <v>24</v>
      </c>
      <c r="D325" s="228"/>
      <c r="F325" s="307">
        <f t="shared" ref="F325:F334" si="46">SUM(G325:R325)</f>
        <v>0</v>
      </c>
      <c r="G325" s="328"/>
      <c r="H325" s="328"/>
      <c r="I325" s="328"/>
      <c r="J325" s="328"/>
      <c r="K325" s="328"/>
      <c r="L325" s="328"/>
      <c r="M325" s="328"/>
      <c r="N325" s="328"/>
      <c r="O325" s="328"/>
      <c r="P325" s="328"/>
      <c r="Q325" s="328"/>
      <c r="R325" s="328"/>
    </row>
    <row r="326" spans="1:18" ht="12.75" customHeight="1">
      <c r="A326" s="298"/>
      <c r="C326" s="298" t="s">
        <v>65</v>
      </c>
      <c r="D326" s="228"/>
      <c r="F326" s="307">
        <f t="shared" si="46"/>
        <v>0</v>
      </c>
      <c r="G326" s="328"/>
      <c r="H326" s="328"/>
      <c r="I326" s="328"/>
      <c r="J326" s="328"/>
      <c r="K326" s="328"/>
      <c r="L326" s="328"/>
      <c r="M326" s="328"/>
      <c r="N326" s="328"/>
      <c r="O326" s="328"/>
      <c r="P326" s="328"/>
      <c r="Q326" s="328"/>
      <c r="R326" s="328"/>
    </row>
    <row r="327" spans="1:18" ht="12.75" customHeight="1">
      <c r="A327" s="298"/>
      <c r="C327" s="298" t="s">
        <v>66</v>
      </c>
      <c r="D327" s="228"/>
      <c r="F327" s="307">
        <f t="shared" si="46"/>
        <v>0</v>
      </c>
      <c r="G327" s="328"/>
      <c r="H327" s="328"/>
      <c r="I327" s="328"/>
      <c r="J327" s="328"/>
      <c r="K327" s="328"/>
      <c r="L327" s="328"/>
      <c r="M327" s="328"/>
      <c r="N327" s="328"/>
      <c r="O327" s="328"/>
      <c r="P327" s="328"/>
      <c r="Q327" s="328"/>
      <c r="R327" s="328"/>
    </row>
    <row r="328" spans="1:18" ht="12.75" customHeight="1">
      <c r="A328" s="298"/>
      <c r="C328" s="298" t="s">
        <v>67</v>
      </c>
      <c r="D328" s="228"/>
      <c r="F328" s="307">
        <f t="shared" si="46"/>
        <v>0</v>
      </c>
      <c r="G328" s="328"/>
      <c r="H328" s="328"/>
      <c r="I328" s="328"/>
      <c r="J328" s="328"/>
      <c r="K328" s="328"/>
      <c r="L328" s="328"/>
      <c r="M328" s="328"/>
      <c r="N328" s="328"/>
      <c r="O328" s="328"/>
      <c r="P328" s="328"/>
      <c r="Q328" s="328"/>
      <c r="R328" s="328"/>
    </row>
    <row r="329" spans="1:18" ht="12.75" customHeight="1">
      <c r="A329" s="298"/>
      <c r="C329" s="298" t="s">
        <v>68</v>
      </c>
      <c r="D329" s="228"/>
      <c r="F329" s="307">
        <f t="shared" si="46"/>
        <v>0</v>
      </c>
      <c r="G329" s="328"/>
      <c r="H329" s="328"/>
      <c r="I329" s="328"/>
      <c r="J329" s="328"/>
      <c r="K329" s="328"/>
      <c r="L329" s="328"/>
      <c r="M329" s="328"/>
      <c r="N329" s="328"/>
      <c r="O329" s="328"/>
      <c r="P329" s="328"/>
      <c r="Q329" s="328"/>
      <c r="R329" s="328"/>
    </row>
    <row r="330" spans="1:18" ht="12.75" customHeight="1">
      <c r="A330" s="298"/>
      <c r="C330" s="298" t="s">
        <v>69</v>
      </c>
      <c r="D330" s="228"/>
      <c r="F330" s="307">
        <f t="shared" si="46"/>
        <v>0</v>
      </c>
      <c r="G330" s="328"/>
      <c r="H330" s="328"/>
      <c r="I330" s="328"/>
      <c r="J330" s="328"/>
      <c r="K330" s="328"/>
      <c r="L330" s="328"/>
      <c r="M330" s="328"/>
      <c r="N330" s="328"/>
      <c r="O330" s="328"/>
      <c r="P330" s="328"/>
      <c r="Q330" s="328"/>
      <c r="R330" s="328"/>
    </row>
    <row r="331" spans="1:18" ht="12.75" customHeight="1">
      <c r="A331" s="298"/>
      <c r="C331" s="298" t="s">
        <v>70</v>
      </c>
      <c r="D331" s="228"/>
      <c r="F331" s="307">
        <f t="shared" si="46"/>
        <v>0</v>
      </c>
      <c r="G331" s="328"/>
      <c r="H331" s="328"/>
      <c r="I331" s="328"/>
      <c r="J331" s="328"/>
      <c r="K331" s="328"/>
      <c r="L331" s="328"/>
      <c r="M331" s="328"/>
      <c r="N331" s="328"/>
      <c r="O331" s="328"/>
      <c r="P331" s="328"/>
      <c r="Q331" s="328"/>
      <c r="R331" s="328"/>
    </row>
    <row r="332" spans="1:18" ht="12.75" customHeight="1">
      <c r="A332" s="298"/>
      <c r="C332" s="298" t="s">
        <v>27</v>
      </c>
      <c r="D332" s="228"/>
      <c r="E332" s="302" t="s">
        <v>171</v>
      </c>
      <c r="F332" s="307">
        <f t="shared" si="46"/>
        <v>0</v>
      </c>
      <c r="G332" s="328"/>
      <c r="H332" s="328"/>
      <c r="I332" s="328"/>
      <c r="J332" s="328"/>
      <c r="K332" s="328"/>
      <c r="L332" s="328"/>
      <c r="M332" s="328"/>
      <c r="N332" s="328"/>
      <c r="O332" s="328"/>
      <c r="P332" s="328"/>
      <c r="Q332" s="328"/>
      <c r="R332" s="328"/>
    </row>
    <row r="333" spans="1:18" ht="12.75" customHeight="1">
      <c r="A333" s="298"/>
      <c r="C333" s="298" t="s">
        <v>333</v>
      </c>
      <c r="D333" s="228"/>
      <c r="F333" s="307">
        <f t="shared" si="46"/>
        <v>0</v>
      </c>
      <c r="G333" s="328"/>
      <c r="H333" s="328"/>
      <c r="I333" s="328"/>
      <c r="J333" s="328"/>
      <c r="K333" s="328"/>
      <c r="L333" s="328"/>
      <c r="M333" s="328"/>
      <c r="N333" s="328"/>
      <c r="O333" s="328"/>
      <c r="P333" s="328"/>
      <c r="Q333" s="328"/>
      <c r="R333" s="328"/>
    </row>
    <row r="334" spans="1:18" ht="12.75" customHeight="1">
      <c r="A334" s="298"/>
      <c r="C334" s="298" t="s">
        <v>71</v>
      </c>
      <c r="F334" s="307">
        <f t="shared" si="46"/>
        <v>0</v>
      </c>
      <c r="G334" s="328"/>
      <c r="H334" s="328"/>
      <c r="I334" s="328"/>
      <c r="J334" s="328"/>
      <c r="K334" s="328"/>
      <c r="L334" s="328"/>
      <c r="M334" s="328"/>
      <c r="N334" s="328"/>
      <c r="O334" s="328"/>
      <c r="P334" s="328"/>
      <c r="Q334" s="328"/>
      <c r="R334" s="328"/>
    </row>
    <row r="335" spans="1:18" ht="12.75" customHeight="1">
      <c r="A335" s="298"/>
      <c r="B335" s="298"/>
      <c r="F335" s="307"/>
      <c r="G335" s="307"/>
      <c r="H335" s="307"/>
      <c r="I335" s="307"/>
      <c r="J335" s="307"/>
      <c r="K335" s="307"/>
      <c r="L335" s="307"/>
      <c r="M335" s="307"/>
      <c r="N335" s="307"/>
      <c r="O335" s="307"/>
      <c r="P335" s="307"/>
      <c r="Q335" s="307"/>
      <c r="R335" s="307"/>
    </row>
    <row r="336" spans="1:18" ht="12.75" customHeight="1">
      <c r="A336" s="228" t="s">
        <v>211</v>
      </c>
      <c r="B336" s="228"/>
      <c r="C336" s="228"/>
      <c r="D336" s="228"/>
      <c r="F336" s="307">
        <f>SUM(G336:R336)</f>
        <v>0</v>
      </c>
      <c r="G336" s="314">
        <f>SUM(G325:G334)</f>
        <v>0</v>
      </c>
      <c r="H336" s="314">
        <f t="shared" ref="H336:R336" si="47">SUM(H325:H334)</f>
        <v>0</v>
      </c>
      <c r="I336" s="314">
        <f t="shared" si="47"/>
        <v>0</v>
      </c>
      <c r="J336" s="314">
        <f t="shared" si="47"/>
        <v>0</v>
      </c>
      <c r="K336" s="314">
        <f t="shared" si="47"/>
        <v>0</v>
      </c>
      <c r="L336" s="314">
        <f t="shared" si="47"/>
        <v>0</v>
      </c>
      <c r="M336" s="314">
        <f t="shared" si="47"/>
        <v>0</v>
      </c>
      <c r="N336" s="314">
        <f t="shared" si="47"/>
        <v>0</v>
      </c>
      <c r="O336" s="314">
        <f t="shared" si="47"/>
        <v>0</v>
      </c>
      <c r="P336" s="314">
        <f t="shared" si="47"/>
        <v>0</v>
      </c>
      <c r="Q336" s="314">
        <f t="shared" si="47"/>
        <v>0</v>
      </c>
      <c r="R336" s="314">
        <f t="shared" si="47"/>
        <v>0</v>
      </c>
    </row>
    <row r="337" spans="1:19" ht="12.75" customHeight="1">
      <c r="F337" s="307"/>
      <c r="G337" s="307"/>
      <c r="H337" s="307"/>
      <c r="I337" s="307"/>
      <c r="J337" s="307"/>
      <c r="K337" s="307"/>
      <c r="L337" s="307"/>
      <c r="M337" s="307"/>
      <c r="N337" s="307"/>
      <c r="O337" s="307"/>
      <c r="P337" s="307"/>
      <c r="Q337" s="307"/>
      <c r="R337" s="307"/>
    </row>
    <row r="338" spans="1:19" ht="12.75" customHeight="1">
      <c r="A338" s="228" t="s">
        <v>93</v>
      </c>
      <c r="B338" s="228"/>
      <c r="F338" s="307"/>
      <c r="G338" s="307"/>
      <c r="H338" s="307"/>
      <c r="I338" s="307"/>
      <c r="J338" s="307"/>
      <c r="K338" s="307"/>
      <c r="L338" s="307"/>
      <c r="M338" s="307"/>
      <c r="N338" s="307"/>
      <c r="O338" s="307"/>
      <c r="P338" s="307"/>
      <c r="Q338" s="307"/>
      <c r="R338" s="307"/>
    </row>
    <row r="339" spans="1:19" ht="12.75" customHeight="1">
      <c r="A339" s="228"/>
      <c r="B339" s="228"/>
      <c r="C339" s="253" t="s">
        <v>25</v>
      </c>
      <c r="F339" s="307">
        <f t="shared" ref="F339:F346" si="48">SUM(G339:R339)</f>
        <v>0</v>
      </c>
      <c r="G339" s="328"/>
      <c r="H339" s="328"/>
      <c r="I339" s="328"/>
      <c r="J339" s="328"/>
      <c r="K339" s="328"/>
      <c r="L339" s="328"/>
      <c r="M339" s="328"/>
      <c r="N339" s="328"/>
      <c r="O339" s="328"/>
      <c r="P339" s="328"/>
      <c r="Q339" s="328"/>
      <c r="R339" s="328"/>
    </row>
    <row r="340" spans="1:19" ht="12.75" customHeight="1">
      <c r="A340" s="228"/>
      <c r="B340" s="228"/>
      <c r="C340" s="253" t="s">
        <v>73</v>
      </c>
      <c r="F340" s="307">
        <f t="shared" si="48"/>
        <v>0</v>
      </c>
      <c r="G340" s="328"/>
      <c r="H340" s="328"/>
      <c r="I340" s="328"/>
      <c r="J340" s="328"/>
      <c r="K340" s="328"/>
      <c r="L340" s="328"/>
      <c r="M340" s="328"/>
      <c r="N340" s="328"/>
      <c r="O340" s="328"/>
      <c r="P340" s="328"/>
      <c r="Q340" s="328"/>
      <c r="R340" s="328"/>
    </row>
    <row r="341" spans="1:19" ht="12.75" customHeight="1">
      <c r="C341" s="298" t="s">
        <v>74</v>
      </c>
      <c r="F341" s="307">
        <f t="shared" si="48"/>
        <v>0</v>
      </c>
      <c r="G341" s="328"/>
      <c r="H341" s="328"/>
      <c r="I341" s="328"/>
      <c r="J341" s="328"/>
      <c r="K341" s="328"/>
      <c r="L341" s="328"/>
      <c r="M341" s="328"/>
      <c r="N341" s="328"/>
      <c r="O341" s="328"/>
      <c r="P341" s="328"/>
      <c r="Q341" s="328"/>
      <c r="R341" s="328"/>
    </row>
    <row r="342" spans="1:19" ht="12.75" customHeight="1">
      <c r="C342" s="298" t="s">
        <v>75</v>
      </c>
      <c r="F342" s="307">
        <f t="shared" si="48"/>
        <v>0</v>
      </c>
      <c r="G342" s="328"/>
      <c r="H342" s="328"/>
      <c r="I342" s="328"/>
      <c r="J342" s="328"/>
      <c r="K342" s="328"/>
      <c r="L342" s="328"/>
      <c r="M342" s="328"/>
      <c r="N342" s="328"/>
      <c r="O342" s="328"/>
      <c r="P342" s="328"/>
      <c r="Q342" s="328"/>
      <c r="R342" s="328"/>
    </row>
    <row r="343" spans="1:19" ht="12.75" customHeight="1">
      <c r="C343" s="298" t="s">
        <v>76</v>
      </c>
      <c r="E343" s="302" t="s">
        <v>171</v>
      </c>
      <c r="F343" s="307">
        <f t="shared" si="48"/>
        <v>0</v>
      </c>
      <c r="G343" s="328"/>
      <c r="H343" s="328"/>
      <c r="I343" s="328"/>
      <c r="J343" s="328"/>
      <c r="K343" s="328"/>
      <c r="L343" s="328"/>
      <c r="M343" s="328"/>
      <c r="N343" s="328"/>
      <c r="O343" s="328"/>
      <c r="P343" s="328"/>
      <c r="Q343" s="328"/>
      <c r="R343" s="328"/>
    </row>
    <row r="344" spans="1:19" ht="12.75" customHeight="1">
      <c r="C344" s="298" t="s">
        <v>77</v>
      </c>
      <c r="F344" s="307">
        <f t="shared" si="48"/>
        <v>0</v>
      </c>
      <c r="G344" s="328"/>
      <c r="H344" s="328"/>
      <c r="I344" s="328"/>
      <c r="J344" s="328"/>
      <c r="K344" s="328"/>
      <c r="L344" s="328"/>
      <c r="M344" s="328"/>
      <c r="N344" s="328"/>
      <c r="O344" s="328"/>
      <c r="P344" s="328"/>
      <c r="Q344" s="328"/>
      <c r="R344" s="328"/>
    </row>
    <row r="345" spans="1:19" ht="12.75" customHeight="1">
      <c r="C345" s="298" t="s">
        <v>99</v>
      </c>
      <c r="F345" s="307">
        <f t="shared" si="48"/>
        <v>0</v>
      </c>
      <c r="G345" s="328"/>
      <c r="H345" s="328"/>
      <c r="I345" s="328"/>
      <c r="J345" s="328"/>
      <c r="K345" s="328"/>
      <c r="L345" s="328"/>
      <c r="M345" s="328"/>
      <c r="N345" s="328"/>
      <c r="O345" s="328"/>
      <c r="P345" s="328"/>
      <c r="Q345" s="328"/>
      <c r="R345" s="328"/>
    </row>
    <row r="346" spans="1:19" ht="12.75" customHeight="1">
      <c r="C346" s="298" t="s">
        <v>334</v>
      </c>
      <c r="E346" s="302" t="s">
        <v>171</v>
      </c>
      <c r="F346" s="307">
        <f t="shared" si="48"/>
        <v>0</v>
      </c>
      <c r="G346" s="328"/>
      <c r="H346" s="328"/>
      <c r="I346" s="328"/>
      <c r="J346" s="328"/>
      <c r="K346" s="328"/>
      <c r="L346" s="328"/>
      <c r="M346" s="328"/>
      <c r="N346" s="328"/>
      <c r="O346" s="328"/>
      <c r="P346" s="328"/>
      <c r="Q346" s="328"/>
      <c r="R346" s="328"/>
    </row>
    <row r="347" spans="1:19" ht="12.75" customHeight="1">
      <c r="B347" s="298"/>
      <c r="F347" s="307"/>
      <c r="G347" s="307"/>
      <c r="H347" s="307"/>
      <c r="I347" s="307"/>
      <c r="J347" s="307"/>
      <c r="K347" s="307"/>
      <c r="L347" s="307"/>
      <c r="M347" s="307"/>
      <c r="N347" s="307"/>
      <c r="O347" s="307"/>
      <c r="P347" s="307"/>
      <c r="Q347" s="307"/>
      <c r="R347" s="307"/>
    </row>
    <row r="348" spans="1:19" ht="12.75" customHeight="1">
      <c r="A348" s="228" t="s">
        <v>212</v>
      </c>
      <c r="B348" s="298"/>
      <c r="F348" s="307">
        <f>SUM(G348:R348)</f>
        <v>0</v>
      </c>
      <c r="G348" s="314">
        <f t="shared" ref="G348:R348" si="49">SUM(G339:G347)</f>
        <v>0</v>
      </c>
      <c r="H348" s="314">
        <f t="shared" si="49"/>
        <v>0</v>
      </c>
      <c r="I348" s="314">
        <f t="shared" si="49"/>
        <v>0</v>
      </c>
      <c r="J348" s="314">
        <f t="shared" si="49"/>
        <v>0</v>
      </c>
      <c r="K348" s="314">
        <f t="shared" si="49"/>
        <v>0</v>
      </c>
      <c r="L348" s="314">
        <f t="shared" si="49"/>
        <v>0</v>
      </c>
      <c r="M348" s="314">
        <f t="shared" si="49"/>
        <v>0</v>
      </c>
      <c r="N348" s="314">
        <f t="shared" si="49"/>
        <v>0</v>
      </c>
      <c r="O348" s="314">
        <f t="shared" si="49"/>
        <v>0</v>
      </c>
      <c r="P348" s="314">
        <f t="shared" si="49"/>
        <v>0</v>
      </c>
      <c r="Q348" s="314">
        <f t="shared" si="49"/>
        <v>0</v>
      </c>
      <c r="R348" s="314">
        <f t="shared" si="49"/>
        <v>0</v>
      </c>
    </row>
    <row r="349" spans="1:19" ht="12.75" customHeight="1">
      <c r="B349" s="298"/>
      <c r="F349" s="307"/>
      <c r="G349" s="307"/>
      <c r="H349" s="307"/>
      <c r="I349" s="307"/>
      <c r="J349" s="307"/>
      <c r="K349" s="307"/>
      <c r="L349" s="307"/>
      <c r="M349" s="307"/>
      <c r="N349" s="307"/>
      <c r="O349" s="307"/>
      <c r="P349" s="307"/>
      <c r="Q349" s="307"/>
      <c r="R349" s="307"/>
    </row>
    <row r="350" spans="1:19" ht="12.75" customHeight="1">
      <c r="A350" s="228" t="s">
        <v>94</v>
      </c>
      <c r="B350" s="298"/>
      <c r="F350" s="307"/>
      <c r="G350" s="307"/>
      <c r="H350" s="307"/>
      <c r="I350" s="307"/>
      <c r="J350" s="307"/>
      <c r="K350" s="307"/>
      <c r="L350" s="307"/>
      <c r="M350" s="307"/>
      <c r="N350" s="307"/>
      <c r="O350" s="307"/>
      <c r="P350" s="307"/>
      <c r="Q350" s="307"/>
      <c r="R350" s="307"/>
    </row>
    <row r="351" spans="1:19" ht="12.75" customHeight="1">
      <c r="C351" s="298" t="s">
        <v>95</v>
      </c>
      <c r="F351" s="307">
        <f>SUM(G351:R351)</f>
        <v>0</v>
      </c>
      <c r="G351" s="328">
        <v>0</v>
      </c>
      <c r="H351" s="328">
        <v>0</v>
      </c>
      <c r="I351" s="328">
        <v>0</v>
      </c>
      <c r="J351" s="328">
        <v>0</v>
      </c>
      <c r="K351" s="328">
        <v>0</v>
      </c>
      <c r="L351" s="328">
        <v>0</v>
      </c>
      <c r="M351" s="328">
        <v>0</v>
      </c>
      <c r="N351" s="328">
        <v>0</v>
      </c>
      <c r="O351" s="328">
        <v>0</v>
      </c>
      <c r="P351" s="328">
        <v>0</v>
      </c>
      <c r="Q351" s="328">
        <v>0</v>
      </c>
      <c r="R351" s="328">
        <v>0</v>
      </c>
      <c r="S351" s="301"/>
    </row>
    <row r="352" spans="1:19" ht="12.75" customHeight="1">
      <c r="C352" s="298" t="s">
        <v>96</v>
      </c>
      <c r="F352" s="307">
        <f>SUM(G352:R352)</f>
        <v>0</v>
      </c>
      <c r="G352" s="328">
        <v>0</v>
      </c>
      <c r="H352" s="328">
        <v>0</v>
      </c>
      <c r="I352" s="328">
        <v>0</v>
      </c>
      <c r="J352" s="328">
        <v>0</v>
      </c>
      <c r="K352" s="328">
        <v>0</v>
      </c>
      <c r="L352" s="328">
        <v>0</v>
      </c>
      <c r="M352" s="328">
        <v>0</v>
      </c>
      <c r="N352" s="328">
        <v>0</v>
      </c>
      <c r="O352" s="328">
        <v>0</v>
      </c>
      <c r="P352" s="328">
        <v>0</v>
      </c>
      <c r="Q352" s="328">
        <v>0</v>
      </c>
      <c r="R352" s="328">
        <v>0</v>
      </c>
      <c r="S352" s="301"/>
    </row>
    <row r="353" spans="1:18" ht="12.75" customHeight="1">
      <c r="C353" s="298"/>
      <c r="F353" s="307"/>
      <c r="G353" s="307"/>
      <c r="H353" s="307"/>
      <c r="I353" s="307"/>
      <c r="J353" s="307"/>
      <c r="K353" s="307"/>
      <c r="L353" s="307"/>
      <c r="M353" s="307"/>
      <c r="N353" s="307"/>
      <c r="O353" s="307"/>
      <c r="P353" s="307"/>
      <c r="Q353" s="307"/>
      <c r="R353" s="307"/>
    </row>
    <row r="354" spans="1:18" ht="12.75" customHeight="1">
      <c r="A354" s="228" t="s">
        <v>213</v>
      </c>
      <c r="B354" s="298"/>
      <c r="F354" s="307">
        <f>SUM(G354:R354)</f>
        <v>0</v>
      </c>
      <c r="G354" s="314">
        <f t="shared" ref="G354:R354" si="50">SUM(G351:G353)</f>
        <v>0</v>
      </c>
      <c r="H354" s="314">
        <f t="shared" si="50"/>
        <v>0</v>
      </c>
      <c r="I354" s="314">
        <f t="shared" si="50"/>
        <v>0</v>
      </c>
      <c r="J354" s="314">
        <f t="shared" si="50"/>
        <v>0</v>
      </c>
      <c r="K354" s="314">
        <f t="shared" si="50"/>
        <v>0</v>
      </c>
      <c r="L354" s="314">
        <f t="shared" si="50"/>
        <v>0</v>
      </c>
      <c r="M354" s="314">
        <f t="shared" si="50"/>
        <v>0</v>
      </c>
      <c r="N354" s="314">
        <f t="shared" si="50"/>
        <v>0</v>
      </c>
      <c r="O354" s="314">
        <f t="shared" si="50"/>
        <v>0</v>
      </c>
      <c r="P354" s="314">
        <f t="shared" si="50"/>
        <v>0</v>
      </c>
      <c r="Q354" s="314">
        <f t="shared" si="50"/>
        <v>0</v>
      </c>
      <c r="R354" s="314">
        <f t="shared" si="50"/>
        <v>0</v>
      </c>
    </row>
    <row r="355" spans="1:18" ht="12.75" customHeight="1">
      <c r="B355" s="298"/>
      <c r="F355" s="307"/>
      <c r="G355" s="307"/>
      <c r="H355" s="307"/>
      <c r="I355" s="307"/>
      <c r="J355" s="307"/>
      <c r="K355" s="307"/>
      <c r="L355" s="307"/>
      <c r="M355" s="307"/>
      <c r="N355" s="307"/>
      <c r="O355" s="307"/>
      <c r="P355" s="307"/>
      <c r="Q355" s="307"/>
      <c r="R355" s="307"/>
    </row>
    <row r="356" spans="1:18" ht="12.75" customHeight="1">
      <c r="A356" s="228" t="s">
        <v>78</v>
      </c>
      <c r="B356" s="298"/>
      <c r="F356" s="307"/>
      <c r="G356" s="307"/>
      <c r="H356" s="307"/>
      <c r="I356" s="307"/>
      <c r="J356" s="307"/>
      <c r="K356" s="307"/>
      <c r="L356" s="307"/>
      <c r="M356" s="307"/>
      <c r="N356" s="307"/>
      <c r="O356" s="307"/>
      <c r="P356" s="307"/>
      <c r="Q356" s="307"/>
      <c r="R356" s="307"/>
    </row>
    <row r="357" spans="1:18" ht="12.75" customHeight="1">
      <c r="C357" s="298" t="s">
        <v>79</v>
      </c>
      <c r="F357" s="307">
        <f t="shared" ref="F357:F376" si="51">SUM(G357:R357)</f>
        <v>0</v>
      </c>
      <c r="G357" s="328"/>
      <c r="H357" s="328"/>
      <c r="I357" s="328"/>
      <c r="J357" s="328"/>
      <c r="K357" s="328"/>
      <c r="L357" s="328"/>
      <c r="M357" s="328"/>
      <c r="N357" s="328"/>
      <c r="O357" s="328"/>
      <c r="P357" s="328"/>
      <c r="Q357" s="328"/>
      <c r="R357" s="328"/>
    </row>
    <row r="358" spans="1:18" ht="12.75" customHeight="1">
      <c r="C358" s="298" t="s">
        <v>201</v>
      </c>
      <c r="F358" s="307">
        <f t="shared" si="51"/>
        <v>0</v>
      </c>
      <c r="G358" s="328"/>
      <c r="H358" s="328"/>
      <c r="I358" s="328"/>
      <c r="J358" s="328"/>
      <c r="K358" s="328"/>
      <c r="L358" s="328"/>
      <c r="M358" s="328"/>
      <c r="N358" s="328"/>
      <c r="O358" s="328"/>
      <c r="P358" s="328"/>
      <c r="Q358" s="328"/>
      <c r="R358" s="328"/>
    </row>
    <row r="359" spans="1:18" ht="12.75" customHeight="1">
      <c r="C359" s="298" t="s">
        <v>335</v>
      </c>
      <c r="F359" s="307">
        <f t="shared" si="51"/>
        <v>0</v>
      </c>
      <c r="G359" s="328"/>
      <c r="H359" s="328"/>
      <c r="I359" s="328"/>
      <c r="J359" s="328"/>
      <c r="K359" s="328"/>
      <c r="L359" s="328"/>
      <c r="M359" s="328"/>
      <c r="N359" s="328"/>
      <c r="O359" s="328"/>
      <c r="P359" s="328"/>
      <c r="Q359" s="328"/>
      <c r="R359" s="328"/>
    </row>
    <row r="360" spans="1:18" ht="12.75" customHeight="1">
      <c r="C360" s="298" t="s">
        <v>80</v>
      </c>
      <c r="F360" s="307">
        <f t="shared" si="51"/>
        <v>0</v>
      </c>
      <c r="G360" s="328"/>
      <c r="H360" s="328"/>
      <c r="I360" s="328"/>
      <c r="J360" s="328"/>
      <c r="K360" s="328"/>
      <c r="L360" s="328"/>
      <c r="M360" s="328"/>
      <c r="N360" s="328"/>
      <c r="O360" s="328"/>
      <c r="P360" s="328"/>
      <c r="Q360" s="328"/>
      <c r="R360" s="328"/>
    </row>
    <row r="361" spans="1:18" ht="12.75" customHeight="1">
      <c r="C361" s="298" t="s">
        <v>336</v>
      </c>
      <c r="F361" s="307">
        <f t="shared" si="51"/>
        <v>0</v>
      </c>
      <c r="G361" s="328"/>
      <c r="H361" s="328"/>
      <c r="I361" s="328"/>
      <c r="J361" s="328"/>
      <c r="K361" s="328"/>
      <c r="L361" s="328"/>
      <c r="M361" s="328"/>
      <c r="N361" s="328"/>
      <c r="O361" s="328"/>
      <c r="P361" s="328"/>
      <c r="Q361" s="328"/>
      <c r="R361" s="328"/>
    </row>
    <row r="362" spans="1:18" ht="12.75" customHeight="1">
      <c r="C362" s="298" t="s">
        <v>81</v>
      </c>
      <c r="F362" s="307">
        <f t="shared" si="51"/>
        <v>0</v>
      </c>
      <c r="G362" s="328"/>
      <c r="H362" s="328"/>
      <c r="I362" s="328"/>
      <c r="J362" s="328"/>
      <c r="K362" s="328"/>
      <c r="L362" s="328"/>
      <c r="M362" s="328"/>
      <c r="N362" s="328"/>
      <c r="O362" s="328"/>
      <c r="P362" s="328"/>
      <c r="Q362" s="328"/>
      <c r="R362" s="328"/>
    </row>
    <row r="363" spans="1:18" ht="12.75" customHeight="1">
      <c r="C363" s="298" t="s">
        <v>82</v>
      </c>
      <c r="F363" s="307">
        <f t="shared" si="51"/>
        <v>0</v>
      </c>
      <c r="G363" s="328"/>
      <c r="H363" s="328"/>
      <c r="I363" s="328"/>
      <c r="J363" s="328"/>
      <c r="K363" s="328"/>
      <c r="L363" s="328"/>
      <c r="M363" s="328"/>
      <c r="N363" s="328"/>
      <c r="O363" s="328"/>
      <c r="P363" s="328"/>
      <c r="Q363" s="328"/>
      <c r="R363" s="328"/>
    </row>
    <row r="364" spans="1:18" ht="12.75" customHeight="1">
      <c r="C364" s="298" t="s">
        <v>83</v>
      </c>
      <c r="F364" s="307">
        <f t="shared" si="51"/>
        <v>0</v>
      </c>
      <c r="G364" s="328"/>
      <c r="H364" s="328"/>
      <c r="I364" s="328"/>
      <c r="J364" s="328"/>
      <c r="K364" s="328"/>
      <c r="L364" s="328"/>
      <c r="M364" s="328"/>
      <c r="N364" s="328"/>
      <c r="O364" s="328"/>
      <c r="P364" s="328"/>
      <c r="Q364" s="328"/>
      <c r="R364" s="328"/>
    </row>
    <row r="365" spans="1:18" ht="12.75" customHeight="1">
      <c r="C365" s="298" t="s">
        <v>31</v>
      </c>
      <c r="F365" s="307">
        <f t="shared" si="51"/>
        <v>0</v>
      </c>
      <c r="G365" s="328"/>
      <c r="H365" s="328"/>
      <c r="I365" s="328"/>
      <c r="J365" s="328"/>
      <c r="K365" s="328"/>
      <c r="L365" s="328"/>
      <c r="M365" s="328"/>
      <c r="N365" s="328"/>
      <c r="O365" s="328"/>
      <c r="P365" s="328"/>
      <c r="Q365" s="328"/>
      <c r="R365" s="328"/>
    </row>
    <row r="366" spans="1:18" ht="12.75" customHeight="1">
      <c r="C366" s="298" t="s">
        <v>84</v>
      </c>
      <c r="F366" s="307">
        <f t="shared" si="51"/>
        <v>0</v>
      </c>
      <c r="G366" s="328"/>
      <c r="H366" s="328"/>
      <c r="I366" s="328"/>
      <c r="J366" s="328"/>
      <c r="K366" s="328"/>
      <c r="L366" s="328"/>
      <c r="M366" s="328"/>
      <c r="N366" s="328"/>
      <c r="O366" s="328"/>
      <c r="P366" s="328"/>
      <c r="Q366" s="328"/>
      <c r="R366" s="328"/>
    </row>
    <row r="367" spans="1:18" ht="12.75" customHeight="1">
      <c r="C367" s="298" t="s">
        <v>30</v>
      </c>
      <c r="F367" s="307">
        <f t="shared" si="51"/>
        <v>0</v>
      </c>
      <c r="G367" s="328"/>
      <c r="H367" s="328"/>
      <c r="I367" s="328"/>
      <c r="J367" s="328"/>
      <c r="K367" s="328"/>
      <c r="L367" s="328"/>
      <c r="M367" s="328"/>
      <c r="N367" s="328"/>
      <c r="O367" s="328"/>
      <c r="P367" s="328"/>
      <c r="Q367" s="328"/>
      <c r="R367" s="328"/>
    </row>
    <row r="368" spans="1:18" ht="12.75" customHeight="1">
      <c r="C368" s="298" t="s">
        <v>214</v>
      </c>
      <c r="F368" s="307">
        <f t="shared" si="51"/>
        <v>0</v>
      </c>
      <c r="G368" s="328"/>
      <c r="H368" s="328"/>
      <c r="I368" s="328"/>
      <c r="J368" s="328"/>
      <c r="K368" s="328"/>
      <c r="L368" s="328"/>
      <c r="M368" s="328"/>
      <c r="N368" s="328"/>
      <c r="O368" s="328"/>
      <c r="P368" s="328"/>
      <c r="Q368" s="328"/>
      <c r="R368" s="328"/>
    </row>
    <row r="369" spans="1:18" ht="12.75" customHeight="1">
      <c r="C369" s="298" t="s">
        <v>215</v>
      </c>
      <c r="F369" s="307">
        <f t="shared" si="51"/>
        <v>0</v>
      </c>
      <c r="G369" s="328"/>
      <c r="H369" s="328"/>
      <c r="I369" s="328"/>
      <c r="J369" s="328"/>
      <c r="K369" s="328"/>
      <c r="L369" s="328"/>
      <c r="M369" s="328"/>
      <c r="N369" s="328"/>
      <c r="O369" s="328"/>
      <c r="P369" s="328"/>
      <c r="Q369" s="328"/>
      <c r="R369" s="328"/>
    </row>
    <row r="370" spans="1:18" ht="12.75" customHeight="1">
      <c r="C370" s="319" t="s">
        <v>85</v>
      </c>
      <c r="F370" s="307">
        <f t="shared" si="51"/>
        <v>0</v>
      </c>
      <c r="G370" s="328"/>
      <c r="H370" s="328"/>
      <c r="I370" s="328"/>
      <c r="J370" s="328"/>
      <c r="K370" s="328"/>
      <c r="L370" s="328"/>
      <c r="M370" s="328"/>
      <c r="N370" s="328"/>
      <c r="O370" s="328"/>
      <c r="P370" s="328"/>
      <c r="Q370" s="328"/>
      <c r="R370" s="328"/>
    </row>
    <row r="371" spans="1:18" ht="12.75" customHeight="1">
      <c r="C371" s="319" t="s">
        <v>337</v>
      </c>
      <c r="F371" s="307">
        <f t="shared" si="51"/>
        <v>0</v>
      </c>
      <c r="G371" s="328"/>
      <c r="H371" s="328"/>
      <c r="I371" s="328"/>
      <c r="J371" s="328"/>
      <c r="K371" s="328"/>
      <c r="L371" s="328"/>
      <c r="M371" s="328"/>
      <c r="N371" s="328"/>
      <c r="O371" s="328"/>
      <c r="P371" s="328"/>
      <c r="Q371" s="328"/>
      <c r="R371" s="328"/>
    </row>
    <row r="372" spans="1:18" ht="12.75" customHeight="1">
      <c r="C372" s="319" t="s">
        <v>86</v>
      </c>
      <c r="E372" s="302" t="s">
        <v>171</v>
      </c>
      <c r="F372" s="307">
        <f t="shared" si="51"/>
        <v>0</v>
      </c>
      <c r="G372" s="328"/>
      <c r="H372" s="328"/>
      <c r="I372" s="328"/>
      <c r="J372" s="328"/>
      <c r="K372" s="328"/>
      <c r="L372" s="328"/>
      <c r="M372" s="328"/>
      <c r="N372" s="328"/>
      <c r="O372" s="328"/>
      <c r="P372" s="328"/>
      <c r="Q372" s="328"/>
      <c r="R372" s="328"/>
    </row>
    <row r="373" spans="1:18" ht="12.75" customHeight="1">
      <c r="B373" s="298"/>
      <c r="C373" s="253" t="s">
        <v>87</v>
      </c>
      <c r="F373" s="307">
        <f t="shared" si="51"/>
        <v>0</v>
      </c>
      <c r="G373" s="328"/>
      <c r="H373" s="328"/>
      <c r="I373" s="328"/>
      <c r="J373" s="328"/>
      <c r="K373" s="328"/>
      <c r="L373" s="328"/>
      <c r="M373" s="328"/>
      <c r="N373" s="328"/>
      <c r="O373" s="328"/>
      <c r="P373" s="328"/>
      <c r="Q373" s="328"/>
      <c r="R373" s="328"/>
    </row>
    <row r="374" spans="1:18" ht="12.75" customHeight="1">
      <c r="C374" s="298" t="s">
        <v>88</v>
      </c>
      <c r="F374" s="307">
        <f t="shared" si="51"/>
        <v>0</v>
      </c>
      <c r="G374" s="328"/>
      <c r="H374" s="328"/>
      <c r="I374" s="328"/>
      <c r="J374" s="328"/>
      <c r="K374" s="328"/>
      <c r="L374" s="328"/>
      <c r="M374" s="328"/>
      <c r="N374" s="328"/>
      <c r="O374" s="328"/>
      <c r="P374" s="328"/>
      <c r="Q374" s="328"/>
      <c r="R374" s="328"/>
    </row>
    <row r="375" spans="1:18" ht="12.75" customHeight="1">
      <c r="B375" s="298"/>
      <c r="C375" s="253" t="s">
        <v>338</v>
      </c>
      <c r="F375" s="307">
        <f t="shared" si="51"/>
        <v>0</v>
      </c>
      <c r="G375" s="328"/>
      <c r="H375" s="328"/>
      <c r="I375" s="328"/>
      <c r="J375" s="328"/>
      <c r="K375" s="328"/>
      <c r="L375" s="328"/>
      <c r="M375" s="328"/>
      <c r="N375" s="328"/>
      <c r="O375" s="328"/>
      <c r="P375" s="328"/>
      <c r="Q375" s="328"/>
      <c r="R375" s="328"/>
    </row>
    <row r="376" spans="1:18" ht="12.75" customHeight="1">
      <c r="B376" s="298"/>
      <c r="C376" s="253" t="s">
        <v>339</v>
      </c>
      <c r="F376" s="307">
        <f t="shared" si="51"/>
        <v>0</v>
      </c>
      <c r="G376" s="328"/>
      <c r="H376" s="328"/>
      <c r="I376" s="328"/>
      <c r="J376" s="328"/>
      <c r="K376" s="328"/>
      <c r="L376" s="328"/>
      <c r="M376" s="328"/>
      <c r="N376" s="328"/>
      <c r="O376" s="328"/>
      <c r="P376" s="328"/>
      <c r="Q376" s="328"/>
      <c r="R376" s="328"/>
    </row>
    <row r="377" spans="1:18" ht="12.75" customHeight="1">
      <c r="B377" s="298"/>
      <c r="F377" s="307"/>
      <c r="G377" s="307"/>
      <c r="H377" s="307"/>
      <c r="I377" s="307"/>
      <c r="J377" s="307"/>
      <c r="K377" s="307"/>
      <c r="L377" s="307"/>
      <c r="M377" s="307"/>
      <c r="N377" s="307"/>
      <c r="O377" s="307"/>
      <c r="P377" s="307"/>
      <c r="Q377" s="307"/>
      <c r="R377" s="307"/>
    </row>
    <row r="378" spans="1:18" ht="12.75" customHeight="1">
      <c r="A378" s="228" t="s">
        <v>216</v>
      </c>
      <c r="B378" s="298"/>
      <c r="E378" s="302" t="s">
        <v>171</v>
      </c>
      <c r="F378" s="307">
        <f>SUM(G378:R378)</f>
        <v>0</v>
      </c>
      <c r="G378" s="314">
        <f t="shared" ref="G378:R378" si="52">SUM(G357:G377)</f>
        <v>0</v>
      </c>
      <c r="H378" s="314">
        <f t="shared" si="52"/>
        <v>0</v>
      </c>
      <c r="I378" s="314">
        <f t="shared" si="52"/>
        <v>0</v>
      </c>
      <c r="J378" s="314">
        <f t="shared" si="52"/>
        <v>0</v>
      </c>
      <c r="K378" s="314">
        <f t="shared" si="52"/>
        <v>0</v>
      </c>
      <c r="L378" s="314">
        <f t="shared" si="52"/>
        <v>0</v>
      </c>
      <c r="M378" s="314">
        <f t="shared" si="52"/>
        <v>0</v>
      </c>
      <c r="N378" s="314">
        <f t="shared" si="52"/>
        <v>0</v>
      </c>
      <c r="O378" s="314">
        <f t="shared" si="52"/>
        <v>0</v>
      </c>
      <c r="P378" s="314">
        <f t="shared" si="52"/>
        <v>0</v>
      </c>
      <c r="Q378" s="314">
        <f t="shared" si="52"/>
        <v>0</v>
      </c>
      <c r="R378" s="314">
        <f t="shared" si="52"/>
        <v>0</v>
      </c>
    </row>
    <row r="379" spans="1:18" ht="12.75" customHeight="1">
      <c r="B379" s="298"/>
      <c r="F379" s="313" t="s">
        <v>89</v>
      </c>
      <c r="G379" s="313" t="s">
        <v>89</v>
      </c>
      <c r="H379" s="313" t="s">
        <v>89</v>
      </c>
      <c r="I379" s="313" t="s">
        <v>89</v>
      </c>
      <c r="J379" s="313" t="s">
        <v>89</v>
      </c>
      <c r="K379" s="313" t="s">
        <v>89</v>
      </c>
      <c r="L379" s="313" t="s">
        <v>89</v>
      </c>
      <c r="M379" s="313" t="s">
        <v>89</v>
      </c>
      <c r="N379" s="313" t="s">
        <v>89</v>
      </c>
      <c r="O379" s="313" t="s">
        <v>89</v>
      </c>
      <c r="P379" s="313" t="s">
        <v>89</v>
      </c>
      <c r="Q379" s="313" t="s">
        <v>89</v>
      </c>
      <c r="R379" s="313" t="s">
        <v>89</v>
      </c>
    </row>
    <row r="380" spans="1:18" ht="12.75" customHeight="1">
      <c r="A380" s="228" t="s">
        <v>97</v>
      </c>
      <c r="E380" s="302"/>
      <c r="F380" s="307">
        <f>SUM(G380:R380)</f>
        <v>0</v>
      </c>
      <c r="G380" s="314">
        <f t="shared" ref="G380:R380" si="53">SUM(G378,G354,G348,G336,G322)</f>
        <v>0</v>
      </c>
      <c r="H380" s="314">
        <f t="shared" si="53"/>
        <v>0</v>
      </c>
      <c r="I380" s="314">
        <f t="shared" si="53"/>
        <v>0</v>
      </c>
      <c r="J380" s="314">
        <f t="shared" si="53"/>
        <v>0</v>
      </c>
      <c r="K380" s="314">
        <f t="shared" si="53"/>
        <v>0</v>
      </c>
      <c r="L380" s="314">
        <f t="shared" si="53"/>
        <v>0</v>
      </c>
      <c r="M380" s="314">
        <f t="shared" si="53"/>
        <v>0</v>
      </c>
      <c r="N380" s="314">
        <f t="shared" si="53"/>
        <v>0</v>
      </c>
      <c r="O380" s="314">
        <f t="shared" si="53"/>
        <v>0</v>
      </c>
      <c r="P380" s="314">
        <f t="shared" si="53"/>
        <v>0</v>
      </c>
      <c r="Q380" s="314">
        <f t="shared" si="53"/>
        <v>0</v>
      </c>
      <c r="R380" s="314">
        <f t="shared" si="53"/>
        <v>0</v>
      </c>
    </row>
    <row r="381" spans="1:18" ht="12.75" customHeight="1">
      <c r="B381" s="298"/>
      <c r="F381" s="313" t="s">
        <v>89</v>
      </c>
      <c r="G381" s="313" t="s">
        <v>89</v>
      </c>
      <c r="H381" s="313" t="s">
        <v>89</v>
      </c>
      <c r="I381" s="313" t="s">
        <v>89</v>
      </c>
      <c r="J381" s="313" t="s">
        <v>89</v>
      </c>
      <c r="K381" s="313" t="s">
        <v>89</v>
      </c>
      <c r="L381" s="313" t="s">
        <v>89</v>
      </c>
      <c r="M381" s="313" t="s">
        <v>89</v>
      </c>
      <c r="N381" s="313" t="s">
        <v>89</v>
      </c>
      <c r="O381" s="313" t="s">
        <v>89</v>
      </c>
      <c r="P381" s="313" t="s">
        <v>89</v>
      </c>
      <c r="Q381" s="313" t="s">
        <v>89</v>
      </c>
      <c r="R381" s="313" t="s">
        <v>89</v>
      </c>
    </row>
    <row r="383" spans="1:18" s="492" customFormat="1" ht="12.75" customHeight="1">
      <c r="D383" s="491" t="s">
        <v>157</v>
      </c>
      <c r="F383" s="493">
        <f t="shared" ref="F383:R383" si="54">F380-F214</f>
        <v>0</v>
      </c>
      <c r="G383" s="493">
        <f t="shared" si="54"/>
        <v>0</v>
      </c>
      <c r="H383" s="493">
        <f t="shared" si="54"/>
        <v>0</v>
      </c>
      <c r="I383" s="493">
        <f t="shared" si="54"/>
        <v>0</v>
      </c>
      <c r="J383" s="493">
        <f t="shared" si="54"/>
        <v>0</v>
      </c>
      <c r="K383" s="493">
        <f t="shared" si="54"/>
        <v>0</v>
      </c>
      <c r="L383" s="493">
        <f t="shared" si="54"/>
        <v>0</v>
      </c>
      <c r="M383" s="493">
        <f t="shared" si="54"/>
        <v>0</v>
      </c>
      <c r="N383" s="493">
        <f t="shared" si="54"/>
        <v>0</v>
      </c>
      <c r="O383" s="493">
        <f t="shared" si="54"/>
        <v>0</v>
      </c>
      <c r="P383" s="493">
        <f t="shared" si="54"/>
        <v>0</v>
      </c>
      <c r="Q383" s="493">
        <f t="shared" si="54"/>
        <v>0</v>
      </c>
      <c r="R383" s="493">
        <f t="shared" si="54"/>
        <v>0</v>
      </c>
    </row>
    <row r="384" spans="1:18" s="492" customFormat="1" ht="12.75" customHeight="1">
      <c r="D384" s="491" t="s">
        <v>157</v>
      </c>
      <c r="F384" s="493">
        <v>0</v>
      </c>
      <c r="G384" s="493">
        <v>0</v>
      </c>
      <c r="H384" s="493">
        <v>0</v>
      </c>
      <c r="I384" s="493">
        <v>0</v>
      </c>
      <c r="J384" s="493">
        <v>0</v>
      </c>
      <c r="K384" s="493">
        <v>0</v>
      </c>
      <c r="L384" s="493">
        <v>0</v>
      </c>
      <c r="M384" s="493">
        <v>0</v>
      </c>
      <c r="N384" s="493">
        <v>0</v>
      </c>
      <c r="O384" s="493">
        <v>0</v>
      </c>
      <c r="P384" s="493">
        <v>0</v>
      </c>
      <c r="Q384" s="493">
        <v>0</v>
      </c>
      <c r="R384" s="493">
        <v>0</v>
      </c>
    </row>
  </sheetData>
  <conditionalFormatting sqref="F383:R383">
    <cfRule type="cellIs" dxfId="3" priority="2" operator="notBetween">
      <formula>-1</formula>
      <formula>1</formula>
    </cfRule>
  </conditionalFormatting>
  <conditionalFormatting sqref="F384:R384">
    <cfRule type="cellIs" dxfId="2" priority="1" operator="notBetween">
      <formula>-1</formula>
      <formula>1</formula>
    </cfRule>
  </conditionalFormatting>
  <conditionalFormatting sqref="F182:R182">
    <cfRule type="cellIs" dxfId="1" priority="3" operator="notBetween">
      <formula>-1</formula>
      <formula>1</formula>
    </cfRule>
  </conditionalFormatting>
  <pageMargins left="0.25" right="0.25" top="0.5" bottom="0.5" header="0.3" footer="0.3"/>
  <pageSetup scale="55" fitToHeight="0" orientation="landscape" r:id="rId1"/>
  <headerFooter alignWithMargins="0">
    <oddFooter>&amp;C&amp;"arial"&amp;11Workpaper (5.5)  -  Actual Net Power Cost as Booked&amp;R&amp;"arial"&amp;11 Page &amp;P of &amp;N</oddFooter>
  </headerFooter>
  <rowBreaks count="6" manualBreakCount="6">
    <brk id="62" max="16383" man="1"/>
    <brk id="145" max="16383" man="1"/>
    <brk id="183" max="16383" man="1"/>
    <brk id="215" max="16383" man="1"/>
    <brk id="289" max="16383" man="1"/>
    <brk id="323" max="16383" man="1"/>
  </rowBreaks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384"/>
  <sheetViews>
    <sheetView zoomScaleNormal="100" zoomScaleSheetLayoutView="85" workbookViewId="0">
      <pane ySplit="5" topLeftCell="A6" activePane="bottomLeft" state="frozen"/>
      <selection pane="bottomLeft"/>
    </sheetView>
  </sheetViews>
  <sheetFormatPr defaultColWidth="9.42578125" defaultRowHeight="12.75" customHeight="1"/>
  <cols>
    <col min="1" max="3" width="1.42578125" style="253" customWidth="1"/>
    <col min="4" max="4" width="46.5703125" style="253" customWidth="1"/>
    <col min="5" max="5" width="1.42578125" style="253" customWidth="1"/>
    <col min="6" max="6" width="14.85546875" style="253" customWidth="1"/>
    <col min="7" max="18" width="14.42578125" style="253" customWidth="1"/>
    <col min="19" max="16384" width="9.42578125" style="253"/>
  </cols>
  <sheetData>
    <row r="1" spans="1:18" s="213" customFormat="1" ht="12.75" customHeight="1">
      <c r="A1" s="1" t="str">
        <f>+'Workpaper Index'!$C$4</f>
        <v>Washington Power Cost Adjustment Mechanism</v>
      </c>
    </row>
    <row r="2" spans="1:18" s="213" customFormat="1" ht="12.75" customHeight="1">
      <c r="A2" s="1" t="str">
        <f>+'Workpaper Index'!$B$5&amp;" "&amp;'Workpaper Index'!$C$5</f>
        <v>Deferral Period: January 1, 2020 - December 31, 2020</v>
      </c>
    </row>
    <row r="3" spans="1:18" s="213" customFormat="1" ht="12.75" customHeight="1">
      <c r="A3" s="1" t="str">
        <f>+'Workpaper Index'!$B$16&amp;": "&amp;'Workpaper Index'!$C$16</f>
        <v>(3.5): Actual West Control Area Net Power Costs</v>
      </c>
    </row>
    <row r="4" spans="1:18" s="287" customFormat="1" ht="12.75" customHeight="1">
      <c r="A4" s="286"/>
    </row>
    <row r="5" spans="1:18" s="288" customFormat="1" ht="12.75" customHeight="1">
      <c r="B5" s="289"/>
      <c r="C5" s="290"/>
      <c r="D5" s="291"/>
      <c r="F5" s="292" t="s">
        <v>5</v>
      </c>
      <c r="G5" s="293">
        <f>'Exhibit JP-2 PCAM Calculation'!$D$11</f>
        <v>43831</v>
      </c>
      <c r="H5" s="293">
        <f t="shared" ref="H5:R5" si="0">+EDATE(G5,1)</f>
        <v>43862</v>
      </c>
      <c r="I5" s="293">
        <f t="shared" si="0"/>
        <v>43891</v>
      </c>
      <c r="J5" s="293">
        <f t="shared" si="0"/>
        <v>43922</v>
      </c>
      <c r="K5" s="293">
        <f t="shared" si="0"/>
        <v>43952</v>
      </c>
      <c r="L5" s="293">
        <f t="shared" si="0"/>
        <v>43983</v>
      </c>
      <c r="M5" s="293">
        <f t="shared" si="0"/>
        <v>44013</v>
      </c>
      <c r="N5" s="293">
        <f t="shared" si="0"/>
        <v>44044</v>
      </c>
      <c r="O5" s="293">
        <f t="shared" si="0"/>
        <v>44075</v>
      </c>
      <c r="P5" s="293">
        <f t="shared" si="0"/>
        <v>44105</v>
      </c>
      <c r="Q5" s="293">
        <f t="shared" si="0"/>
        <v>44136</v>
      </c>
      <c r="R5" s="293">
        <f t="shared" si="0"/>
        <v>44166</v>
      </c>
    </row>
    <row r="6" spans="1:18" ht="12.75" customHeight="1">
      <c r="D6" s="226"/>
      <c r="E6" s="266"/>
      <c r="F6" s="226"/>
    </row>
    <row r="7" spans="1:18" ht="12.75" customHeight="1">
      <c r="B7" s="294"/>
      <c r="C7" s="295"/>
      <c r="D7" s="226"/>
      <c r="E7" s="230">
        <v>7</v>
      </c>
      <c r="F7" s="296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</row>
    <row r="8" spans="1:18" s="288" customFormat="1" ht="12.75" customHeight="1">
      <c r="A8" s="253"/>
      <c r="B8" s="298"/>
      <c r="C8" s="253"/>
      <c r="D8" s="253"/>
      <c r="E8" s="291"/>
      <c r="F8" s="296" t="s">
        <v>319</v>
      </c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</row>
    <row r="9" spans="1:18" ht="12.75" customHeight="1">
      <c r="A9" s="228" t="s">
        <v>15</v>
      </c>
    </row>
    <row r="10" spans="1:18" ht="12.75" customHeight="1">
      <c r="A10" s="228"/>
      <c r="B10" s="253" t="s">
        <v>16</v>
      </c>
    </row>
    <row r="11" spans="1:18" ht="12.75" customHeight="1">
      <c r="C11" s="299" t="s">
        <v>17</v>
      </c>
      <c r="F11" s="300">
        <f t="shared" ref="F11:F14" si="1">SUM(G11:R11)</f>
        <v>0</v>
      </c>
      <c r="G11" s="300">
        <v>0</v>
      </c>
      <c r="H11" s="300">
        <v>0</v>
      </c>
      <c r="I11" s="300">
        <v>0</v>
      </c>
      <c r="J11" s="300">
        <v>0</v>
      </c>
      <c r="K11" s="300">
        <v>0</v>
      </c>
      <c r="L11" s="300">
        <v>0</v>
      </c>
      <c r="M11" s="300">
        <v>0</v>
      </c>
      <c r="N11" s="300">
        <v>0</v>
      </c>
      <c r="O11" s="300">
        <v>0</v>
      </c>
      <c r="P11" s="300">
        <v>0</v>
      </c>
      <c r="Q11" s="300">
        <v>0</v>
      </c>
      <c r="R11" s="300">
        <v>0</v>
      </c>
    </row>
    <row r="12" spans="1:18" ht="12.75" customHeight="1">
      <c r="C12" s="299" t="s">
        <v>164</v>
      </c>
      <c r="F12" s="301">
        <f t="shared" si="1"/>
        <v>0</v>
      </c>
      <c r="G12" s="486">
        <v>0</v>
      </c>
      <c r="H12" s="486">
        <v>0</v>
      </c>
      <c r="I12" s="486">
        <v>0</v>
      </c>
      <c r="J12" s="486">
        <v>0</v>
      </c>
      <c r="K12" s="486">
        <v>0</v>
      </c>
      <c r="L12" s="486">
        <v>0</v>
      </c>
      <c r="M12" s="486">
        <v>0</v>
      </c>
      <c r="N12" s="486">
        <v>0</v>
      </c>
      <c r="O12" s="486">
        <v>0</v>
      </c>
      <c r="P12" s="486">
        <v>0</v>
      </c>
      <c r="Q12" s="486">
        <v>0</v>
      </c>
      <c r="R12" s="486">
        <v>0</v>
      </c>
    </row>
    <row r="13" spans="1:18" ht="12.75" customHeight="1">
      <c r="C13" s="299" t="s">
        <v>18</v>
      </c>
      <c r="F13" s="301">
        <f t="shared" si="1"/>
        <v>0</v>
      </c>
      <c r="G13" s="486">
        <v>0</v>
      </c>
      <c r="H13" s="486">
        <v>0</v>
      </c>
      <c r="I13" s="486">
        <v>0</v>
      </c>
      <c r="J13" s="486">
        <v>0</v>
      </c>
      <c r="K13" s="486">
        <v>0</v>
      </c>
      <c r="L13" s="486">
        <v>0</v>
      </c>
      <c r="M13" s="486">
        <v>0</v>
      </c>
      <c r="N13" s="486">
        <v>0</v>
      </c>
      <c r="O13" s="486">
        <v>0</v>
      </c>
      <c r="P13" s="486">
        <v>0</v>
      </c>
      <c r="Q13" s="486">
        <v>0</v>
      </c>
      <c r="R13" s="486">
        <v>0</v>
      </c>
    </row>
    <row r="14" spans="1:18" ht="12.75" customHeight="1">
      <c r="C14" s="299" t="s">
        <v>19</v>
      </c>
      <c r="F14" s="301">
        <f t="shared" si="1"/>
        <v>0</v>
      </c>
      <c r="G14" s="486"/>
      <c r="H14" s="486"/>
      <c r="I14" s="486"/>
      <c r="J14" s="486"/>
      <c r="K14" s="486"/>
      <c r="L14" s="486"/>
      <c r="M14" s="486"/>
      <c r="N14" s="486"/>
      <c r="O14" s="486"/>
      <c r="P14" s="486"/>
      <c r="Q14" s="486"/>
      <c r="R14" s="486"/>
    </row>
    <row r="15" spans="1:18" ht="12.75" customHeight="1">
      <c r="C15" s="299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</row>
    <row r="16" spans="1:18" ht="12.75" customHeight="1">
      <c r="B16" s="299" t="s">
        <v>165</v>
      </c>
      <c r="F16" s="301">
        <f>SUM(G16:R16)</f>
        <v>0</v>
      </c>
      <c r="G16" s="301">
        <f t="shared" ref="G16:R16" si="2">SUM(G11:G15)</f>
        <v>0</v>
      </c>
      <c r="H16" s="301">
        <f t="shared" si="2"/>
        <v>0</v>
      </c>
      <c r="I16" s="301">
        <f t="shared" si="2"/>
        <v>0</v>
      </c>
      <c r="J16" s="301">
        <f t="shared" si="2"/>
        <v>0</v>
      </c>
      <c r="K16" s="301">
        <f t="shared" si="2"/>
        <v>0</v>
      </c>
      <c r="L16" s="301">
        <f t="shared" si="2"/>
        <v>0</v>
      </c>
      <c r="M16" s="301">
        <f t="shared" si="2"/>
        <v>0</v>
      </c>
      <c r="N16" s="301">
        <f t="shared" si="2"/>
        <v>0</v>
      </c>
      <c r="O16" s="301">
        <f t="shared" si="2"/>
        <v>0</v>
      </c>
      <c r="P16" s="301">
        <f t="shared" si="2"/>
        <v>0</v>
      </c>
      <c r="Q16" s="301">
        <f t="shared" si="2"/>
        <v>0</v>
      </c>
      <c r="R16" s="301">
        <f t="shared" si="2"/>
        <v>0</v>
      </c>
    </row>
    <row r="17" spans="1:18" ht="12.75" customHeight="1">
      <c r="B17" s="299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</row>
    <row r="18" spans="1:18" ht="12.75" customHeight="1">
      <c r="B18" s="299" t="s">
        <v>20</v>
      </c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</row>
    <row r="19" spans="1:18" ht="12.75" customHeight="1">
      <c r="B19" s="299"/>
      <c r="C19" s="253" t="s">
        <v>21</v>
      </c>
      <c r="F19" s="301">
        <f t="shared" ref="F19" si="3">SUM(G19:R19)</f>
        <v>21546900.069895983</v>
      </c>
      <c r="G19" s="486">
        <v>-5.6768069043755531E-5</v>
      </c>
      <c r="H19" s="486">
        <v>1550628.5</v>
      </c>
      <c r="I19" s="486">
        <v>1329028</v>
      </c>
      <c r="J19" s="486">
        <v>1039210.5</v>
      </c>
      <c r="K19" s="486">
        <v>1002366.6</v>
      </c>
      <c r="L19" s="486">
        <v>1480107.55</v>
      </c>
      <c r="M19" s="486">
        <v>2158015.5</v>
      </c>
      <c r="N19" s="486">
        <v>5248360.1500000004</v>
      </c>
      <c r="O19" s="486">
        <v>4540970.66</v>
      </c>
      <c r="P19" s="486">
        <v>1805973.4100000001</v>
      </c>
      <c r="Q19" s="486">
        <v>1392239.2</v>
      </c>
      <c r="R19" s="486">
        <v>-4.7252979129552841E-5</v>
      </c>
    </row>
    <row r="20" spans="1:18" ht="12.75" customHeight="1">
      <c r="B20" s="299"/>
      <c r="C20" s="253" t="s">
        <v>305</v>
      </c>
      <c r="F20" s="301">
        <f t="shared" ref="F20:F25" si="4">SUM(G20:R20)</f>
        <v>130700</v>
      </c>
      <c r="G20" s="486">
        <v>0</v>
      </c>
      <c r="H20" s="486">
        <v>0</v>
      </c>
      <c r="I20" s="486">
        <v>0</v>
      </c>
      <c r="J20" s="486">
        <v>0</v>
      </c>
      <c r="K20" s="486">
        <v>11200</v>
      </c>
      <c r="L20" s="486">
        <v>0</v>
      </c>
      <c r="M20" s="486">
        <v>34400</v>
      </c>
      <c r="N20" s="486">
        <v>0</v>
      </c>
      <c r="O20" s="486">
        <v>44400</v>
      </c>
      <c r="P20" s="486">
        <v>40700</v>
      </c>
      <c r="Q20" s="486">
        <v>0</v>
      </c>
      <c r="R20" s="486">
        <v>0</v>
      </c>
    </row>
    <row r="21" spans="1:18" ht="12.75" customHeight="1">
      <c r="B21" s="299"/>
      <c r="C21" s="253" t="s">
        <v>27</v>
      </c>
      <c r="F21" s="301">
        <f t="shared" si="4"/>
        <v>0</v>
      </c>
      <c r="G21" s="486">
        <v>0</v>
      </c>
      <c r="H21" s="486">
        <v>0</v>
      </c>
      <c r="I21" s="486">
        <v>0</v>
      </c>
      <c r="J21" s="486">
        <v>0</v>
      </c>
      <c r="K21" s="486">
        <v>0</v>
      </c>
      <c r="L21" s="486">
        <v>0</v>
      </c>
      <c r="M21" s="486">
        <v>0</v>
      </c>
      <c r="N21" s="486">
        <v>0</v>
      </c>
      <c r="O21" s="486">
        <v>0</v>
      </c>
      <c r="P21" s="486">
        <v>0</v>
      </c>
      <c r="Q21" s="486">
        <v>0</v>
      </c>
      <c r="R21" s="486">
        <v>0</v>
      </c>
    </row>
    <row r="22" spans="1:18" ht="12.75" customHeight="1">
      <c r="B22" s="299"/>
      <c r="C22" s="253" t="s">
        <v>22</v>
      </c>
      <c r="F22" s="301">
        <f t="shared" si="4"/>
        <v>13126601.560724828</v>
      </c>
      <c r="G22" s="486">
        <v>5806073.6910155881</v>
      </c>
      <c r="H22" s="486">
        <v>1383489</v>
      </c>
      <c r="I22" s="486">
        <v>345114.5</v>
      </c>
      <c r="J22" s="486">
        <v>4039754.3200000003</v>
      </c>
      <c r="K22" s="486">
        <v>301694.8</v>
      </c>
      <c r="L22" s="486">
        <v>22456</v>
      </c>
      <c r="M22" s="486">
        <v>11624</v>
      </c>
      <c r="N22" s="486">
        <v>135035</v>
      </c>
      <c r="O22" s="486">
        <v>331265.25</v>
      </c>
      <c r="P22" s="486">
        <v>635779</v>
      </c>
      <c r="Q22" s="486">
        <v>114316</v>
      </c>
      <c r="R22" s="486">
        <v>-2.9076007194817066E-4</v>
      </c>
    </row>
    <row r="23" spans="1:18" ht="12.75" customHeight="1">
      <c r="B23" s="299"/>
      <c r="C23" s="253" t="s">
        <v>23</v>
      </c>
      <c r="F23" s="301">
        <f t="shared" si="4"/>
        <v>0</v>
      </c>
      <c r="G23" s="486">
        <v>0</v>
      </c>
      <c r="H23" s="486">
        <v>0</v>
      </c>
      <c r="I23" s="486">
        <v>0</v>
      </c>
      <c r="J23" s="486">
        <v>0</v>
      </c>
      <c r="K23" s="486">
        <v>0</v>
      </c>
      <c r="L23" s="486">
        <v>0</v>
      </c>
      <c r="M23" s="486">
        <v>0</v>
      </c>
      <c r="N23" s="486">
        <v>0</v>
      </c>
      <c r="O23" s="486">
        <v>0</v>
      </c>
      <c r="P23" s="486">
        <v>0</v>
      </c>
      <c r="Q23" s="486">
        <v>0</v>
      </c>
      <c r="R23" s="486">
        <v>0</v>
      </c>
    </row>
    <row r="24" spans="1:18" ht="12.75" customHeight="1">
      <c r="B24" s="299"/>
      <c r="C24" s="253" t="s">
        <v>26</v>
      </c>
      <c r="F24" s="301">
        <f t="shared" si="4"/>
        <v>418455.04997174599</v>
      </c>
      <c r="G24" s="486">
        <v>-2.1785992430523038E-5</v>
      </c>
      <c r="H24" s="486">
        <v>22408.129999999997</v>
      </c>
      <c r="I24" s="486">
        <v>29925.11</v>
      </c>
      <c r="J24" s="486">
        <v>109797.78</v>
      </c>
      <c r="K24" s="486">
        <v>15499.539999999999</v>
      </c>
      <c r="L24" s="486">
        <v>8571.02</v>
      </c>
      <c r="M24" s="486">
        <v>13495.43</v>
      </c>
      <c r="N24" s="486">
        <v>13523.14</v>
      </c>
      <c r="O24" s="486">
        <v>57772.880000000005</v>
      </c>
      <c r="P24" s="486">
        <v>93457.9</v>
      </c>
      <c r="Q24" s="486">
        <v>54004.12</v>
      </c>
      <c r="R24" s="486">
        <v>-6.4679989009164274E-6</v>
      </c>
    </row>
    <row r="25" spans="1:18" ht="12.75" customHeight="1">
      <c r="B25" s="299"/>
      <c r="C25" s="253" t="s">
        <v>306</v>
      </c>
      <c r="F25" s="301">
        <f t="shared" si="4"/>
        <v>3050010.6388538554</v>
      </c>
      <c r="G25" s="486">
        <v>431386.86885385565</v>
      </c>
      <c r="H25" s="486">
        <v>158912.95000000001</v>
      </c>
      <c r="I25" s="486">
        <v>165693.64000000001</v>
      </c>
      <c r="J25" s="486">
        <v>151493.71</v>
      </c>
      <c r="K25" s="486">
        <v>157319.85999999996</v>
      </c>
      <c r="L25" s="486">
        <v>136066.03</v>
      </c>
      <c r="M25" s="486">
        <v>279631.97000000003</v>
      </c>
      <c r="N25" s="486">
        <v>419361.49</v>
      </c>
      <c r="O25" s="486">
        <v>252682.48</v>
      </c>
      <c r="P25" s="486">
        <v>349715.58999999997</v>
      </c>
      <c r="Q25" s="486">
        <v>283540.02</v>
      </c>
      <c r="R25" s="486">
        <v>264206.03000000003</v>
      </c>
    </row>
    <row r="26" spans="1:18" ht="12.75" customHeight="1">
      <c r="B26" s="299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</row>
    <row r="27" spans="1:18" ht="12.75" customHeight="1">
      <c r="B27" s="253" t="s">
        <v>166</v>
      </c>
      <c r="F27" s="301">
        <f>SUM(G27:R27)</f>
        <v>38272667.319446415</v>
      </c>
      <c r="G27" s="486">
        <f>SUM(G19:G25)</f>
        <v>6237460.5597908897</v>
      </c>
      <c r="H27" s="486">
        <f t="shared" ref="H27:R27" si="5">SUM(H19:H25)</f>
        <v>3115438.58</v>
      </c>
      <c r="I27" s="486">
        <f t="shared" si="5"/>
        <v>1869761.25</v>
      </c>
      <c r="J27" s="486">
        <f t="shared" si="5"/>
        <v>5340256.3100000005</v>
      </c>
      <c r="K27" s="486">
        <f t="shared" si="5"/>
        <v>1488080.7999999998</v>
      </c>
      <c r="L27" s="486">
        <f t="shared" si="5"/>
        <v>1647200.6</v>
      </c>
      <c r="M27" s="486">
        <f t="shared" si="5"/>
        <v>2497166.9000000004</v>
      </c>
      <c r="N27" s="486">
        <f t="shared" si="5"/>
        <v>5816279.7800000003</v>
      </c>
      <c r="O27" s="486">
        <f t="shared" si="5"/>
        <v>5227091.2700000005</v>
      </c>
      <c r="P27" s="486">
        <f t="shared" si="5"/>
        <v>2925625.9</v>
      </c>
      <c r="Q27" s="486">
        <f t="shared" si="5"/>
        <v>1844099.34</v>
      </c>
      <c r="R27" s="486">
        <f t="shared" si="5"/>
        <v>264206.029655519</v>
      </c>
    </row>
    <row r="28" spans="1:18" ht="12.75" customHeight="1">
      <c r="F28" s="301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</row>
    <row r="29" spans="1:18" ht="12.75" customHeight="1">
      <c r="B29" s="253" t="s">
        <v>167</v>
      </c>
      <c r="F29" s="301">
        <f>SUM(G29:R29)</f>
        <v>0</v>
      </c>
      <c r="G29" s="486">
        <v>0</v>
      </c>
      <c r="H29" s="486">
        <v>0</v>
      </c>
      <c r="I29" s="486">
        <v>0</v>
      </c>
      <c r="J29" s="486">
        <v>0</v>
      </c>
      <c r="K29" s="486">
        <v>0</v>
      </c>
      <c r="L29" s="486">
        <v>0</v>
      </c>
      <c r="M29" s="486">
        <v>0</v>
      </c>
      <c r="N29" s="486">
        <v>0</v>
      </c>
      <c r="O29" s="486">
        <v>0</v>
      </c>
      <c r="P29" s="486">
        <v>0</v>
      </c>
      <c r="Q29" s="486">
        <v>0</v>
      </c>
      <c r="R29" s="486">
        <v>0</v>
      </c>
    </row>
    <row r="30" spans="1:18" ht="12.75" customHeight="1"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</row>
    <row r="31" spans="1:18" ht="12.75" customHeight="1">
      <c r="A31" s="240" t="s">
        <v>168</v>
      </c>
      <c r="C31" s="228"/>
      <c r="D31" s="228"/>
      <c r="F31" s="301">
        <f>SUM(G31:R31)</f>
        <v>38272667.319446415</v>
      </c>
      <c r="G31" s="486">
        <f>SUM(G16,G27:G29)</f>
        <v>6237460.5597908897</v>
      </c>
      <c r="H31" s="486">
        <f t="shared" ref="H31:R31" si="6">SUM(H16,H27:H29)</f>
        <v>3115438.58</v>
      </c>
      <c r="I31" s="486">
        <f t="shared" si="6"/>
        <v>1869761.25</v>
      </c>
      <c r="J31" s="486">
        <f t="shared" si="6"/>
        <v>5340256.3100000005</v>
      </c>
      <c r="K31" s="486">
        <f t="shared" si="6"/>
        <v>1488080.7999999998</v>
      </c>
      <c r="L31" s="486">
        <f t="shared" si="6"/>
        <v>1647200.6</v>
      </c>
      <c r="M31" s="486">
        <f t="shared" si="6"/>
        <v>2497166.9000000004</v>
      </c>
      <c r="N31" s="486">
        <f t="shared" si="6"/>
        <v>5816279.7800000003</v>
      </c>
      <c r="O31" s="486">
        <f t="shared" si="6"/>
        <v>5227091.2700000005</v>
      </c>
      <c r="P31" s="486">
        <f t="shared" si="6"/>
        <v>2925625.9</v>
      </c>
      <c r="Q31" s="486">
        <f t="shared" si="6"/>
        <v>1844099.34</v>
      </c>
      <c r="R31" s="486">
        <f t="shared" si="6"/>
        <v>264206.029655519</v>
      </c>
    </row>
    <row r="32" spans="1:18" ht="12.75" customHeight="1">
      <c r="F32" s="307"/>
      <c r="G32" s="307"/>
      <c r="H32" s="487"/>
      <c r="I32" s="487"/>
      <c r="J32" s="487"/>
      <c r="K32" s="487"/>
      <c r="L32" s="487"/>
      <c r="M32" s="487"/>
      <c r="N32" s="487"/>
      <c r="O32" s="487"/>
      <c r="P32" s="487"/>
      <c r="Q32" s="487"/>
      <c r="R32" s="487"/>
    </row>
    <row r="33" spans="1:18" ht="12.75" customHeight="1">
      <c r="F33" s="307"/>
      <c r="G33" s="307"/>
      <c r="H33" s="487"/>
      <c r="I33" s="487"/>
      <c r="J33" s="487"/>
      <c r="K33" s="487"/>
      <c r="L33" s="487"/>
      <c r="M33" s="487"/>
      <c r="N33" s="487"/>
      <c r="O33" s="487"/>
      <c r="P33" s="487"/>
      <c r="Q33" s="487"/>
      <c r="R33" s="487"/>
    </row>
    <row r="34" spans="1:18" ht="12.75" customHeight="1">
      <c r="A34" s="228" t="s">
        <v>28</v>
      </c>
      <c r="F34" s="307"/>
      <c r="G34" s="307"/>
      <c r="H34" s="487"/>
      <c r="I34" s="487"/>
      <c r="J34" s="487"/>
      <c r="K34" s="487"/>
      <c r="L34" s="487"/>
      <c r="M34" s="487"/>
      <c r="N34" s="487"/>
      <c r="O34" s="487"/>
      <c r="P34" s="487"/>
      <c r="Q34" s="487"/>
      <c r="R34" s="487"/>
    </row>
    <row r="35" spans="1:18" ht="12.75" customHeight="1">
      <c r="B35" s="253" t="s">
        <v>29</v>
      </c>
      <c r="F35" s="307"/>
      <c r="G35" s="307"/>
      <c r="H35" s="487"/>
      <c r="I35" s="487"/>
      <c r="J35" s="487"/>
      <c r="K35" s="487"/>
      <c r="L35" s="487"/>
      <c r="M35" s="487"/>
      <c r="N35" s="487"/>
      <c r="O35" s="487"/>
      <c r="P35" s="487"/>
      <c r="Q35" s="487"/>
      <c r="R35" s="487"/>
    </row>
    <row r="36" spans="1:18" ht="12.75" customHeight="1">
      <c r="C36" s="266" t="s">
        <v>169</v>
      </c>
      <c r="F36" s="301">
        <f t="shared" ref="F36:F60" si="7">SUM(G36:R36)</f>
        <v>0</v>
      </c>
      <c r="G36" s="301">
        <v>0</v>
      </c>
      <c r="H36" s="301">
        <v>0</v>
      </c>
      <c r="I36" s="301">
        <v>0</v>
      </c>
      <c r="J36" s="301">
        <v>0</v>
      </c>
      <c r="K36" s="301">
        <v>0</v>
      </c>
      <c r="L36" s="301">
        <v>0</v>
      </c>
      <c r="M36" s="301">
        <v>0</v>
      </c>
      <c r="N36" s="301">
        <v>0</v>
      </c>
      <c r="O36" s="301">
        <v>0</v>
      </c>
      <c r="P36" s="301">
        <v>0</v>
      </c>
      <c r="Q36" s="301">
        <v>0</v>
      </c>
      <c r="R36" s="301">
        <v>0</v>
      </c>
    </row>
    <row r="37" spans="1:18" ht="12.75" customHeight="1">
      <c r="C37" s="266" t="s">
        <v>328</v>
      </c>
      <c r="F37" s="301">
        <f t="shared" ref="F37:F38" si="8">SUM(G37:R37)</f>
        <v>0</v>
      </c>
      <c r="G37" s="301">
        <v>0</v>
      </c>
      <c r="H37" s="301">
        <v>0</v>
      </c>
      <c r="I37" s="301">
        <v>0</v>
      </c>
      <c r="J37" s="301">
        <v>0</v>
      </c>
      <c r="K37" s="301">
        <v>0</v>
      </c>
      <c r="L37" s="301">
        <v>0</v>
      </c>
      <c r="M37" s="301">
        <v>0</v>
      </c>
      <c r="N37" s="301">
        <v>0</v>
      </c>
      <c r="O37" s="301">
        <v>0</v>
      </c>
      <c r="P37" s="301">
        <v>0</v>
      </c>
      <c r="Q37" s="301">
        <v>0</v>
      </c>
      <c r="R37" s="301">
        <v>0</v>
      </c>
    </row>
    <row r="38" spans="1:18" ht="12.75" customHeight="1">
      <c r="C38" s="266" t="s">
        <v>329</v>
      </c>
      <c r="F38" s="301">
        <f t="shared" si="8"/>
        <v>0</v>
      </c>
      <c r="G38" s="301">
        <v>0</v>
      </c>
      <c r="H38" s="301">
        <v>0</v>
      </c>
      <c r="I38" s="301">
        <v>0</v>
      </c>
      <c r="J38" s="301">
        <v>0</v>
      </c>
      <c r="K38" s="301">
        <v>0</v>
      </c>
      <c r="L38" s="301">
        <v>0</v>
      </c>
      <c r="M38" s="301">
        <v>0</v>
      </c>
      <c r="N38" s="301">
        <v>0</v>
      </c>
      <c r="O38" s="301">
        <v>0</v>
      </c>
      <c r="P38" s="301">
        <v>0</v>
      </c>
      <c r="Q38" s="301">
        <v>0</v>
      </c>
      <c r="R38" s="301">
        <v>0</v>
      </c>
    </row>
    <row r="39" spans="1:18" ht="12.75" customHeight="1">
      <c r="C39" s="266" t="s">
        <v>170</v>
      </c>
      <c r="F39" s="301">
        <f t="shared" si="7"/>
        <v>5933148.4199999999</v>
      </c>
      <c r="G39" s="486">
        <v>771404.24</v>
      </c>
      <c r="H39" s="486">
        <v>627424.68000000005</v>
      </c>
      <c r="I39" s="486">
        <v>494572.56</v>
      </c>
      <c r="J39" s="486">
        <v>530894.61</v>
      </c>
      <c r="K39" s="486">
        <v>438917.7</v>
      </c>
      <c r="L39" s="486">
        <v>555358.15</v>
      </c>
      <c r="M39" s="486">
        <v>480063.8</v>
      </c>
      <c r="N39" s="486">
        <v>392400.92</v>
      </c>
      <c r="O39" s="486">
        <v>287257</v>
      </c>
      <c r="P39" s="486">
        <v>491198.1</v>
      </c>
      <c r="Q39" s="486">
        <v>487971.2</v>
      </c>
      <c r="R39" s="486">
        <v>375685.46</v>
      </c>
    </row>
    <row r="40" spans="1:18" ht="12.75" customHeight="1">
      <c r="C40" s="266" t="s">
        <v>330</v>
      </c>
      <c r="F40" s="301">
        <f t="shared" ref="F40:F41" si="9">SUM(G40:R40)</f>
        <v>0</v>
      </c>
      <c r="G40" s="486">
        <v>0</v>
      </c>
      <c r="H40" s="486">
        <v>0</v>
      </c>
      <c r="I40" s="486">
        <v>0</v>
      </c>
      <c r="J40" s="486">
        <v>0</v>
      </c>
      <c r="K40" s="486">
        <v>0</v>
      </c>
      <c r="L40" s="486">
        <v>0</v>
      </c>
      <c r="M40" s="486">
        <v>0</v>
      </c>
      <c r="N40" s="486">
        <v>0</v>
      </c>
      <c r="O40" s="486">
        <v>0</v>
      </c>
      <c r="P40" s="486">
        <v>0</v>
      </c>
      <c r="Q40" s="486">
        <v>0</v>
      </c>
      <c r="R40" s="486">
        <v>0</v>
      </c>
    </row>
    <row r="41" spans="1:18" ht="12.75" customHeight="1">
      <c r="C41" s="266" t="s">
        <v>331</v>
      </c>
      <c r="F41" s="301">
        <f t="shared" si="9"/>
        <v>0</v>
      </c>
      <c r="G41" s="486">
        <v>0</v>
      </c>
      <c r="H41" s="486">
        <v>0</v>
      </c>
      <c r="I41" s="486">
        <v>0</v>
      </c>
      <c r="J41" s="486">
        <v>0</v>
      </c>
      <c r="K41" s="486">
        <v>0</v>
      </c>
      <c r="L41" s="486">
        <v>0</v>
      </c>
      <c r="M41" s="486">
        <v>0</v>
      </c>
      <c r="N41" s="486">
        <v>0</v>
      </c>
      <c r="O41" s="486">
        <v>0</v>
      </c>
      <c r="P41" s="486">
        <v>0</v>
      </c>
      <c r="Q41" s="486">
        <v>0</v>
      </c>
      <c r="R41" s="486">
        <v>0</v>
      </c>
    </row>
    <row r="42" spans="1:18" ht="12.75" customHeight="1">
      <c r="C42" s="266" t="s">
        <v>32</v>
      </c>
      <c r="E42" s="302" t="s">
        <v>171</v>
      </c>
      <c r="F42" s="301">
        <f t="shared" si="7"/>
        <v>0</v>
      </c>
      <c r="G42" s="486">
        <v>0</v>
      </c>
      <c r="H42" s="486">
        <v>0</v>
      </c>
      <c r="I42" s="486">
        <v>0</v>
      </c>
      <c r="J42" s="486">
        <v>0</v>
      </c>
      <c r="K42" s="486">
        <v>0</v>
      </c>
      <c r="L42" s="486">
        <v>0</v>
      </c>
      <c r="M42" s="486">
        <v>0</v>
      </c>
      <c r="N42" s="486">
        <v>0</v>
      </c>
      <c r="O42" s="486">
        <v>0</v>
      </c>
      <c r="P42" s="486">
        <v>0</v>
      </c>
      <c r="Q42" s="486">
        <v>0</v>
      </c>
      <c r="R42" s="486">
        <v>0</v>
      </c>
    </row>
    <row r="43" spans="1:18" ht="12.75" customHeight="1">
      <c r="C43" s="253" t="s">
        <v>172</v>
      </c>
      <c r="F43" s="301">
        <f t="shared" si="7"/>
        <v>0</v>
      </c>
      <c r="G43" s="486">
        <v>0</v>
      </c>
      <c r="H43" s="486">
        <v>0</v>
      </c>
      <c r="I43" s="486">
        <v>0</v>
      </c>
      <c r="J43" s="486">
        <v>0</v>
      </c>
      <c r="K43" s="486">
        <v>0</v>
      </c>
      <c r="L43" s="486">
        <v>0</v>
      </c>
      <c r="M43" s="486">
        <v>0</v>
      </c>
      <c r="N43" s="486">
        <v>0</v>
      </c>
      <c r="O43" s="486">
        <v>0</v>
      </c>
      <c r="P43" s="486">
        <v>0</v>
      </c>
      <c r="Q43" s="486">
        <v>0</v>
      </c>
      <c r="R43" s="486">
        <v>0</v>
      </c>
    </row>
    <row r="44" spans="1:18" ht="12.75" customHeight="1">
      <c r="C44" s="266" t="s">
        <v>173</v>
      </c>
      <c r="F44" s="301">
        <f t="shared" si="7"/>
        <v>0</v>
      </c>
      <c r="G44" s="486">
        <v>0</v>
      </c>
      <c r="H44" s="486">
        <v>0</v>
      </c>
      <c r="I44" s="486">
        <v>0</v>
      </c>
      <c r="J44" s="486">
        <v>0</v>
      </c>
      <c r="K44" s="486">
        <v>0</v>
      </c>
      <c r="L44" s="486">
        <v>0</v>
      </c>
      <c r="M44" s="486">
        <v>0</v>
      </c>
      <c r="N44" s="486">
        <v>0</v>
      </c>
      <c r="O44" s="486">
        <v>0</v>
      </c>
      <c r="P44" s="486">
        <v>0</v>
      </c>
      <c r="Q44" s="486">
        <v>0</v>
      </c>
      <c r="R44" s="486">
        <v>0</v>
      </c>
    </row>
    <row r="45" spans="1:18" ht="12.75" customHeight="1">
      <c r="C45" s="266" t="s">
        <v>33</v>
      </c>
      <c r="F45" s="301">
        <f t="shared" si="7"/>
        <v>0</v>
      </c>
      <c r="G45" s="486">
        <v>0</v>
      </c>
      <c r="H45" s="486">
        <v>0</v>
      </c>
      <c r="I45" s="486">
        <v>0</v>
      </c>
      <c r="J45" s="486">
        <v>0</v>
      </c>
      <c r="K45" s="486">
        <v>0</v>
      </c>
      <c r="L45" s="486">
        <v>0</v>
      </c>
      <c r="M45" s="486">
        <v>0</v>
      </c>
      <c r="N45" s="486">
        <v>0</v>
      </c>
      <c r="O45" s="486">
        <v>0</v>
      </c>
      <c r="P45" s="486">
        <v>0</v>
      </c>
      <c r="Q45" s="486">
        <v>0</v>
      </c>
      <c r="R45" s="486">
        <v>0</v>
      </c>
    </row>
    <row r="46" spans="1:18" ht="12.75" customHeight="1">
      <c r="C46" s="303" t="s">
        <v>174</v>
      </c>
      <c r="F46" s="301">
        <f t="shared" si="7"/>
        <v>0</v>
      </c>
      <c r="G46" s="486">
        <v>0</v>
      </c>
      <c r="H46" s="486">
        <v>0</v>
      </c>
      <c r="I46" s="486">
        <v>0</v>
      </c>
      <c r="J46" s="486">
        <v>0</v>
      </c>
      <c r="K46" s="486">
        <v>0</v>
      </c>
      <c r="L46" s="486">
        <v>0</v>
      </c>
      <c r="M46" s="486">
        <v>0</v>
      </c>
      <c r="N46" s="486">
        <v>0</v>
      </c>
      <c r="O46" s="486">
        <v>0</v>
      </c>
      <c r="P46" s="486">
        <v>0</v>
      </c>
      <c r="Q46" s="486">
        <v>0</v>
      </c>
      <c r="R46" s="486">
        <v>0</v>
      </c>
    </row>
    <row r="47" spans="1:18" ht="12.75" customHeight="1">
      <c r="C47" s="303" t="s">
        <v>332</v>
      </c>
      <c r="F47" s="301">
        <f t="shared" ref="F47" si="10">SUM(G47:R47)</f>
        <v>0</v>
      </c>
      <c r="G47" s="486">
        <v>0</v>
      </c>
      <c r="H47" s="486">
        <v>0</v>
      </c>
      <c r="I47" s="486">
        <v>0</v>
      </c>
      <c r="J47" s="486">
        <v>0</v>
      </c>
      <c r="K47" s="486">
        <v>0</v>
      </c>
      <c r="L47" s="486">
        <v>0</v>
      </c>
      <c r="M47" s="486">
        <v>0</v>
      </c>
      <c r="N47" s="486">
        <v>0</v>
      </c>
      <c r="O47" s="486">
        <v>0</v>
      </c>
      <c r="P47" s="486">
        <v>0</v>
      </c>
      <c r="Q47" s="486">
        <v>0</v>
      </c>
      <c r="R47" s="486">
        <v>0</v>
      </c>
    </row>
    <row r="48" spans="1:18" ht="12.75" customHeight="1">
      <c r="C48" s="266" t="s">
        <v>309</v>
      </c>
      <c r="F48" s="301">
        <f>SUM(G48:R48)</f>
        <v>0</v>
      </c>
      <c r="G48" s="486">
        <v>0</v>
      </c>
      <c r="H48" s="486">
        <v>0</v>
      </c>
      <c r="I48" s="486">
        <v>0</v>
      </c>
      <c r="J48" s="486">
        <v>0</v>
      </c>
      <c r="K48" s="486">
        <v>0</v>
      </c>
      <c r="L48" s="486">
        <v>0</v>
      </c>
      <c r="M48" s="486">
        <v>0</v>
      </c>
      <c r="N48" s="486">
        <v>0</v>
      </c>
      <c r="O48" s="486">
        <v>0</v>
      </c>
      <c r="P48" s="486">
        <v>0</v>
      </c>
      <c r="Q48" s="486">
        <v>0</v>
      </c>
      <c r="R48" s="486">
        <v>0</v>
      </c>
    </row>
    <row r="49" spans="1:18" ht="12.75" customHeight="1">
      <c r="C49" s="266" t="s">
        <v>34</v>
      </c>
      <c r="F49" s="301">
        <f t="shared" si="7"/>
        <v>0</v>
      </c>
      <c r="G49" s="486">
        <v>0</v>
      </c>
      <c r="H49" s="486">
        <v>0</v>
      </c>
      <c r="I49" s="486">
        <v>0</v>
      </c>
      <c r="J49" s="486">
        <v>0</v>
      </c>
      <c r="K49" s="486">
        <v>0</v>
      </c>
      <c r="L49" s="486">
        <v>0</v>
      </c>
      <c r="M49" s="486">
        <v>0</v>
      </c>
      <c r="N49" s="486">
        <v>0</v>
      </c>
      <c r="O49" s="486">
        <v>0</v>
      </c>
      <c r="P49" s="486">
        <v>0</v>
      </c>
      <c r="Q49" s="486">
        <v>0</v>
      </c>
      <c r="R49" s="486">
        <v>0</v>
      </c>
    </row>
    <row r="50" spans="1:18" ht="12.75" customHeight="1">
      <c r="C50" s="266" t="s">
        <v>265</v>
      </c>
      <c r="F50" s="301">
        <f t="shared" si="7"/>
        <v>0</v>
      </c>
      <c r="G50" s="486">
        <v>0</v>
      </c>
      <c r="H50" s="486">
        <v>0</v>
      </c>
      <c r="I50" s="486">
        <v>0</v>
      </c>
      <c r="J50" s="486">
        <v>0</v>
      </c>
      <c r="K50" s="486">
        <v>0</v>
      </c>
      <c r="L50" s="486">
        <v>0</v>
      </c>
      <c r="M50" s="486">
        <v>0</v>
      </c>
      <c r="N50" s="486">
        <v>0</v>
      </c>
      <c r="O50" s="486">
        <v>0</v>
      </c>
      <c r="P50" s="486">
        <v>0</v>
      </c>
      <c r="Q50" s="486">
        <v>0</v>
      </c>
      <c r="R50" s="486">
        <v>0</v>
      </c>
    </row>
    <row r="51" spans="1:18" ht="12.75" customHeight="1">
      <c r="C51" s="266" t="s">
        <v>266</v>
      </c>
      <c r="F51" s="301">
        <f t="shared" si="7"/>
        <v>0</v>
      </c>
      <c r="G51" s="486">
        <v>0</v>
      </c>
      <c r="H51" s="486">
        <v>0</v>
      </c>
      <c r="I51" s="486">
        <v>0</v>
      </c>
      <c r="J51" s="486">
        <v>0</v>
      </c>
      <c r="K51" s="486">
        <v>0</v>
      </c>
      <c r="L51" s="486">
        <v>0</v>
      </c>
      <c r="M51" s="486">
        <v>0</v>
      </c>
      <c r="N51" s="486">
        <v>0</v>
      </c>
      <c r="O51" s="486">
        <v>0</v>
      </c>
      <c r="P51" s="486">
        <v>0</v>
      </c>
      <c r="Q51" s="486">
        <v>0</v>
      </c>
      <c r="R51" s="486">
        <v>0</v>
      </c>
    </row>
    <row r="52" spans="1:18" ht="12.75" customHeight="1">
      <c r="C52" s="266" t="s">
        <v>35</v>
      </c>
      <c r="D52" s="266"/>
      <c r="F52" s="301">
        <f t="shared" si="7"/>
        <v>204896.64000000007</v>
      </c>
      <c r="G52" s="486">
        <v>14576.64</v>
      </c>
      <c r="H52" s="486">
        <v>14576.64</v>
      </c>
      <c r="I52" s="486">
        <v>14576.64</v>
      </c>
      <c r="J52" s="486">
        <v>44553.600000000006</v>
      </c>
      <c r="K52" s="486">
        <v>14576.64</v>
      </c>
      <c r="L52" s="486">
        <v>14576.64</v>
      </c>
      <c r="M52" s="486">
        <v>14576.64</v>
      </c>
      <c r="N52" s="486">
        <v>14576.64</v>
      </c>
      <c r="O52" s="486">
        <v>14576.64</v>
      </c>
      <c r="P52" s="486">
        <v>14576.64</v>
      </c>
      <c r="Q52" s="486">
        <v>14576.64</v>
      </c>
      <c r="R52" s="486">
        <v>14576.64</v>
      </c>
    </row>
    <row r="53" spans="1:18" ht="12.75" customHeight="1">
      <c r="C53" s="299" t="s">
        <v>175</v>
      </c>
      <c r="D53" s="266"/>
      <c r="F53" s="301">
        <f t="shared" si="7"/>
        <v>0</v>
      </c>
      <c r="G53" s="486">
        <v>0</v>
      </c>
      <c r="H53" s="486">
        <v>0</v>
      </c>
      <c r="I53" s="486">
        <v>0</v>
      </c>
      <c r="J53" s="486">
        <v>0</v>
      </c>
      <c r="K53" s="486">
        <v>0</v>
      </c>
      <c r="L53" s="486">
        <v>0</v>
      </c>
      <c r="M53" s="486">
        <v>0</v>
      </c>
      <c r="N53" s="486">
        <v>0</v>
      </c>
      <c r="O53" s="486">
        <v>0</v>
      </c>
      <c r="P53" s="486">
        <v>0</v>
      </c>
      <c r="Q53" s="486">
        <v>0</v>
      </c>
      <c r="R53" s="486">
        <v>0</v>
      </c>
    </row>
    <row r="54" spans="1:18" ht="12.75" customHeight="1">
      <c r="C54" s="266" t="s">
        <v>36</v>
      </c>
      <c r="D54" s="266"/>
      <c r="F54" s="301">
        <f t="shared" si="7"/>
        <v>0</v>
      </c>
      <c r="G54" s="486">
        <v>0</v>
      </c>
      <c r="H54" s="486">
        <v>0</v>
      </c>
      <c r="I54" s="486">
        <v>0</v>
      </c>
      <c r="J54" s="486">
        <v>0</v>
      </c>
      <c r="K54" s="486">
        <v>0</v>
      </c>
      <c r="L54" s="486">
        <v>0</v>
      </c>
      <c r="M54" s="486">
        <v>0</v>
      </c>
      <c r="N54" s="486">
        <v>0</v>
      </c>
      <c r="O54" s="486">
        <v>0</v>
      </c>
      <c r="P54" s="486">
        <v>0</v>
      </c>
      <c r="Q54" s="486">
        <v>0</v>
      </c>
      <c r="R54" s="486">
        <v>0</v>
      </c>
    </row>
    <row r="55" spans="1:18" ht="12.75" customHeight="1">
      <c r="C55" s="266" t="s">
        <v>37</v>
      </c>
      <c r="D55" s="266"/>
      <c r="F55" s="301">
        <f t="shared" si="7"/>
        <v>0</v>
      </c>
      <c r="G55" s="486">
        <v>0</v>
      </c>
      <c r="H55" s="486">
        <v>0</v>
      </c>
      <c r="I55" s="486">
        <v>0</v>
      </c>
      <c r="J55" s="486">
        <v>0</v>
      </c>
      <c r="K55" s="486">
        <v>0</v>
      </c>
      <c r="L55" s="486">
        <v>0</v>
      </c>
      <c r="M55" s="486">
        <v>0</v>
      </c>
      <c r="N55" s="486">
        <v>0</v>
      </c>
      <c r="O55" s="486">
        <v>0</v>
      </c>
      <c r="P55" s="486">
        <v>0</v>
      </c>
      <c r="Q55" s="486">
        <v>0</v>
      </c>
      <c r="R55" s="486">
        <v>0</v>
      </c>
    </row>
    <row r="56" spans="1:18" ht="12.75" customHeight="1">
      <c r="C56" s="299" t="s">
        <v>320</v>
      </c>
      <c r="D56" s="266"/>
      <c r="F56" s="301">
        <f t="shared" si="7"/>
        <v>0</v>
      </c>
      <c r="G56" s="486">
        <v>0</v>
      </c>
      <c r="H56" s="486">
        <v>0</v>
      </c>
      <c r="I56" s="486">
        <v>0</v>
      </c>
      <c r="J56" s="486">
        <v>0</v>
      </c>
      <c r="K56" s="486">
        <v>0</v>
      </c>
      <c r="L56" s="486">
        <v>0</v>
      </c>
      <c r="M56" s="486">
        <v>0</v>
      </c>
      <c r="N56" s="486">
        <v>0</v>
      </c>
      <c r="O56" s="486">
        <v>0</v>
      </c>
      <c r="P56" s="486">
        <v>0</v>
      </c>
      <c r="Q56" s="486">
        <v>0</v>
      </c>
      <c r="R56" s="486">
        <v>0</v>
      </c>
    </row>
    <row r="57" spans="1:18" ht="12.75" customHeight="1">
      <c r="C57" s="266" t="s">
        <v>38</v>
      </c>
      <c r="D57" s="266"/>
      <c r="F57" s="301">
        <f t="shared" si="7"/>
        <v>0</v>
      </c>
      <c r="G57" s="486">
        <v>0</v>
      </c>
      <c r="H57" s="486">
        <v>0</v>
      </c>
      <c r="I57" s="486">
        <v>0</v>
      </c>
      <c r="J57" s="486">
        <v>0</v>
      </c>
      <c r="K57" s="486">
        <v>0</v>
      </c>
      <c r="L57" s="486">
        <v>0</v>
      </c>
      <c r="M57" s="486">
        <v>0</v>
      </c>
      <c r="N57" s="486">
        <v>0</v>
      </c>
      <c r="O57" s="486">
        <v>0</v>
      </c>
      <c r="P57" s="486">
        <v>0</v>
      </c>
      <c r="Q57" s="486">
        <v>0</v>
      </c>
      <c r="R57" s="486">
        <v>0</v>
      </c>
    </row>
    <row r="58" spans="1:18" ht="12.75" customHeight="1">
      <c r="C58" s="266" t="s">
        <v>176</v>
      </c>
      <c r="D58" s="266"/>
      <c r="F58" s="301">
        <f t="shared" si="7"/>
        <v>0</v>
      </c>
      <c r="G58" s="486">
        <v>0</v>
      </c>
      <c r="H58" s="486">
        <v>0</v>
      </c>
      <c r="I58" s="486">
        <v>0</v>
      </c>
      <c r="J58" s="486">
        <v>0</v>
      </c>
      <c r="K58" s="486">
        <v>0</v>
      </c>
      <c r="L58" s="486">
        <v>0</v>
      </c>
      <c r="M58" s="486">
        <v>0</v>
      </c>
      <c r="N58" s="486">
        <v>0</v>
      </c>
      <c r="O58" s="486">
        <v>0</v>
      </c>
      <c r="P58" s="486">
        <v>0</v>
      </c>
      <c r="Q58" s="486">
        <v>0</v>
      </c>
      <c r="R58" s="486">
        <v>0</v>
      </c>
    </row>
    <row r="59" spans="1:18" ht="12.75" customHeight="1">
      <c r="C59" s="266" t="s">
        <v>39</v>
      </c>
      <c r="D59" s="266"/>
      <c r="F59" s="301">
        <f t="shared" si="7"/>
        <v>0</v>
      </c>
      <c r="G59" s="486">
        <v>0</v>
      </c>
      <c r="H59" s="486">
        <v>0</v>
      </c>
      <c r="I59" s="486">
        <v>0</v>
      </c>
      <c r="J59" s="486">
        <v>0</v>
      </c>
      <c r="K59" s="486">
        <v>0</v>
      </c>
      <c r="L59" s="486">
        <v>0</v>
      </c>
      <c r="M59" s="486">
        <v>0</v>
      </c>
      <c r="N59" s="486">
        <v>0</v>
      </c>
      <c r="O59" s="486">
        <v>0</v>
      </c>
      <c r="P59" s="486">
        <v>0</v>
      </c>
      <c r="Q59" s="486">
        <v>0</v>
      </c>
      <c r="R59" s="486">
        <v>0</v>
      </c>
    </row>
    <row r="60" spans="1:18" ht="12.75" customHeight="1">
      <c r="C60" s="266" t="s">
        <v>177</v>
      </c>
      <c r="D60" s="266"/>
      <c r="F60" s="301">
        <f t="shared" si="7"/>
        <v>0</v>
      </c>
      <c r="G60" s="486">
        <v>0</v>
      </c>
      <c r="H60" s="486">
        <v>0</v>
      </c>
      <c r="I60" s="486">
        <v>0</v>
      </c>
      <c r="J60" s="486">
        <v>0</v>
      </c>
      <c r="K60" s="486">
        <v>0</v>
      </c>
      <c r="L60" s="486">
        <v>0</v>
      </c>
      <c r="M60" s="486">
        <v>0</v>
      </c>
      <c r="N60" s="486">
        <v>0</v>
      </c>
      <c r="O60" s="486">
        <v>0</v>
      </c>
      <c r="P60" s="486">
        <v>0</v>
      </c>
      <c r="Q60" s="486">
        <v>0</v>
      </c>
      <c r="R60" s="486">
        <v>0</v>
      </c>
    </row>
    <row r="61" spans="1:18" ht="12.75" customHeight="1">
      <c r="D61" s="266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</row>
    <row r="62" spans="1:18" ht="12.75" customHeight="1">
      <c r="A62" s="240"/>
      <c r="B62" s="304" t="s">
        <v>204</v>
      </c>
      <c r="C62" s="228"/>
      <c r="D62" s="228"/>
      <c r="F62" s="301">
        <f>SUM(G62:R62)</f>
        <v>6138045.0599999996</v>
      </c>
      <c r="G62" s="486">
        <f t="shared" ref="G62:R62" si="11">SUM(G36:G61)</f>
        <v>785980.88</v>
      </c>
      <c r="H62" s="486">
        <f t="shared" si="11"/>
        <v>642001.32000000007</v>
      </c>
      <c r="I62" s="486">
        <f t="shared" si="11"/>
        <v>509149.2</v>
      </c>
      <c r="J62" s="486">
        <f t="shared" si="11"/>
        <v>575448.21</v>
      </c>
      <c r="K62" s="486">
        <f t="shared" si="11"/>
        <v>453494.34</v>
      </c>
      <c r="L62" s="486">
        <f t="shared" si="11"/>
        <v>569934.79</v>
      </c>
      <c r="M62" s="486">
        <f t="shared" si="11"/>
        <v>494640.44</v>
      </c>
      <c r="N62" s="486">
        <f t="shared" si="11"/>
        <v>406977.56</v>
      </c>
      <c r="O62" s="486">
        <f t="shared" si="11"/>
        <v>301833.64</v>
      </c>
      <c r="P62" s="486">
        <f t="shared" si="11"/>
        <v>505774.74</v>
      </c>
      <c r="Q62" s="486">
        <f t="shared" si="11"/>
        <v>502547.84</v>
      </c>
      <c r="R62" s="486">
        <f t="shared" si="11"/>
        <v>390262.10000000003</v>
      </c>
    </row>
    <row r="63" spans="1:18" ht="12.75" customHeight="1">
      <c r="B63" s="228"/>
      <c r="C63" s="228"/>
      <c r="D63" s="228"/>
      <c r="F63" s="301"/>
      <c r="G63" s="301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1"/>
    </row>
    <row r="64" spans="1:18" ht="12.75" customHeight="1">
      <c r="B64" s="298" t="s">
        <v>40</v>
      </c>
      <c r="C64" s="228"/>
      <c r="D64" s="228"/>
      <c r="F64" s="301"/>
      <c r="G64" s="301"/>
      <c r="H64" s="301"/>
      <c r="I64" s="301"/>
      <c r="J64" s="301"/>
      <c r="K64" s="301"/>
      <c r="L64" s="301"/>
      <c r="M64" s="301"/>
      <c r="N64" s="301"/>
      <c r="O64" s="301"/>
      <c r="P64" s="301"/>
      <c r="Q64" s="301"/>
      <c r="R64" s="301"/>
    </row>
    <row r="65" spans="3:18" ht="12.75" customHeight="1">
      <c r="C65" s="266" t="s">
        <v>41</v>
      </c>
      <c r="D65" s="266"/>
      <c r="E65" s="305"/>
      <c r="F65" s="301">
        <f t="shared" ref="F65:F104" si="12">SUM(G65:R65)</f>
        <v>0</v>
      </c>
      <c r="G65" s="301">
        <v>0</v>
      </c>
      <c r="H65" s="301">
        <v>0</v>
      </c>
      <c r="I65" s="301">
        <v>0</v>
      </c>
      <c r="J65" s="301">
        <v>0</v>
      </c>
      <c r="K65" s="301">
        <v>0</v>
      </c>
      <c r="L65" s="301">
        <v>0</v>
      </c>
      <c r="M65" s="301">
        <v>0</v>
      </c>
      <c r="N65" s="301">
        <v>0</v>
      </c>
      <c r="O65" s="301">
        <v>0</v>
      </c>
      <c r="P65" s="301">
        <v>0</v>
      </c>
      <c r="Q65" s="301">
        <v>0</v>
      </c>
      <c r="R65" s="301">
        <v>0</v>
      </c>
    </row>
    <row r="66" spans="3:18" ht="12.75" customHeight="1">
      <c r="C66" s="266" t="s">
        <v>42</v>
      </c>
      <c r="D66" s="266"/>
      <c r="E66" s="305"/>
      <c r="F66" s="301">
        <f t="shared" si="12"/>
        <v>0</v>
      </c>
      <c r="G66" s="486">
        <v>0</v>
      </c>
      <c r="H66" s="486">
        <v>0</v>
      </c>
      <c r="I66" s="486">
        <v>0</v>
      </c>
      <c r="J66" s="486">
        <v>0</v>
      </c>
      <c r="K66" s="486">
        <v>0</v>
      </c>
      <c r="L66" s="486">
        <v>0</v>
      </c>
      <c r="M66" s="486">
        <v>0</v>
      </c>
      <c r="N66" s="486">
        <v>0</v>
      </c>
      <c r="O66" s="486">
        <v>0</v>
      </c>
      <c r="P66" s="486">
        <v>0</v>
      </c>
      <c r="Q66" s="486">
        <v>0</v>
      </c>
      <c r="R66" s="486">
        <v>0</v>
      </c>
    </row>
    <row r="67" spans="3:18" ht="12.75" customHeight="1">
      <c r="C67" s="266" t="s">
        <v>43</v>
      </c>
      <c r="D67" s="266"/>
      <c r="F67" s="301">
        <f t="shared" si="12"/>
        <v>0</v>
      </c>
      <c r="G67" s="486">
        <v>0</v>
      </c>
      <c r="H67" s="486">
        <v>0</v>
      </c>
      <c r="I67" s="486">
        <v>0</v>
      </c>
      <c r="J67" s="486">
        <v>0</v>
      </c>
      <c r="K67" s="486">
        <v>0</v>
      </c>
      <c r="L67" s="486">
        <v>0</v>
      </c>
      <c r="M67" s="486">
        <v>0</v>
      </c>
      <c r="N67" s="486">
        <v>0</v>
      </c>
      <c r="O67" s="486">
        <v>0</v>
      </c>
      <c r="P67" s="486">
        <v>0</v>
      </c>
      <c r="Q67" s="486">
        <v>0</v>
      </c>
      <c r="R67" s="486">
        <v>0</v>
      </c>
    </row>
    <row r="68" spans="3:18" ht="12.75" customHeight="1">
      <c r="C68" s="266" t="s">
        <v>44</v>
      </c>
      <c r="D68" s="266"/>
      <c r="F68" s="301">
        <f t="shared" si="12"/>
        <v>0</v>
      </c>
      <c r="G68" s="486">
        <v>0</v>
      </c>
      <c r="H68" s="486">
        <v>0</v>
      </c>
      <c r="I68" s="486">
        <v>0</v>
      </c>
      <c r="J68" s="486">
        <v>0</v>
      </c>
      <c r="K68" s="486">
        <v>0</v>
      </c>
      <c r="L68" s="486">
        <v>0</v>
      </c>
      <c r="M68" s="486">
        <v>0</v>
      </c>
      <c r="N68" s="486">
        <v>0</v>
      </c>
      <c r="O68" s="486">
        <v>0</v>
      </c>
      <c r="P68" s="486">
        <v>0</v>
      </c>
      <c r="Q68" s="486">
        <v>0</v>
      </c>
      <c r="R68" s="486">
        <v>0</v>
      </c>
    </row>
    <row r="69" spans="3:18" ht="12.75" customHeight="1">
      <c r="C69" s="266" t="s">
        <v>45</v>
      </c>
      <c r="D69" s="266"/>
      <c r="F69" s="301">
        <f t="shared" si="12"/>
        <v>272030.8</v>
      </c>
      <c r="G69" s="486">
        <v>0</v>
      </c>
      <c r="H69" s="486">
        <v>0</v>
      </c>
      <c r="I69" s="486">
        <v>50.019999999999996</v>
      </c>
      <c r="J69" s="486">
        <v>18464.09</v>
      </c>
      <c r="K69" s="486">
        <v>34591.759999999995</v>
      </c>
      <c r="L69" s="486">
        <v>48623.69</v>
      </c>
      <c r="M69" s="486">
        <v>62358.289999999994</v>
      </c>
      <c r="N69" s="486">
        <v>61263.54</v>
      </c>
      <c r="O69" s="486">
        <v>35951.820000000007</v>
      </c>
      <c r="P69" s="486">
        <v>7730.4699999999993</v>
      </c>
      <c r="Q69" s="486">
        <v>2997.12</v>
      </c>
      <c r="R69" s="486">
        <v>0</v>
      </c>
    </row>
    <row r="70" spans="3:18" ht="12.75" customHeight="1">
      <c r="C70" s="266" t="s">
        <v>46</v>
      </c>
      <c r="D70" s="266"/>
      <c r="F70" s="301">
        <f t="shared" si="12"/>
        <v>0</v>
      </c>
      <c r="G70" s="486">
        <v>0</v>
      </c>
      <c r="H70" s="486">
        <v>0</v>
      </c>
      <c r="I70" s="486">
        <v>0</v>
      </c>
      <c r="J70" s="486">
        <v>0</v>
      </c>
      <c r="K70" s="486">
        <v>0</v>
      </c>
      <c r="L70" s="486">
        <v>0</v>
      </c>
      <c r="M70" s="486">
        <v>0</v>
      </c>
      <c r="N70" s="486">
        <v>0</v>
      </c>
      <c r="O70" s="486">
        <v>0</v>
      </c>
      <c r="P70" s="486">
        <v>0</v>
      </c>
      <c r="Q70" s="486">
        <v>0</v>
      </c>
      <c r="R70" s="486">
        <v>0</v>
      </c>
    </row>
    <row r="71" spans="3:18" ht="12.75" customHeight="1">
      <c r="C71" s="266" t="s">
        <v>47</v>
      </c>
      <c r="F71" s="301">
        <f t="shared" si="12"/>
        <v>0</v>
      </c>
      <c r="G71" s="486">
        <v>0</v>
      </c>
      <c r="H71" s="486">
        <v>0</v>
      </c>
      <c r="I71" s="486">
        <v>0</v>
      </c>
      <c r="J71" s="486">
        <v>0</v>
      </c>
      <c r="K71" s="486">
        <v>0</v>
      </c>
      <c r="L71" s="486">
        <v>0</v>
      </c>
      <c r="M71" s="486">
        <v>0</v>
      </c>
      <c r="N71" s="486">
        <v>0</v>
      </c>
      <c r="O71" s="486">
        <v>0</v>
      </c>
      <c r="P71" s="486">
        <v>0</v>
      </c>
      <c r="Q71" s="486">
        <v>0</v>
      </c>
      <c r="R71" s="486">
        <v>0</v>
      </c>
    </row>
    <row r="72" spans="3:18" ht="12.75" customHeight="1">
      <c r="C72" s="266" t="s">
        <v>267</v>
      </c>
      <c r="F72" s="301">
        <f t="shared" si="12"/>
        <v>0</v>
      </c>
      <c r="G72" s="486">
        <v>0</v>
      </c>
      <c r="H72" s="486">
        <v>0</v>
      </c>
      <c r="I72" s="486">
        <v>0</v>
      </c>
      <c r="J72" s="486">
        <v>0</v>
      </c>
      <c r="K72" s="486">
        <v>0</v>
      </c>
      <c r="L72" s="486">
        <v>0</v>
      </c>
      <c r="M72" s="486">
        <v>0</v>
      </c>
      <c r="N72" s="486">
        <v>0</v>
      </c>
      <c r="O72" s="486">
        <v>0</v>
      </c>
      <c r="P72" s="486">
        <v>0</v>
      </c>
      <c r="Q72" s="486">
        <v>0</v>
      </c>
      <c r="R72" s="486">
        <v>0</v>
      </c>
    </row>
    <row r="73" spans="3:18" ht="12.75" customHeight="1">
      <c r="C73" s="266" t="s">
        <v>180</v>
      </c>
      <c r="F73" s="301">
        <f t="shared" si="12"/>
        <v>0</v>
      </c>
      <c r="G73" s="486">
        <v>0</v>
      </c>
      <c r="H73" s="486">
        <v>0</v>
      </c>
      <c r="I73" s="486">
        <v>0</v>
      </c>
      <c r="J73" s="486">
        <v>0</v>
      </c>
      <c r="K73" s="486">
        <v>0</v>
      </c>
      <c r="L73" s="486">
        <v>0</v>
      </c>
      <c r="M73" s="486">
        <v>0</v>
      </c>
      <c r="N73" s="486">
        <v>0</v>
      </c>
      <c r="O73" s="486">
        <v>0</v>
      </c>
      <c r="P73" s="486">
        <v>0</v>
      </c>
      <c r="Q73" s="486">
        <v>0</v>
      </c>
      <c r="R73" s="486">
        <v>0</v>
      </c>
    </row>
    <row r="74" spans="3:18" ht="12.75" customHeight="1">
      <c r="C74" s="266" t="s">
        <v>268</v>
      </c>
      <c r="F74" s="301">
        <f t="shared" si="12"/>
        <v>0</v>
      </c>
      <c r="G74" s="486">
        <v>0</v>
      </c>
      <c r="H74" s="486">
        <v>0</v>
      </c>
      <c r="I74" s="486">
        <v>0</v>
      </c>
      <c r="J74" s="486">
        <v>0</v>
      </c>
      <c r="K74" s="486">
        <v>0</v>
      </c>
      <c r="L74" s="486">
        <v>0</v>
      </c>
      <c r="M74" s="486">
        <v>0</v>
      </c>
      <c r="N74" s="486">
        <v>0</v>
      </c>
      <c r="O74" s="486">
        <v>0</v>
      </c>
      <c r="P74" s="486">
        <v>0</v>
      </c>
      <c r="Q74" s="486">
        <v>0</v>
      </c>
      <c r="R74" s="486">
        <v>0</v>
      </c>
    </row>
    <row r="75" spans="3:18" ht="12.75" customHeight="1">
      <c r="C75" s="266" t="s">
        <v>269</v>
      </c>
      <c r="F75" s="301">
        <f t="shared" si="12"/>
        <v>0</v>
      </c>
      <c r="G75" s="486">
        <v>0</v>
      </c>
      <c r="H75" s="486">
        <v>0</v>
      </c>
      <c r="I75" s="486">
        <v>0</v>
      </c>
      <c r="J75" s="486">
        <v>0</v>
      </c>
      <c r="K75" s="486">
        <v>0</v>
      </c>
      <c r="L75" s="486">
        <v>0</v>
      </c>
      <c r="M75" s="486">
        <v>0</v>
      </c>
      <c r="N75" s="486">
        <v>0</v>
      </c>
      <c r="O75" s="486">
        <v>0</v>
      </c>
      <c r="P75" s="486">
        <v>0</v>
      </c>
      <c r="Q75" s="486">
        <v>0</v>
      </c>
      <c r="R75" s="486">
        <v>0</v>
      </c>
    </row>
    <row r="76" spans="3:18" ht="12.75" customHeight="1">
      <c r="C76" s="266" t="s">
        <v>270</v>
      </c>
      <c r="F76" s="301">
        <f t="shared" si="12"/>
        <v>0</v>
      </c>
      <c r="G76" s="486">
        <v>0</v>
      </c>
      <c r="H76" s="486">
        <v>0</v>
      </c>
      <c r="I76" s="486">
        <v>0</v>
      </c>
      <c r="J76" s="486">
        <v>0</v>
      </c>
      <c r="K76" s="486">
        <v>0</v>
      </c>
      <c r="L76" s="486">
        <v>0</v>
      </c>
      <c r="M76" s="486">
        <v>0</v>
      </c>
      <c r="N76" s="486">
        <v>0</v>
      </c>
      <c r="O76" s="486">
        <v>0</v>
      </c>
      <c r="P76" s="486">
        <v>0</v>
      </c>
      <c r="Q76" s="486">
        <v>0</v>
      </c>
      <c r="R76" s="486">
        <v>0</v>
      </c>
    </row>
    <row r="77" spans="3:18" ht="12.75" customHeight="1">
      <c r="C77" s="266" t="s">
        <v>271</v>
      </c>
      <c r="F77" s="301">
        <f t="shared" si="12"/>
        <v>0</v>
      </c>
      <c r="G77" s="486">
        <v>0</v>
      </c>
      <c r="H77" s="486">
        <v>0</v>
      </c>
      <c r="I77" s="486">
        <v>0</v>
      </c>
      <c r="J77" s="486">
        <v>0</v>
      </c>
      <c r="K77" s="486">
        <v>0</v>
      </c>
      <c r="L77" s="486">
        <v>0</v>
      </c>
      <c r="M77" s="486">
        <v>0</v>
      </c>
      <c r="N77" s="486">
        <v>0</v>
      </c>
      <c r="O77" s="486">
        <v>0</v>
      </c>
      <c r="P77" s="486">
        <v>0</v>
      </c>
      <c r="Q77" s="486">
        <v>0</v>
      </c>
      <c r="R77" s="486">
        <v>0</v>
      </c>
    </row>
    <row r="78" spans="3:18" ht="12.75" customHeight="1">
      <c r="C78" s="266" t="s">
        <v>48</v>
      </c>
      <c r="D78" s="266"/>
      <c r="F78" s="301">
        <f t="shared" si="12"/>
        <v>0</v>
      </c>
      <c r="G78" s="486">
        <v>0</v>
      </c>
      <c r="H78" s="486">
        <v>0</v>
      </c>
      <c r="I78" s="486">
        <v>0</v>
      </c>
      <c r="J78" s="486">
        <v>0</v>
      </c>
      <c r="K78" s="486">
        <v>0</v>
      </c>
      <c r="L78" s="486">
        <v>0</v>
      </c>
      <c r="M78" s="486">
        <v>0</v>
      </c>
      <c r="N78" s="486">
        <v>0</v>
      </c>
      <c r="O78" s="486">
        <v>0</v>
      </c>
      <c r="P78" s="486">
        <v>0</v>
      </c>
      <c r="Q78" s="486">
        <v>0</v>
      </c>
      <c r="R78" s="486">
        <v>0</v>
      </c>
    </row>
    <row r="79" spans="3:18" ht="12.75" customHeight="1">
      <c r="C79" s="325" t="s">
        <v>49</v>
      </c>
      <c r="D79" s="266"/>
      <c r="F79" s="301">
        <f t="shared" si="12"/>
        <v>0</v>
      </c>
      <c r="G79" s="486">
        <v>0</v>
      </c>
      <c r="H79" s="486">
        <v>0</v>
      </c>
      <c r="I79" s="486">
        <v>0</v>
      </c>
      <c r="J79" s="486">
        <v>0</v>
      </c>
      <c r="K79" s="486">
        <v>0</v>
      </c>
      <c r="L79" s="486">
        <v>0</v>
      </c>
      <c r="M79" s="486">
        <v>0</v>
      </c>
      <c r="N79" s="486">
        <v>0</v>
      </c>
      <c r="O79" s="486">
        <v>0</v>
      </c>
      <c r="P79" s="486">
        <v>0</v>
      </c>
      <c r="Q79" s="486">
        <v>0</v>
      </c>
      <c r="R79" s="486">
        <v>0</v>
      </c>
    </row>
    <row r="80" spans="3:18" ht="12.75" customHeight="1">
      <c r="C80" s="266" t="s">
        <v>181</v>
      </c>
      <c r="D80" s="266"/>
      <c r="F80" s="301">
        <f t="shared" si="12"/>
        <v>0</v>
      </c>
      <c r="G80" s="486">
        <v>0</v>
      </c>
      <c r="H80" s="486">
        <v>0</v>
      </c>
      <c r="I80" s="486">
        <v>0</v>
      </c>
      <c r="J80" s="486">
        <v>0</v>
      </c>
      <c r="K80" s="486">
        <v>0</v>
      </c>
      <c r="L80" s="486">
        <v>0</v>
      </c>
      <c r="M80" s="486">
        <v>0</v>
      </c>
      <c r="N80" s="486">
        <v>0</v>
      </c>
      <c r="O80" s="486">
        <v>0</v>
      </c>
      <c r="P80" s="486">
        <v>0</v>
      </c>
      <c r="Q80" s="486">
        <v>0</v>
      </c>
      <c r="R80" s="486">
        <v>0</v>
      </c>
    </row>
    <row r="81" spans="2:18" ht="12.75" customHeight="1">
      <c r="C81" s="266" t="s">
        <v>272</v>
      </c>
      <c r="D81" s="266"/>
      <c r="F81" s="301">
        <f t="shared" si="12"/>
        <v>0</v>
      </c>
      <c r="G81" s="486">
        <v>0</v>
      </c>
      <c r="H81" s="486">
        <v>0</v>
      </c>
      <c r="I81" s="486">
        <v>0</v>
      </c>
      <c r="J81" s="486">
        <v>0</v>
      </c>
      <c r="K81" s="486">
        <v>0</v>
      </c>
      <c r="L81" s="486">
        <v>0</v>
      </c>
      <c r="M81" s="486">
        <v>0</v>
      </c>
      <c r="N81" s="486">
        <v>0</v>
      </c>
      <c r="O81" s="486">
        <v>0</v>
      </c>
      <c r="P81" s="486">
        <v>0</v>
      </c>
      <c r="Q81" s="486">
        <v>0</v>
      </c>
      <c r="R81" s="486">
        <v>0</v>
      </c>
    </row>
    <row r="82" spans="2:18" ht="12.75" customHeight="1">
      <c r="C82" s="266" t="s">
        <v>273</v>
      </c>
      <c r="D82" s="266"/>
      <c r="F82" s="301">
        <f t="shared" si="12"/>
        <v>0</v>
      </c>
      <c r="G82" s="486">
        <v>0</v>
      </c>
      <c r="H82" s="486">
        <v>0</v>
      </c>
      <c r="I82" s="486">
        <v>0</v>
      </c>
      <c r="J82" s="486">
        <v>0</v>
      </c>
      <c r="K82" s="486">
        <v>0</v>
      </c>
      <c r="L82" s="486">
        <v>0</v>
      </c>
      <c r="M82" s="486">
        <v>0</v>
      </c>
      <c r="N82" s="486">
        <v>0</v>
      </c>
      <c r="O82" s="486">
        <v>0</v>
      </c>
      <c r="P82" s="486">
        <v>0</v>
      </c>
      <c r="Q82" s="486">
        <v>0</v>
      </c>
      <c r="R82" s="486">
        <v>0</v>
      </c>
    </row>
    <row r="83" spans="2:18" ht="12.75" customHeight="1">
      <c r="C83" s="266" t="s">
        <v>274</v>
      </c>
      <c r="D83" s="266"/>
      <c r="F83" s="301">
        <f t="shared" si="12"/>
        <v>0</v>
      </c>
      <c r="G83" s="486">
        <v>0</v>
      </c>
      <c r="H83" s="486">
        <v>0</v>
      </c>
      <c r="I83" s="486">
        <v>0</v>
      </c>
      <c r="J83" s="486">
        <v>0</v>
      </c>
      <c r="K83" s="486">
        <v>0</v>
      </c>
      <c r="L83" s="486">
        <v>0</v>
      </c>
      <c r="M83" s="486">
        <v>0</v>
      </c>
      <c r="N83" s="486">
        <v>0</v>
      </c>
      <c r="O83" s="486">
        <v>0</v>
      </c>
      <c r="P83" s="486">
        <v>0</v>
      </c>
      <c r="Q83" s="486">
        <v>0</v>
      </c>
      <c r="R83" s="486">
        <v>0</v>
      </c>
    </row>
    <row r="84" spans="2:18" ht="12.75" customHeight="1">
      <c r="C84" s="266" t="s">
        <v>275</v>
      </c>
      <c r="F84" s="301">
        <f t="shared" si="12"/>
        <v>0</v>
      </c>
      <c r="G84" s="486">
        <v>0</v>
      </c>
      <c r="H84" s="486">
        <v>0</v>
      </c>
      <c r="I84" s="486">
        <v>0</v>
      </c>
      <c r="J84" s="486">
        <v>0</v>
      </c>
      <c r="K84" s="486">
        <v>0</v>
      </c>
      <c r="L84" s="486">
        <v>0</v>
      </c>
      <c r="M84" s="486">
        <v>0</v>
      </c>
      <c r="N84" s="486">
        <v>0</v>
      </c>
      <c r="O84" s="486">
        <v>0</v>
      </c>
      <c r="P84" s="486">
        <v>0</v>
      </c>
      <c r="Q84" s="486">
        <v>0</v>
      </c>
      <c r="R84" s="486">
        <v>0</v>
      </c>
    </row>
    <row r="85" spans="2:18" ht="12.75" customHeight="1">
      <c r="B85" s="228"/>
      <c r="C85" s="306" t="s">
        <v>182</v>
      </c>
      <c r="D85" s="228"/>
      <c r="F85" s="301">
        <f t="shared" si="12"/>
        <v>0</v>
      </c>
      <c r="G85" s="486">
        <v>0</v>
      </c>
      <c r="H85" s="486">
        <v>0</v>
      </c>
      <c r="I85" s="486">
        <v>0</v>
      </c>
      <c r="J85" s="486">
        <v>0</v>
      </c>
      <c r="K85" s="486">
        <v>0</v>
      </c>
      <c r="L85" s="486">
        <v>0</v>
      </c>
      <c r="M85" s="486">
        <v>0</v>
      </c>
      <c r="N85" s="486">
        <v>0</v>
      </c>
      <c r="O85" s="486">
        <v>0</v>
      </c>
      <c r="P85" s="486">
        <v>0</v>
      </c>
      <c r="Q85" s="486">
        <v>0</v>
      </c>
      <c r="R85" s="486">
        <v>0</v>
      </c>
    </row>
    <row r="86" spans="2:18" ht="12.75" customHeight="1">
      <c r="B86" s="228"/>
      <c r="C86" s="306" t="s">
        <v>183</v>
      </c>
      <c r="D86" s="228"/>
      <c r="F86" s="301">
        <f t="shared" si="12"/>
        <v>0</v>
      </c>
      <c r="G86" s="486">
        <v>0</v>
      </c>
      <c r="H86" s="486">
        <v>0</v>
      </c>
      <c r="I86" s="486">
        <v>0</v>
      </c>
      <c r="J86" s="486">
        <v>0</v>
      </c>
      <c r="K86" s="486">
        <v>0</v>
      </c>
      <c r="L86" s="486">
        <v>0</v>
      </c>
      <c r="M86" s="486">
        <v>0</v>
      </c>
      <c r="N86" s="486">
        <v>0</v>
      </c>
      <c r="O86" s="486">
        <v>0</v>
      </c>
      <c r="P86" s="486">
        <v>0</v>
      </c>
      <c r="Q86" s="486">
        <v>0</v>
      </c>
      <c r="R86" s="486">
        <v>0</v>
      </c>
    </row>
    <row r="87" spans="2:18" ht="12.75" customHeight="1">
      <c r="B87" s="228"/>
      <c r="C87" s="306" t="s">
        <v>50</v>
      </c>
      <c r="D87" s="228"/>
      <c r="F87" s="301">
        <f t="shared" si="12"/>
        <v>0</v>
      </c>
      <c r="G87" s="486">
        <v>0</v>
      </c>
      <c r="H87" s="486">
        <v>0</v>
      </c>
      <c r="I87" s="486">
        <v>0</v>
      </c>
      <c r="J87" s="486">
        <v>0</v>
      </c>
      <c r="K87" s="486">
        <v>0</v>
      </c>
      <c r="L87" s="486">
        <v>0</v>
      </c>
      <c r="M87" s="486">
        <v>0</v>
      </c>
      <c r="N87" s="486">
        <v>0</v>
      </c>
      <c r="O87" s="486">
        <v>0</v>
      </c>
      <c r="P87" s="486">
        <v>0</v>
      </c>
      <c r="Q87" s="486">
        <v>0</v>
      </c>
      <c r="R87" s="486">
        <v>0</v>
      </c>
    </row>
    <row r="88" spans="2:18" ht="12.75" customHeight="1">
      <c r="B88" s="228"/>
      <c r="C88" s="306" t="s">
        <v>51</v>
      </c>
      <c r="D88" s="228"/>
      <c r="F88" s="301">
        <f t="shared" si="12"/>
        <v>0</v>
      </c>
      <c r="G88" s="486">
        <v>0</v>
      </c>
      <c r="H88" s="486">
        <v>0</v>
      </c>
      <c r="I88" s="486">
        <v>0</v>
      </c>
      <c r="J88" s="486">
        <v>0</v>
      </c>
      <c r="K88" s="486">
        <v>0</v>
      </c>
      <c r="L88" s="486">
        <v>0</v>
      </c>
      <c r="M88" s="486">
        <v>0</v>
      </c>
      <c r="N88" s="486">
        <v>0</v>
      </c>
      <c r="O88" s="486">
        <v>0</v>
      </c>
      <c r="P88" s="486">
        <v>0</v>
      </c>
      <c r="Q88" s="486">
        <v>0</v>
      </c>
      <c r="R88" s="486">
        <v>0</v>
      </c>
    </row>
    <row r="89" spans="2:18" ht="12.75" customHeight="1">
      <c r="B89" s="228"/>
      <c r="C89" s="306" t="s">
        <v>276</v>
      </c>
      <c r="D89" s="228"/>
      <c r="F89" s="301">
        <f t="shared" si="12"/>
        <v>0</v>
      </c>
      <c r="G89" s="486">
        <v>0</v>
      </c>
      <c r="H89" s="486">
        <v>0</v>
      </c>
      <c r="I89" s="486">
        <v>0</v>
      </c>
      <c r="J89" s="486">
        <v>0</v>
      </c>
      <c r="K89" s="486">
        <v>0</v>
      </c>
      <c r="L89" s="486">
        <v>0</v>
      </c>
      <c r="M89" s="486">
        <v>0</v>
      </c>
      <c r="N89" s="486">
        <v>0</v>
      </c>
      <c r="O89" s="486">
        <v>0</v>
      </c>
      <c r="P89" s="486">
        <v>0</v>
      </c>
      <c r="Q89" s="486">
        <v>0</v>
      </c>
      <c r="R89" s="486">
        <v>0</v>
      </c>
    </row>
    <row r="90" spans="2:18" ht="12.75" customHeight="1">
      <c r="B90" s="228"/>
      <c r="C90" s="306" t="s">
        <v>277</v>
      </c>
      <c r="D90" s="228"/>
      <c r="F90" s="301">
        <f t="shared" si="12"/>
        <v>0</v>
      </c>
      <c r="G90" s="486">
        <v>0</v>
      </c>
      <c r="H90" s="486">
        <v>0</v>
      </c>
      <c r="I90" s="486">
        <v>0</v>
      </c>
      <c r="J90" s="486">
        <v>0</v>
      </c>
      <c r="K90" s="486">
        <v>0</v>
      </c>
      <c r="L90" s="486">
        <v>0</v>
      </c>
      <c r="M90" s="486">
        <v>0</v>
      </c>
      <c r="N90" s="486">
        <v>0</v>
      </c>
      <c r="O90" s="486">
        <v>0</v>
      </c>
      <c r="P90" s="486">
        <v>0</v>
      </c>
      <c r="Q90" s="486">
        <v>0</v>
      </c>
      <c r="R90" s="486">
        <v>0</v>
      </c>
    </row>
    <row r="91" spans="2:18" ht="12.75" customHeight="1">
      <c r="B91" s="228"/>
      <c r="C91" s="268" t="s">
        <v>184</v>
      </c>
      <c r="D91" s="228"/>
      <c r="F91" s="301">
        <f t="shared" si="12"/>
        <v>0</v>
      </c>
      <c r="G91" s="486">
        <v>0</v>
      </c>
      <c r="H91" s="486">
        <v>0</v>
      </c>
      <c r="I91" s="486">
        <v>0</v>
      </c>
      <c r="J91" s="486">
        <v>0</v>
      </c>
      <c r="K91" s="486">
        <v>0</v>
      </c>
      <c r="L91" s="486">
        <v>0</v>
      </c>
      <c r="M91" s="486">
        <v>0</v>
      </c>
      <c r="N91" s="486">
        <v>0</v>
      </c>
      <c r="O91" s="486">
        <v>0</v>
      </c>
      <c r="P91" s="486">
        <v>0</v>
      </c>
      <c r="Q91" s="486">
        <v>0</v>
      </c>
      <c r="R91" s="486">
        <v>0</v>
      </c>
    </row>
    <row r="92" spans="2:18" ht="12.75" customHeight="1">
      <c r="B92" s="228"/>
      <c r="C92" s="268" t="s">
        <v>185</v>
      </c>
      <c r="D92" s="228"/>
      <c r="F92" s="301">
        <f t="shared" si="12"/>
        <v>0</v>
      </c>
      <c r="G92" s="486">
        <v>0</v>
      </c>
      <c r="H92" s="486">
        <v>0</v>
      </c>
      <c r="I92" s="486">
        <v>0</v>
      </c>
      <c r="J92" s="486">
        <v>0</v>
      </c>
      <c r="K92" s="486">
        <v>0</v>
      </c>
      <c r="L92" s="486">
        <v>0</v>
      </c>
      <c r="M92" s="486">
        <v>0</v>
      </c>
      <c r="N92" s="486">
        <v>0</v>
      </c>
      <c r="O92" s="486">
        <v>0</v>
      </c>
      <c r="P92" s="486">
        <v>0</v>
      </c>
      <c r="Q92" s="486">
        <v>0</v>
      </c>
      <c r="R92" s="486">
        <v>0</v>
      </c>
    </row>
    <row r="93" spans="2:18" ht="12.75" customHeight="1">
      <c r="B93" s="228"/>
      <c r="C93" s="268" t="s">
        <v>52</v>
      </c>
      <c r="D93" s="228"/>
      <c r="F93" s="301">
        <f t="shared" si="12"/>
        <v>0</v>
      </c>
      <c r="G93" s="486">
        <v>0</v>
      </c>
      <c r="H93" s="486">
        <v>0</v>
      </c>
      <c r="I93" s="486">
        <v>0</v>
      </c>
      <c r="J93" s="486">
        <v>0</v>
      </c>
      <c r="K93" s="486">
        <v>0</v>
      </c>
      <c r="L93" s="486">
        <v>0</v>
      </c>
      <c r="M93" s="486">
        <v>0</v>
      </c>
      <c r="N93" s="486">
        <v>0</v>
      </c>
      <c r="O93" s="486">
        <v>0</v>
      </c>
      <c r="P93" s="486">
        <v>0</v>
      </c>
      <c r="Q93" s="486">
        <v>0</v>
      </c>
      <c r="R93" s="486">
        <v>0</v>
      </c>
    </row>
    <row r="94" spans="2:18" ht="12.75" customHeight="1">
      <c r="B94" s="228"/>
      <c r="C94" s="490" t="s">
        <v>321</v>
      </c>
      <c r="D94" s="228"/>
      <c r="F94" s="301">
        <f t="shared" ref="F94:F96" si="13">SUM(G94:R94)</f>
        <v>0</v>
      </c>
      <c r="G94" s="486">
        <v>0</v>
      </c>
      <c r="H94" s="486">
        <v>0</v>
      </c>
      <c r="I94" s="486">
        <v>0</v>
      </c>
      <c r="J94" s="486">
        <v>0</v>
      </c>
      <c r="K94" s="486">
        <v>0</v>
      </c>
      <c r="L94" s="486">
        <v>0</v>
      </c>
      <c r="M94" s="486">
        <v>0</v>
      </c>
      <c r="N94" s="486">
        <v>0</v>
      </c>
      <c r="O94" s="486">
        <v>0</v>
      </c>
      <c r="P94" s="486">
        <v>0</v>
      </c>
      <c r="Q94" s="486">
        <v>0</v>
      </c>
      <c r="R94" s="486">
        <v>0</v>
      </c>
    </row>
    <row r="95" spans="2:18" ht="12.75" customHeight="1">
      <c r="B95" s="228"/>
      <c r="C95" s="490" t="s">
        <v>322</v>
      </c>
      <c r="D95" s="228"/>
      <c r="F95" s="301">
        <f t="shared" si="13"/>
        <v>0</v>
      </c>
      <c r="G95" s="486">
        <v>0</v>
      </c>
      <c r="H95" s="486">
        <v>0</v>
      </c>
      <c r="I95" s="486">
        <v>0</v>
      </c>
      <c r="J95" s="486">
        <v>0</v>
      </c>
      <c r="K95" s="486">
        <v>0</v>
      </c>
      <c r="L95" s="486">
        <v>0</v>
      </c>
      <c r="M95" s="486">
        <v>0</v>
      </c>
      <c r="N95" s="486">
        <v>0</v>
      </c>
      <c r="O95" s="486">
        <v>0</v>
      </c>
      <c r="P95" s="486">
        <v>0</v>
      </c>
      <c r="Q95" s="486">
        <v>0</v>
      </c>
      <c r="R95" s="486">
        <v>0</v>
      </c>
    </row>
    <row r="96" spans="2:18" ht="12.75" customHeight="1">
      <c r="B96" s="228"/>
      <c r="C96" s="490" t="s">
        <v>323</v>
      </c>
      <c r="D96" s="228"/>
      <c r="F96" s="301">
        <f t="shared" si="13"/>
        <v>0</v>
      </c>
      <c r="G96" s="486">
        <v>0</v>
      </c>
      <c r="H96" s="486">
        <v>0</v>
      </c>
      <c r="I96" s="486">
        <v>0</v>
      </c>
      <c r="J96" s="486">
        <v>0</v>
      </c>
      <c r="K96" s="486">
        <v>0</v>
      </c>
      <c r="L96" s="486">
        <v>0</v>
      </c>
      <c r="M96" s="486">
        <v>0</v>
      </c>
      <c r="N96" s="486">
        <v>0</v>
      </c>
      <c r="O96" s="486">
        <v>0</v>
      </c>
      <c r="P96" s="486">
        <v>0</v>
      </c>
      <c r="Q96" s="486">
        <v>0</v>
      </c>
      <c r="R96" s="486">
        <v>0</v>
      </c>
    </row>
    <row r="97" spans="1:18" ht="12.75" customHeight="1">
      <c r="B97" s="228"/>
      <c r="C97" s="306" t="s">
        <v>53</v>
      </c>
      <c r="D97" s="228"/>
      <c r="F97" s="301">
        <f t="shared" si="12"/>
        <v>0</v>
      </c>
      <c r="G97" s="486">
        <v>0</v>
      </c>
      <c r="H97" s="486">
        <v>0</v>
      </c>
      <c r="I97" s="486">
        <v>0</v>
      </c>
      <c r="J97" s="486">
        <v>0</v>
      </c>
      <c r="K97" s="486">
        <v>0</v>
      </c>
      <c r="L97" s="486">
        <v>0</v>
      </c>
      <c r="M97" s="486">
        <v>0</v>
      </c>
      <c r="N97" s="486">
        <v>0</v>
      </c>
      <c r="O97" s="486">
        <v>0</v>
      </c>
      <c r="P97" s="486">
        <v>0</v>
      </c>
      <c r="Q97" s="486">
        <v>0</v>
      </c>
      <c r="R97" s="486">
        <v>0</v>
      </c>
    </row>
    <row r="98" spans="1:18" ht="12.75" customHeight="1">
      <c r="B98" s="228"/>
      <c r="C98" s="266" t="s">
        <v>186</v>
      </c>
      <c r="D98" s="228"/>
      <c r="F98" s="301">
        <f t="shared" si="12"/>
        <v>0</v>
      </c>
      <c r="G98" s="486">
        <v>0</v>
      </c>
      <c r="H98" s="486">
        <v>0</v>
      </c>
      <c r="I98" s="486">
        <v>0</v>
      </c>
      <c r="J98" s="486">
        <v>0</v>
      </c>
      <c r="K98" s="486">
        <v>0</v>
      </c>
      <c r="L98" s="486">
        <v>0</v>
      </c>
      <c r="M98" s="486">
        <v>0</v>
      </c>
      <c r="N98" s="486">
        <v>0</v>
      </c>
      <c r="O98" s="486">
        <v>0</v>
      </c>
      <c r="P98" s="486">
        <v>0</v>
      </c>
      <c r="Q98" s="486">
        <v>0</v>
      </c>
      <c r="R98" s="486">
        <v>0</v>
      </c>
    </row>
    <row r="99" spans="1:18" ht="12.75" customHeight="1">
      <c r="B99" s="228"/>
      <c r="C99" s="266" t="s">
        <v>315</v>
      </c>
      <c r="D99" s="228"/>
      <c r="F99" s="301">
        <f t="shared" si="12"/>
        <v>0</v>
      </c>
      <c r="G99" s="486">
        <v>0</v>
      </c>
      <c r="H99" s="486">
        <v>0</v>
      </c>
      <c r="I99" s="486">
        <v>0</v>
      </c>
      <c r="J99" s="486">
        <v>0</v>
      </c>
      <c r="K99" s="486">
        <v>0</v>
      </c>
      <c r="L99" s="486">
        <v>0</v>
      </c>
      <c r="M99" s="486">
        <v>0</v>
      </c>
      <c r="N99" s="486">
        <v>0</v>
      </c>
      <c r="O99" s="486">
        <v>0</v>
      </c>
      <c r="P99" s="486">
        <v>0</v>
      </c>
      <c r="Q99" s="486">
        <v>0</v>
      </c>
      <c r="R99" s="486">
        <v>0</v>
      </c>
    </row>
    <row r="100" spans="1:18" ht="12.75" customHeight="1">
      <c r="B100" s="228"/>
      <c r="C100" s="266" t="s">
        <v>54</v>
      </c>
      <c r="D100" s="228"/>
      <c r="F100" s="301">
        <f t="shared" si="12"/>
        <v>0</v>
      </c>
      <c r="G100" s="486">
        <v>0</v>
      </c>
      <c r="H100" s="486">
        <v>0</v>
      </c>
      <c r="I100" s="486">
        <v>0</v>
      </c>
      <c r="J100" s="486">
        <v>0</v>
      </c>
      <c r="K100" s="486">
        <v>0</v>
      </c>
      <c r="L100" s="486">
        <v>0</v>
      </c>
      <c r="M100" s="486">
        <v>0</v>
      </c>
      <c r="N100" s="486">
        <v>0</v>
      </c>
      <c r="O100" s="486">
        <v>0</v>
      </c>
      <c r="P100" s="486">
        <v>0</v>
      </c>
      <c r="Q100" s="486">
        <v>0</v>
      </c>
      <c r="R100" s="486">
        <v>0</v>
      </c>
    </row>
    <row r="101" spans="1:18" ht="12.75" customHeight="1">
      <c r="B101" s="228"/>
      <c r="C101" s="266" t="s">
        <v>278</v>
      </c>
      <c r="D101" s="228"/>
      <c r="F101" s="301">
        <f t="shared" si="12"/>
        <v>0</v>
      </c>
      <c r="G101" s="486">
        <v>0</v>
      </c>
      <c r="H101" s="486">
        <v>0</v>
      </c>
      <c r="I101" s="486">
        <v>0</v>
      </c>
      <c r="J101" s="486">
        <v>0</v>
      </c>
      <c r="K101" s="486">
        <v>0</v>
      </c>
      <c r="L101" s="486">
        <v>0</v>
      </c>
      <c r="M101" s="486">
        <v>0</v>
      </c>
      <c r="N101" s="486">
        <v>0</v>
      </c>
      <c r="O101" s="486">
        <v>0</v>
      </c>
      <c r="P101" s="486">
        <v>0</v>
      </c>
      <c r="Q101" s="486">
        <v>0</v>
      </c>
      <c r="R101" s="486">
        <v>0</v>
      </c>
    </row>
    <row r="102" spans="1:18" ht="12.75" customHeight="1">
      <c r="B102" s="228"/>
      <c r="C102" s="266" t="s">
        <v>187</v>
      </c>
      <c r="D102" s="228"/>
      <c r="F102" s="301">
        <f t="shared" si="12"/>
        <v>0</v>
      </c>
      <c r="G102" s="486">
        <v>0</v>
      </c>
      <c r="H102" s="486">
        <v>0</v>
      </c>
      <c r="I102" s="486">
        <v>0</v>
      </c>
      <c r="J102" s="486">
        <v>0</v>
      </c>
      <c r="K102" s="486">
        <v>0</v>
      </c>
      <c r="L102" s="486">
        <v>0</v>
      </c>
      <c r="M102" s="486">
        <v>0</v>
      </c>
      <c r="N102" s="486">
        <v>0</v>
      </c>
      <c r="O102" s="486">
        <v>0</v>
      </c>
      <c r="P102" s="486">
        <v>0</v>
      </c>
      <c r="Q102" s="486">
        <v>0</v>
      </c>
      <c r="R102" s="486">
        <v>0</v>
      </c>
    </row>
    <row r="103" spans="1:18" ht="12.75" customHeight="1">
      <c r="B103" s="228"/>
      <c r="C103" s="266" t="s">
        <v>311</v>
      </c>
      <c r="D103" s="228"/>
      <c r="F103" s="301">
        <f>SUM(G103:R103)</f>
        <v>0</v>
      </c>
      <c r="G103" s="486">
        <v>0</v>
      </c>
      <c r="H103" s="486">
        <v>0</v>
      </c>
      <c r="I103" s="486">
        <v>0</v>
      </c>
      <c r="J103" s="486">
        <v>0</v>
      </c>
      <c r="K103" s="486">
        <v>0</v>
      </c>
      <c r="L103" s="486">
        <v>0</v>
      </c>
      <c r="M103" s="486">
        <v>0</v>
      </c>
      <c r="N103" s="486">
        <v>0</v>
      </c>
      <c r="O103" s="486">
        <v>0</v>
      </c>
      <c r="P103" s="486">
        <v>0</v>
      </c>
      <c r="Q103" s="486">
        <v>0</v>
      </c>
      <c r="R103" s="486">
        <v>0</v>
      </c>
    </row>
    <row r="104" spans="1:18" ht="12.75" customHeight="1">
      <c r="B104" s="228"/>
      <c r="C104" s="266" t="s">
        <v>310</v>
      </c>
      <c r="D104" s="228"/>
      <c r="F104" s="301">
        <f t="shared" si="12"/>
        <v>0</v>
      </c>
      <c r="G104" s="486">
        <v>0</v>
      </c>
      <c r="H104" s="486">
        <v>0</v>
      </c>
      <c r="I104" s="486">
        <v>0</v>
      </c>
      <c r="J104" s="486">
        <v>0</v>
      </c>
      <c r="K104" s="486">
        <v>0</v>
      </c>
      <c r="L104" s="486">
        <v>0</v>
      </c>
      <c r="M104" s="486">
        <v>0</v>
      </c>
      <c r="N104" s="486">
        <v>0</v>
      </c>
      <c r="O104" s="486">
        <v>0</v>
      </c>
      <c r="P104" s="486">
        <v>0</v>
      </c>
      <c r="Q104" s="486">
        <v>0</v>
      </c>
      <c r="R104" s="486">
        <v>0</v>
      </c>
    </row>
    <row r="105" spans="1:18" ht="12.75" customHeight="1">
      <c r="B105" s="228"/>
      <c r="C105" s="228"/>
      <c r="D105" s="228"/>
      <c r="F105" s="301"/>
      <c r="G105" s="301"/>
      <c r="H105" s="301"/>
      <c r="I105" s="301"/>
      <c r="J105" s="301"/>
      <c r="K105" s="301"/>
      <c r="L105" s="301"/>
      <c r="M105" s="301"/>
      <c r="N105" s="301"/>
      <c r="O105" s="301"/>
      <c r="P105" s="301"/>
      <c r="Q105" s="301"/>
      <c r="R105" s="301"/>
    </row>
    <row r="106" spans="1:18" ht="12.75" customHeight="1">
      <c r="B106" s="298" t="s">
        <v>205</v>
      </c>
      <c r="C106" s="228"/>
      <c r="D106" s="228"/>
      <c r="F106" s="301">
        <f>SUM(G106:R106)</f>
        <v>272030.8</v>
      </c>
      <c r="G106" s="486">
        <f t="shared" ref="G106:R106" si="14">SUM(G65:G104)</f>
        <v>0</v>
      </c>
      <c r="H106" s="486">
        <f t="shared" si="14"/>
        <v>0</v>
      </c>
      <c r="I106" s="486">
        <f t="shared" si="14"/>
        <v>50.019999999999996</v>
      </c>
      <c r="J106" s="486">
        <f t="shared" si="14"/>
        <v>18464.09</v>
      </c>
      <c r="K106" s="486">
        <f t="shared" si="14"/>
        <v>34591.759999999995</v>
      </c>
      <c r="L106" s="486">
        <f t="shared" si="14"/>
        <v>48623.69</v>
      </c>
      <c r="M106" s="486">
        <f t="shared" si="14"/>
        <v>62358.289999999994</v>
      </c>
      <c r="N106" s="486">
        <f t="shared" si="14"/>
        <v>61263.54</v>
      </c>
      <c r="O106" s="486">
        <f t="shared" si="14"/>
        <v>35951.820000000007</v>
      </c>
      <c r="P106" s="486">
        <f t="shared" si="14"/>
        <v>7730.4699999999993</v>
      </c>
      <c r="Q106" s="486">
        <f t="shared" si="14"/>
        <v>2997.12</v>
      </c>
      <c r="R106" s="486">
        <f t="shared" si="14"/>
        <v>0</v>
      </c>
    </row>
    <row r="107" spans="1:18" ht="12.75" customHeight="1">
      <c r="B107" s="228"/>
      <c r="C107" s="228"/>
      <c r="D107" s="228"/>
      <c r="E107" s="228"/>
      <c r="F107" s="301"/>
      <c r="G107" s="301"/>
      <c r="H107" s="301"/>
      <c r="I107" s="301"/>
      <c r="J107" s="301"/>
      <c r="K107" s="301"/>
      <c r="L107" s="301"/>
      <c r="M107" s="301"/>
      <c r="N107" s="301"/>
      <c r="O107" s="301"/>
      <c r="P107" s="301"/>
      <c r="Q107" s="301"/>
      <c r="R107" s="301"/>
    </row>
    <row r="108" spans="1:18" ht="12.75" customHeight="1">
      <c r="A108" s="298"/>
      <c r="B108" s="298" t="s">
        <v>55</v>
      </c>
      <c r="C108" s="228"/>
      <c r="D108" s="228"/>
      <c r="E108" s="302" t="s">
        <v>171</v>
      </c>
      <c r="F108" s="301"/>
      <c r="G108" s="301"/>
      <c r="H108" s="301"/>
      <c r="I108" s="301"/>
      <c r="J108" s="301"/>
      <c r="K108" s="301"/>
      <c r="L108" s="301"/>
      <c r="M108" s="301"/>
      <c r="N108" s="301"/>
      <c r="O108" s="301"/>
      <c r="P108" s="301"/>
      <c r="Q108" s="301"/>
      <c r="R108" s="301"/>
    </row>
    <row r="109" spans="1:18" ht="12.75" customHeight="1">
      <c r="A109" s="298"/>
      <c r="B109" s="298"/>
      <c r="C109" s="266" t="s">
        <v>189</v>
      </c>
      <c r="D109" s="266"/>
      <c r="F109" s="301">
        <f>SUM(G109:R109)</f>
        <v>1972500.6000000006</v>
      </c>
      <c r="G109" s="486">
        <v>173914.12</v>
      </c>
      <c r="H109" s="486">
        <v>173914.12</v>
      </c>
      <c r="I109" s="486">
        <v>59445.279999999919</v>
      </c>
      <c r="J109" s="486">
        <v>173914.12</v>
      </c>
      <c r="K109" s="486">
        <v>173914.12</v>
      </c>
      <c r="L109" s="486">
        <v>173914.12</v>
      </c>
      <c r="M109" s="486">
        <v>173914.12</v>
      </c>
      <c r="N109" s="486">
        <v>173914.12</v>
      </c>
      <c r="O109" s="486">
        <v>173914.12</v>
      </c>
      <c r="P109" s="486">
        <v>173914.12</v>
      </c>
      <c r="Q109" s="486">
        <v>173914.12</v>
      </c>
      <c r="R109" s="486">
        <v>173914.12</v>
      </c>
    </row>
    <row r="110" spans="1:18" ht="12.75" customHeight="1">
      <c r="A110" s="298"/>
      <c r="B110" s="298"/>
      <c r="C110" s="266" t="s">
        <v>56</v>
      </c>
      <c r="D110" s="266"/>
      <c r="E110" s="305"/>
      <c r="F110" s="301">
        <f>SUM(G110:R110)</f>
        <v>-3237686.0400000014</v>
      </c>
      <c r="G110" s="486">
        <v>-247878.58</v>
      </c>
      <c r="H110" s="486">
        <v>-247878.58</v>
      </c>
      <c r="I110" s="486">
        <v>-511021.12000000023</v>
      </c>
      <c r="J110" s="486">
        <v>-247878.64</v>
      </c>
      <c r="K110" s="486">
        <v>-247878.64</v>
      </c>
      <c r="L110" s="486">
        <v>-247878.64</v>
      </c>
      <c r="M110" s="486">
        <v>-247878.64</v>
      </c>
      <c r="N110" s="486">
        <v>-247878.64</v>
      </c>
      <c r="O110" s="486">
        <v>-247878.64</v>
      </c>
      <c r="P110" s="486">
        <v>-247878.64</v>
      </c>
      <c r="Q110" s="486">
        <v>-247878.64</v>
      </c>
      <c r="R110" s="486">
        <v>-247878.64</v>
      </c>
    </row>
    <row r="111" spans="1:18" ht="12.75" customHeight="1">
      <c r="A111" s="298"/>
      <c r="B111" s="298"/>
      <c r="D111" s="266"/>
      <c r="F111" s="301"/>
      <c r="G111" s="301"/>
      <c r="H111" s="301"/>
      <c r="I111" s="301"/>
      <c r="J111" s="301"/>
      <c r="K111" s="301"/>
      <c r="L111" s="301"/>
      <c r="M111" s="301"/>
      <c r="N111" s="301"/>
      <c r="O111" s="301"/>
      <c r="P111" s="301"/>
      <c r="Q111" s="301"/>
      <c r="R111" s="301"/>
    </row>
    <row r="112" spans="1:18" ht="12.75" customHeight="1">
      <c r="A112" s="298"/>
      <c r="B112" s="298" t="s">
        <v>206</v>
      </c>
      <c r="C112" s="266"/>
      <c r="D112" s="266"/>
      <c r="F112" s="301">
        <f>SUM(G112:R112)</f>
        <v>-1265185.4400000004</v>
      </c>
      <c r="G112" s="486">
        <f t="shared" ref="G112:R112" si="15">SUM(G109:G110)</f>
        <v>-73964.459999999992</v>
      </c>
      <c r="H112" s="486">
        <f t="shared" si="15"/>
        <v>-73964.459999999992</v>
      </c>
      <c r="I112" s="486">
        <f t="shared" si="15"/>
        <v>-451575.84000000032</v>
      </c>
      <c r="J112" s="486">
        <f t="shared" si="15"/>
        <v>-73964.520000000019</v>
      </c>
      <c r="K112" s="486">
        <f t="shared" si="15"/>
        <v>-73964.520000000019</v>
      </c>
      <c r="L112" s="486">
        <f t="shared" si="15"/>
        <v>-73964.520000000019</v>
      </c>
      <c r="M112" s="486">
        <f t="shared" si="15"/>
        <v>-73964.520000000019</v>
      </c>
      <c r="N112" s="486">
        <f t="shared" si="15"/>
        <v>-73964.520000000019</v>
      </c>
      <c r="O112" s="486">
        <f t="shared" si="15"/>
        <v>-73964.520000000019</v>
      </c>
      <c r="P112" s="486">
        <f t="shared" si="15"/>
        <v>-73964.520000000019</v>
      </c>
      <c r="Q112" s="486">
        <f t="shared" si="15"/>
        <v>-73964.520000000019</v>
      </c>
      <c r="R112" s="486">
        <f t="shared" si="15"/>
        <v>-73964.520000000019</v>
      </c>
    </row>
    <row r="113" spans="1:18" ht="12.75" customHeight="1">
      <c r="A113" s="298"/>
      <c r="B113" s="298"/>
      <c r="C113" s="266"/>
      <c r="D113" s="266"/>
      <c r="F113" s="301"/>
      <c r="G113" s="486"/>
      <c r="H113" s="486"/>
      <c r="I113" s="486"/>
      <c r="J113" s="486"/>
      <c r="K113" s="486"/>
      <c r="L113" s="486"/>
      <c r="M113" s="486"/>
      <c r="N113" s="486"/>
      <c r="O113" s="486"/>
      <c r="P113" s="486"/>
      <c r="Q113" s="486"/>
      <c r="R113" s="486"/>
    </row>
    <row r="114" spans="1:18" ht="12.75" customHeight="1">
      <c r="A114" s="298"/>
      <c r="B114" s="298" t="s">
        <v>57</v>
      </c>
      <c r="C114" s="266"/>
      <c r="D114" s="266"/>
      <c r="F114" s="301">
        <f>SUM(G114:R114)</f>
        <v>5144890.4200000009</v>
      </c>
      <c r="G114" s="486">
        <f t="shared" ref="G114:R114" si="16">G112+G106+G62</f>
        <v>712016.42</v>
      </c>
      <c r="H114" s="486">
        <f t="shared" si="16"/>
        <v>568036.8600000001</v>
      </c>
      <c r="I114" s="486">
        <f t="shared" si="16"/>
        <v>57623.379999999714</v>
      </c>
      <c r="J114" s="486">
        <f t="shared" si="16"/>
        <v>519947.77999999991</v>
      </c>
      <c r="K114" s="486">
        <f t="shared" si="16"/>
        <v>414121.58</v>
      </c>
      <c r="L114" s="486">
        <f t="shared" si="16"/>
        <v>544593.96</v>
      </c>
      <c r="M114" s="486">
        <f t="shared" si="16"/>
        <v>483034.20999999996</v>
      </c>
      <c r="N114" s="486">
        <f t="shared" si="16"/>
        <v>394276.57999999996</v>
      </c>
      <c r="O114" s="486">
        <f t="shared" si="16"/>
        <v>263820.94</v>
      </c>
      <c r="P114" s="486">
        <f t="shared" si="16"/>
        <v>439540.68999999994</v>
      </c>
      <c r="Q114" s="486">
        <f t="shared" si="16"/>
        <v>431580.44</v>
      </c>
      <c r="R114" s="486">
        <f t="shared" si="16"/>
        <v>316297.58</v>
      </c>
    </row>
    <row r="115" spans="1:18" ht="12.75" customHeight="1">
      <c r="A115" s="298"/>
      <c r="B115" s="298"/>
      <c r="C115" s="228"/>
      <c r="D115" s="228"/>
      <c r="F115" s="301"/>
      <c r="G115" s="301"/>
      <c r="H115" s="301"/>
      <c r="I115" s="301"/>
      <c r="J115" s="301"/>
      <c r="K115" s="301"/>
      <c r="L115" s="301"/>
      <c r="M115" s="301"/>
      <c r="N115" s="301"/>
      <c r="O115" s="301"/>
      <c r="P115" s="301"/>
      <c r="Q115" s="301"/>
      <c r="R115" s="301"/>
    </row>
    <row r="116" spans="1:18" ht="12.75" customHeight="1">
      <c r="A116" s="298"/>
      <c r="B116" s="298" t="s">
        <v>58</v>
      </c>
      <c r="C116" s="228"/>
      <c r="D116" s="228"/>
      <c r="F116" s="301"/>
      <c r="G116" s="301"/>
      <c r="H116" s="301"/>
      <c r="I116" s="301"/>
      <c r="J116" s="301"/>
      <c r="K116" s="301"/>
      <c r="L116" s="301"/>
      <c r="M116" s="301"/>
      <c r="N116" s="301"/>
      <c r="O116" s="301"/>
      <c r="P116" s="301"/>
      <c r="Q116" s="301"/>
      <c r="R116" s="301"/>
    </row>
    <row r="117" spans="1:18" ht="12.75" customHeight="1">
      <c r="A117" s="298"/>
      <c r="B117" s="298"/>
      <c r="C117" s="266" t="s">
        <v>59</v>
      </c>
      <c r="D117" s="228"/>
      <c r="F117" s="485">
        <f t="shared" ref="F117:F122" si="17">SUM(G117:R117)</f>
        <v>0</v>
      </c>
      <c r="G117" s="301">
        <v>0</v>
      </c>
      <c r="H117" s="301">
        <v>0</v>
      </c>
      <c r="I117" s="301">
        <v>0</v>
      </c>
      <c r="J117" s="301">
        <v>0</v>
      </c>
      <c r="K117" s="301">
        <v>0</v>
      </c>
      <c r="L117" s="301">
        <v>0</v>
      </c>
      <c r="M117" s="301">
        <v>0</v>
      </c>
      <c r="N117" s="301">
        <v>0</v>
      </c>
      <c r="O117" s="301">
        <v>0</v>
      </c>
      <c r="P117" s="301">
        <v>0</v>
      </c>
      <c r="Q117" s="301">
        <v>0</v>
      </c>
      <c r="R117" s="301">
        <v>0</v>
      </c>
    </row>
    <row r="118" spans="1:18" ht="12.75" customHeight="1">
      <c r="A118" s="298"/>
      <c r="B118" s="298"/>
      <c r="C118" s="266" t="s">
        <v>191</v>
      </c>
      <c r="D118" s="228"/>
      <c r="E118" s="228"/>
      <c r="F118" s="301">
        <f t="shared" si="17"/>
        <v>0</v>
      </c>
      <c r="G118" s="486">
        <v>0</v>
      </c>
      <c r="H118" s="486">
        <v>0</v>
      </c>
      <c r="I118" s="486">
        <v>0</v>
      </c>
      <c r="J118" s="486">
        <v>0</v>
      </c>
      <c r="K118" s="486">
        <v>0</v>
      </c>
      <c r="L118" s="486">
        <v>0</v>
      </c>
      <c r="M118" s="486">
        <v>0</v>
      </c>
      <c r="N118" s="486">
        <v>0</v>
      </c>
      <c r="O118" s="486">
        <v>0</v>
      </c>
      <c r="P118" s="486">
        <v>0</v>
      </c>
      <c r="Q118" s="486">
        <v>0</v>
      </c>
      <c r="R118" s="486">
        <v>0</v>
      </c>
    </row>
    <row r="119" spans="1:18" ht="12.75" customHeight="1">
      <c r="A119" s="298"/>
      <c r="B119" s="298"/>
      <c r="C119" s="266" t="s">
        <v>192</v>
      </c>
      <c r="D119" s="228"/>
      <c r="E119" s="228"/>
      <c r="F119" s="301">
        <f t="shared" si="17"/>
        <v>0</v>
      </c>
      <c r="G119" s="486">
        <v>0</v>
      </c>
      <c r="H119" s="486">
        <v>0</v>
      </c>
      <c r="I119" s="486">
        <v>0</v>
      </c>
      <c r="J119" s="486">
        <v>0</v>
      </c>
      <c r="K119" s="486">
        <v>0</v>
      </c>
      <c r="L119" s="486">
        <v>0</v>
      </c>
      <c r="M119" s="486">
        <v>0</v>
      </c>
      <c r="N119" s="486">
        <v>0</v>
      </c>
      <c r="O119" s="486">
        <v>0</v>
      </c>
      <c r="P119" s="486">
        <v>0</v>
      </c>
      <c r="Q119" s="486">
        <v>0</v>
      </c>
      <c r="R119" s="486">
        <v>0</v>
      </c>
    </row>
    <row r="120" spans="1:18" ht="12.75" customHeight="1">
      <c r="A120" s="298"/>
      <c r="B120" s="298"/>
      <c r="C120" s="266" t="s">
        <v>193</v>
      </c>
      <c r="D120" s="228"/>
      <c r="E120" s="228"/>
      <c r="F120" s="301">
        <f t="shared" si="17"/>
        <v>0</v>
      </c>
      <c r="G120" s="486">
        <v>0</v>
      </c>
      <c r="H120" s="486">
        <v>0</v>
      </c>
      <c r="I120" s="486">
        <v>0</v>
      </c>
      <c r="J120" s="486">
        <v>0</v>
      </c>
      <c r="K120" s="486">
        <v>0</v>
      </c>
      <c r="L120" s="486">
        <v>0</v>
      </c>
      <c r="M120" s="486">
        <v>0</v>
      </c>
      <c r="N120" s="486">
        <v>0</v>
      </c>
      <c r="O120" s="486">
        <v>0</v>
      </c>
      <c r="P120" s="486">
        <v>0</v>
      </c>
      <c r="Q120" s="486">
        <v>0</v>
      </c>
      <c r="R120" s="486">
        <v>0</v>
      </c>
    </row>
    <row r="121" spans="1:18" ht="12.75" customHeight="1">
      <c r="A121" s="298"/>
      <c r="B121" s="298"/>
      <c r="C121" s="266" t="s">
        <v>60</v>
      </c>
      <c r="D121" s="228"/>
      <c r="E121" s="228"/>
      <c r="F121" s="301">
        <f t="shared" si="17"/>
        <v>0</v>
      </c>
      <c r="G121" s="486">
        <v>0</v>
      </c>
      <c r="H121" s="486">
        <v>0</v>
      </c>
      <c r="I121" s="486">
        <v>0</v>
      </c>
      <c r="J121" s="486">
        <v>0</v>
      </c>
      <c r="K121" s="486">
        <v>0</v>
      </c>
      <c r="L121" s="486">
        <v>0</v>
      </c>
      <c r="M121" s="486">
        <v>0</v>
      </c>
      <c r="N121" s="486">
        <v>0</v>
      </c>
      <c r="O121" s="486">
        <v>0</v>
      </c>
      <c r="P121" s="486">
        <v>0</v>
      </c>
      <c r="Q121" s="486">
        <v>0</v>
      </c>
      <c r="R121" s="486">
        <v>0</v>
      </c>
    </row>
    <row r="122" spans="1:18" ht="12.75" customHeight="1">
      <c r="A122" s="298"/>
      <c r="B122" s="298"/>
      <c r="C122" s="266" t="s">
        <v>98</v>
      </c>
      <c r="D122" s="228"/>
      <c r="E122" s="228"/>
      <c r="F122" s="301">
        <f t="shared" si="17"/>
        <v>0</v>
      </c>
      <c r="G122" s="486">
        <v>0</v>
      </c>
      <c r="H122" s="486">
        <v>0</v>
      </c>
      <c r="I122" s="486">
        <v>0</v>
      </c>
      <c r="J122" s="486">
        <v>0</v>
      </c>
      <c r="K122" s="486">
        <v>0</v>
      </c>
      <c r="L122" s="486">
        <v>0</v>
      </c>
      <c r="M122" s="486">
        <v>0</v>
      </c>
      <c r="N122" s="486">
        <v>0</v>
      </c>
      <c r="O122" s="486">
        <v>0</v>
      </c>
      <c r="P122" s="486">
        <v>0</v>
      </c>
      <c r="Q122" s="486">
        <v>0</v>
      </c>
      <c r="R122" s="486">
        <v>0</v>
      </c>
    </row>
    <row r="123" spans="1:18" ht="12.75" customHeight="1">
      <c r="A123" s="298"/>
      <c r="B123" s="298"/>
      <c r="C123" s="228"/>
      <c r="D123" s="228"/>
      <c r="E123" s="228"/>
      <c r="F123" s="301"/>
      <c r="G123" s="301"/>
      <c r="H123" s="301"/>
      <c r="I123" s="301"/>
      <c r="J123" s="301"/>
      <c r="K123" s="301"/>
      <c r="L123" s="301"/>
      <c r="M123" s="301"/>
      <c r="N123" s="301"/>
      <c r="O123" s="301"/>
      <c r="P123" s="301"/>
      <c r="Q123" s="301"/>
      <c r="R123" s="301"/>
    </row>
    <row r="124" spans="1:18" ht="12.75" customHeight="1">
      <c r="A124" s="298"/>
      <c r="B124" s="298" t="s">
        <v>194</v>
      </c>
      <c r="C124" s="228"/>
      <c r="D124" s="228"/>
      <c r="E124" s="228"/>
      <c r="F124" s="301">
        <f>SUM(G124:R124)</f>
        <v>0</v>
      </c>
      <c r="G124" s="301">
        <f t="shared" ref="G124:R124" si="18">SUM(G118:G123)</f>
        <v>0</v>
      </c>
      <c r="H124" s="301">
        <f t="shared" si="18"/>
        <v>0</v>
      </c>
      <c r="I124" s="301">
        <f t="shared" si="18"/>
        <v>0</v>
      </c>
      <c r="J124" s="301">
        <f t="shared" si="18"/>
        <v>0</v>
      </c>
      <c r="K124" s="301">
        <f t="shared" si="18"/>
        <v>0</v>
      </c>
      <c r="L124" s="301">
        <f t="shared" si="18"/>
        <v>0</v>
      </c>
      <c r="M124" s="301">
        <f t="shared" si="18"/>
        <v>0</v>
      </c>
      <c r="N124" s="301">
        <f t="shared" si="18"/>
        <v>0</v>
      </c>
      <c r="O124" s="301">
        <f t="shared" si="18"/>
        <v>0</v>
      </c>
      <c r="P124" s="301">
        <f t="shared" si="18"/>
        <v>0</v>
      </c>
      <c r="Q124" s="301">
        <f t="shared" si="18"/>
        <v>0</v>
      </c>
      <c r="R124" s="301">
        <f t="shared" si="18"/>
        <v>0</v>
      </c>
    </row>
    <row r="125" spans="1:18" ht="12.75" customHeight="1">
      <c r="A125" s="298"/>
      <c r="B125" s="298"/>
      <c r="C125" s="228"/>
      <c r="D125" s="228"/>
      <c r="E125" s="228"/>
      <c r="F125" s="301"/>
      <c r="G125" s="301"/>
      <c r="H125" s="301"/>
      <c r="I125" s="301"/>
      <c r="J125" s="301"/>
      <c r="K125" s="301"/>
      <c r="L125" s="301"/>
      <c r="M125" s="301"/>
      <c r="N125" s="301"/>
      <c r="O125" s="301"/>
      <c r="P125" s="301"/>
      <c r="Q125" s="301"/>
      <c r="R125" s="301"/>
    </row>
    <row r="126" spans="1:18" ht="12.75" customHeight="1">
      <c r="A126" s="298"/>
      <c r="B126" s="298" t="s">
        <v>61</v>
      </c>
      <c r="C126" s="228"/>
      <c r="D126" s="228"/>
      <c r="E126" s="228"/>
      <c r="F126" s="301"/>
      <c r="G126" s="301"/>
      <c r="H126" s="301"/>
      <c r="I126" s="301"/>
      <c r="J126" s="301"/>
      <c r="K126" s="301"/>
      <c r="L126" s="301"/>
      <c r="M126" s="301"/>
      <c r="N126" s="301"/>
      <c r="O126" s="301"/>
      <c r="P126" s="301"/>
      <c r="Q126" s="301"/>
      <c r="R126" s="301"/>
    </row>
    <row r="127" spans="1:18" ht="12.75" customHeight="1">
      <c r="A127" s="298"/>
      <c r="B127" s="298"/>
      <c r="C127" s="253" t="s">
        <v>21</v>
      </c>
      <c r="D127" s="228"/>
      <c r="E127" s="228"/>
      <c r="F127" s="301">
        <f t="shared" ref="F127" si="19">SUM(G127:R127)</f>
        <v>2870747.1209568717</v>
      </c>
      <c r="G127" s="486">
        <v>901181.59</v>
      </c>
      <c r="H127" s="486">
        <v>308515.48445703456</v>
      </c>
      <c r="I127" s="486">
        <v>-2.4652923457324505E-5</v>
      </c>
      <c r="J127" s="486">
        <v>28500</v>
      </c>
      <c r="K127" s="486">
        <v>0</v>
      </c>
      <c r="L127" s="486">
        <v>-1.5279947547242045E-6</v>
      </c>
      <c r="M127" s="486">
        <v>-8.7660737335681915E-5</v>
      </c>
      <c r="N127" s="486">
        <v>-1.0054092854261398E-4</v>
      </c>
      <c r="O127" s="486">
        <v>1193502.4667354319</v>
      </c>
      <c r="P127" s="486">
        <v>-2.1212035790085793E-5</v>
      </c>
      <c r="Q127" s="486">
        <v>216130.58000000002</v>
      </c>
      <c r="R127" s="486">
        <v>222917</v>
      </c>
    </row>
    <row r="128" spans="1:18" ht="12.75" customHeight="1">
      <c r="A128" s="298"/>
      <c r="B128" s="298"/>
      <c r="C128" s="253" t="s">
        <v>305</v>
      </c>
      <c r="D128" s="228"/>
      <c r="E128" s="228"/>
      <c r="F128" s="301">
        <f t="shared" ref="F128:F134" si="20">SUM(G128:R128)</f>
        <v>262709.49999708799</v>
      </c>
      <c r="G128" s="486">
        <v>0</v>
      </c>
      <c r="H128" s="486">
        <v>-2.0000015865662135E-7</v>
      </c>
      <c r="I128" s="486">
        <v>-1.0000003385357559E-6</v>
      </c>
      <c r="J128" s="486">
        <v>0</v>
      </c>
      <c r="K128" s="486">
        <v>63655</v>
      </c>
      <c r="L128" s="486">
        <v>115600</v>
      </c>
      <c r="M128" s="486">
        <v>57979.5</v>
      </c>
      <c r="N128" s="486">
        <v>3875</v>
      </c>
      <c r="O128" s="486">
        <v>21600</v>
      </c>
      <c r="P128" s="486">
        <v>-1.1119991540908813E-6</v>
      </c>
      <c r="Q128" s="486">
        <v>-6.0000093071721494E-7</v>
      </c>
      <c r="R128" s="486">
        <v>0</v>
      </c>
    </row>
    <row r="129" spans="1:18" ht="12.75" customHeight="1">
      <c r="A129" s="298"/>
      <c r="B129" s="298"/>
      <c r="C129" s="253" t="s">
        <v>27</v>
      </c>
      <c r="D129" s="228"/>
      <c r="E129" s="228"/>
      <c r="F129" s="301">
        <f t="shared" si="20"/>
        <v>0</v>
      </c>
      <c r="G129" s="486">
        <v>0</v>
      </c>
      <c r="H129" s="486">
        <v>0</v>
      </c>
      <c r="I129" s="486">
        <v>0</v>
      </c>
      <c r="J129" s="486">
        <v>0</v>
      </c>
      <c r="K129" s="486">
        <v>0</v>
      </c>
      <c r="L129" s="486">
        <v>0</v>
      </c>
      <c r="M129" s="486">
        <v>0</v>
      </c>
      <c r="N129" s="486">
        <v>0</v>
      </c>
      <c r="O129" s="486">
        <v>0</v>
      </c>
      <c r="P129" s="486">
        <v>0</v>
      </c>
      <c r="Q129" s="486">
        <v>0</v>
      </c>
      <c r="R129" s="486">
        <v>0</v>
      </c>
    </row>
    <row r="130" spans="1:18" ht="12.75" customHeight="1">
      <c r="A130" s="298"/>
      <c r="B130" s="298"/>
      <c r="C130" s="253" t="s">
        <v>22</v>
      </c>
      <c r="D130" s="228"/>
      <c r="E130" s="228"/>
      <c r="F130" s="301">
        <f t="shared" si="20"/>
        <v>116251452.78607905</v>
      </c>
      <c r="G130" s="486">
        <v>11628626.870000001</v>
      </c>
      <c r="H130" s="486">
        <v>10363204.850000001</v>
      </c>
      <c r="I130" s="486">
        <v>3117793.0652787369</v>
      </c>
      <c r="J130" s="486">
        <v>4925526.5178656885</v>
      </c>
      <c r="K130" s="486">
        <v>4625946.7683388852</v>
      </c>
      <c r="L130" s="486">
        <v>6043318.61948663</v>
      </c>
      <c r="M130" s="486">
        <v>11546518.738783838</v>
      </c>
      <c r="N130" s="486">
        <v>17887622.998047493</v>
      </c>
      <c r="O130" s="486">
        <v>16935914.199999996</v>
      </c>
      <c r="P130" s="486">
        <v>4888542.691440586</v>
      </c>
      <c r="Q130" s="486">
        <v>10729842.939999999</v>
      </c>
      <c r="R130" s="486">
        <v>13558594.526837196</v>
      </c>
    </row>
    <row r="131" spans="1:18" ht="12.75" customHeight="1">
      <c r="A131" s="298"/>
      <c r="B131" s="298"/>
      <c r="C131" s="253" t="s">
        <v>23</v>
      </c>
      <c r="D131" s="228"/>
      <c r="E131" s="228"/>
      <c r="F131" s="301">
        <f t="shared" si="20"/>
        <v>0</v>
      </c>
      <c r="G131" s="486">
        <v>0</v>
      </c>
      <c r="H131" s="486">
        <v>0</v>
      </c>
      <c r="I131" s="486">
        <v>0</v>
      </c>
      <c r="J131" s="486">
        <v>0</v>
      </c>
      <c r="K131" s="486">
        <v>0</v>
      </c>
      <c r="L131" s="486">
        <v>0</v>
      </c>
      <c r="M131" s="486">
        <v>0</v>
      </c>
      <c r="N131" s="486">
        <v>0</v>
      </c>
      <c r="O131" s="486">
        <v>0</v>
      </c>
      <c r="P131" s="486">
        <v>0</v>
      </c>
      <c r="Q131" s="486">
        <v>0</v>
      </c>
      <c r="R131" s="486">
        <v>0</v>
      </c>
    </row>
    <row r="132" spans="1:18" ht="12.75" customHeight="1">
      <c r="A132" s="298"/>
      <c r="B132" s="298"/>
      <c r="C132" s="253" t="s">
        <v>26</v>
      </c>
      <c r="D132" s="228"/>
      <c r="E132" s="228"/>
      <c r="F132" s="301">
        <f t="shared" si="20"/>
        <v>3056098.7577571087</v>
      </c>
      <c r="G132" s="486">
        <v>143738.28000000003</v>
      </c>
      <c r="H132" s="486">
        <v>293715.83999999997</v>
      </c>
      <c r="I132" s="486">
        <v>-4.4087995775043964E-5</v>
      </c>
      <c r="J132" s="486">
        <v>75243.3</v>
      </c>
      <c r="K132" s="486">
        <v>462023.58999999997</v>
      </c>
      <c r="L132" s="486">
        <v>217281.71</v>
      </c>
      <c r="M132" s="486">
        <v>-1.5639595221728086E-4</v>
      </c>
      <c r="N132" s="486">
        <v>-2.2816192358732224E-4</v>
      </c>
      <c r="O132" s="486">
        <v>-1.2837606482207775E-4</v>
      </c>
      <c r="P132" s="486">
        <v>-2.1649780683219433E-4</v>
      </c>
      <c r="Q132" s="486">
        <v>482554.03853062843</v>
      </c>
      <c r="R132" s="486">
        <v>1381542</v>
      </c>
    </row>
    <row r="133" spans="1:18" ht="12.75" customHeight="1">
      <c r="A133" s="298"/>
      <c r="B133" s="298"/>
      <c r="C133" s="253" t="s">
        <v>307</v>
      </c>
      <c r="D133" s="228"/>
      <c r="E133" s="228"/>
      <c r="F133" s="301">
        <f t="shared" si="20"/>
        <v>-2968643.6199999945</v>
      </c>
      <c r="G133" s="486">
        <v>-2175992.1599999988</v>
      </c>
      <c r="H133" s="486">
        <v>316007.62000000163</v>
      </c>
      <c r="I133" s="486">
        <v>-531591.70999999926</v>
      </c>
      <c r="J133" s="486">
        <v>3335751.53</v>
      </c>
      <c r="K133" s="486">
        <v>1658936.7599999998</v>
      </c>
      <c r="L133" s="486">
        <v>500404.76999999885</v>
      </c>
      <c r="M133" s="486">
        <v>1171610.3399999989</v>
      </c>
      <c r="N133" s="486">
        <v>-2030093.4599999976</v>
      </c>
      <c r="O133" s="486">
        <v>-2075328.0499999977</v>
      </c>
      <c r="P133" s="486">
        <v>-2079954.41</v>
      </c>
      <c r="Q133" s="486">
        <v>-714599.98000000045</v>
      </c>
      <c r="R133" s="486">
        <v>-343794.87000000017</v>
      </c>
    </row>
    <row r="134" spans="1:18" ht="12.75" customHeight="1">
      <c r="A134" s="298"/>
      <c r="B134" s="298"/>
      <c r="C134" s="253" t="s">
        <v>308</v>
      </c>
      <c r="D134" s="228"/>
      <c r="E134" s="228"/>
      <c r="F134" s="301">
        <f t="shared" si="20"/>
        <v>5215267.3999999994</v>
      </c>
      <c r="G134" s="486">
        <v>1340652.31</v>
      </c>
      <c r="H134" s="486">
        <v>508095.37999999983</v>
      </c>
      <c r="I134" s="486">
        <v>441915.12</v>
      </c>
      <c r="J134" s="486">
        <v>69198.090000000026</v>
      </c>
      <c r="K134" s="486">
        <v>73570.720000000088</v>
      </c>
      <c r="L134" s="486">
        <v>35983.020000000019</v>
      </c>
      <c r="M134" s="486">
        <v>59818.499999999884</v>
      </c>
      <c r="N134" s="486">
        <v>384158.90999999992</v>
      </c>
      <c r="O134" s="486">
        <v>422388.51000000013</v>
      </c>
      <c r="P134" s="486">
        <v>767378.76999999932</v>
      </c>
      <c r="Q134" s="486">
        <v>646690.74000000011</v>
      </c>
      <c r="R134" s="486">
        <v>465417.32999999984</v>
      </c>
    </row>
    <row r="135" spans="1:18" ht="12.75" customHeight="1">
      <c r="A135" s="298"/>
      <c r="B135" s="298"/>
      <c r="D135" s="228"/>
      <c r="E135" s="228"/>
      <c r="F135" s="301"/>
      <c r="G135" s="301"/>
      <c r="H135" s="301"/>
      <c r="I135" s="301"/>
      <c r="J135" s="301"/>
      <c r="K135" s="301"/>
      <c r="L135" s="301"/>
      <c r="M135" s="301"/>
      <c r="N135" s="301"/>
      <c r="O135" s="301"/>
      <c r="P135" s="301"/>
      <c r="Q135" s="301"/>
      <c r="R135" s="301"/>
    </row>
    <row r="136" spans="1:18" ht="12.75" customHeight="1">
      <c r="A136" s="298"/>
      <c r="B136" s="298" t="s">
        <v>195</v>
      </c>
      <c r="C136" s="228"/>
      <c r="D136" s="228"/>
      <c r="E136" s="228"/>
      <c r="F136" s="301">
        <f>SUM(G136:R136)</f>
        <v>124687631.9447901</v>
      </c>
      <c r="G136" s="486">
        <f>SUM(G127:G134)</f>
        <v>11838206.890000002</v>
      </c>
      <c r="H136" s="486">
        <f t="shared" ref="H136:R136" si="21">SUM(H127:H134)</f>
        <v>11789539.174456837</v>
      </c>
      <c r="I136" s="486">
        <f t="shared" si="21"/>
        <v>3028116.4752089968</v>
      </c>
      <c r="J136" s="486">
        <f t="shared" si="21"/>
        <v>8434219.4378656875</v>
      </c>
      <c r="K136" s="486">
        <f t="shared" si="21"/>
        <v>6884132.8383388845</v>
      </c>
      <c r="L136" s="486">
        <f t="shared" si="21"/>
        <v>6912588.1194851007</v>
      </c>
      <c r="M136" s="486">
        <f t="shared" si="21"/>
        <v>12835927.078539781</v>
      </c>
      <c r="N136" s="486">
        <f t="shared" si="21"/>
        <v>16245563.447718792</v>
      </c>
      <c r="O136" s="486">
        <f t="shared" si="21"/>
        <v>16498077.126607051</v>
      </c>
      <c r="P136" s="486">
        <f t="shared" si="21"/>
        <v>3575967.0512017636</v>
      </c>
      <c r="Q136" s="486">
        <f t="shared" si="21"/>
        <v>11360618.318530029</v>
      </c>
      <c r="R136" s="486">
        <f t="shared" si="21"/>
        <v>15284675.986837195</v>
      </c>
    </row>
    <row r="137" spans="1:18" ht="12.75" customHeight="1">
      <c r="A137" s="298"/>
      <c r="B137" s="298"/>
      <c r="C137" s="228"/>
      <c r="D137" s="228"/>
      <c r="E137" s="228"/>
      <c r="F137" s="301"/>
      <c r="G137" s="486"/>
      <c r="H137" s="486"/>
      <c r="I137" s="486"/>
      <c r="J137" s="486"/>
      <c r="K137" s="486"/>
      <c r="L137" s="486"/>
      <c r="M137" s="486"/>
      <c r="N137" s="486"/>
      <c r="O137" s="486"/>
      <c r="P137" s="486"/>
      <c r="Q137" s="486"/>
      <c r="R137" s="486"/>
    </row>
    <row r="138" spans="1:18" ht="12.75" customHeight="1">
      <c r="A138" s="298"/>
      <c r="B138" s="298" t="s">
        <v>196</v>
      </c>
      <c r="C138" s="228"/>
      <c r="D138" s="228"/>
      <c r="E138" s="228"/>
      <c r="F138" s="301">
        <f>SUM(G138:R138)</f>
        <v>0</v>
      </c>
      <c r="G138" s="486">
        <v>0</v>
      </c>
      <c r="H138" s="486">
        <v>0</v>
      </c>
      <c r="I138" s="486">
        <v>0</v>
      </c>
      <c r="J138" s="486">
        <v>0</v>
      </c>
      <c r="K138" s="486">
        <v>0</v>
      </c>
      <c r="L138" s="486">
        <v>0</v>
      </c>
      <c r="M138" s="486">
        <v>0</v>
      </c>
      <c r="N138" s="486">
        <v>0</v>
      </c>
      <c r="O138" s="486">
        <v>0</v>
      </c>
      <c r="P138" s="486">
        <v>0</v>
      </c>
      <c r="Q138" s="486">
        <v>0</v>
      </c>
      <c r="R138" s="486">
        <v>0</v>
      </c>
    </row>
    <row r="139" spans="1:18" ht="12.75" customHeight="1">
      <c r="A139" s="298"/>
      <c r="B139" s="298"/>
      <c r="C139" s="228"/>
      <c r="D139" s="228"/>
      <c r="E139" s="228"/>
      <c r="F139" s="301"/>
      <c r="G139" s="486"/>
      <c r="H139" s="486"/>
      <c r="I139" s="486"/>
      <c r="J139" s="486"/>
      <c r="K139" s="486"/>
      <c r="L139" s="486"/>
      <c r="M139" s="486"/>
      <c r="N139" s="486"/>
      <c r="O139" s="486"/>
      <c r="P139" s="486"/>
      <c r="Q139" s="486"/>
      <c r="R139" s="486"/>
    </row>
    <row r="140" spans="1:18" ht="12.75" customHeight="1">
      <c r="A140" s="240" t="s">
        <v>197</v>
      </c>
      <c r="B140" s="298"/>
      <c r="C140" s="228"/>
      <c r="D140" s="228"/>
      <c r="E140" s="302" t="s">
        <v>171</v>
      </c>
      <c r="F140" s="301">
        <f>SUM(G140:R140)</f>
        <v>129832522.36479011</v>
      </c>
      <c r="G140" s="486">
        <f>SUM(G114,G124,G136:G138)</f>
        <v>12550223.310000002</v>
      </c>
      <c r="H140" s="486">
        <f t="shared" ref="H140:R140" si="22">SUM(H114,H124,H136:H138)</f>
        <v>12357576.034456836</v>
      </c>
      <c r="I140" s="486">
        <f t="shared" si="22"/>
        <v>3085739.8552089967</v>
      </c>
      <c r="J140" s="486">
        <f t="shared" si="22"/>
        <v>8954167.2178656869</v>
      </c>
      <c r="K140" s="486">
        <f t="shared" si="22"/>
        <v>7298254.4183388846</v>
      </c>
      <c r="L140" s="486">
        <f t="shared" si="22"/>
        <v>7457182.0794851007</v>
      </c>
      <c r="M140" s="486">
        <f t="shared" si="22"/>
        <v>13318961.288539782</v>
      </c>
      <c r="N140" s="486">
        <f t="shared" si="22"/>
        <v>16639840.027718792</v>
      </c>
      <c r="O140" s="486">
        <f t="shared" si="22"/>
        <v>16761898.066607051</v>
      </c>
      <c r="P140" s="486">
        <f t="shared" si="22"/>
        <v>4015507.7412017635</v>
      </c>
      <c r="Q140" s="486">
        <f t="shared" si="22"/>
        <v>11792198.758530028</v>
      </c>
      <c r="R140" s="486">
        <f t="shared" si="22"/>
        <v>15600973.566837195</v>
      </c>
    </row>
    <row r="141" spans="1:18" ht="12.75" customHeight="1">
      <c r="A141" s="298"/>
      <c r="B141" s="298"/>
      <c r="C141" s="228"/>
      <c r="D141" s="228"/>
      <c r="E141" s="228"/>
      <c r="F141" s="301"/>
      <c r="G141" s="301"/>
      <c r="H141" s="301"/>
      <c r="I141" s="301"/>
      <c r="J141" s="301"/>
      <c r="K141" s="301"/>
      <c r="L141" s="301"/>
      <c r="M141" s="301"/>
      <c r="N141" s="301"/>
      <c r="O141" s="301"/>
      <c r="P141" s="301"/>
      <c r="Q141" s="301"/>
      <c r="R141" s="301"/>
    </row>
    <row r="142" spans="1:18" ht="12.75" customHeight="1">
      <c r="A142" s="270" t="s">
        <v>62</v>
      </c>
      <c r="B142" s="298"/>
      <c r="C142" s="228"/>
      <c r="D142" s="228"/>
      <c r="E142" s="302" t="s">
        <v>171</v>
      </c>
      <c r="F142" s="301"/>
      <c r="G142" s="301"/>
      <c r="H142" s="301"/>
      <c r="I142" s="301"/>
      <c r="J142" s="301"/>
      <c r="K142" s="301"/>
      <c r="L142" s="301"/>
      <c r="M142" s="301"/>
      <c r="N142" s="301"/>
      <c r="O142" s="301"/>
      <c r="P142" s="301"/>
      <c r="Q142" s="301"/>
      <c r="R142" s="301"/>
    </row>
    <row r="143" spans="1:18" ht="12.75" customHeight="1">
      <c r="A143" s="298"/>
      <c r="C143" s="298" t="s">
        <v>63</v>
      </c>
      <c r="D143" s="228"/>
      <c r="E143" s="302"/>
      <c r="F143" s="301">
        <f>SUM(G143:R143)</f>
        <v>117257990.00499998</v>
      </c>
      <c r="G143" s="301">
        <v>10069299.674999999</v>
      </c>
      <c r="H143" s="301">
        <v>9582763.0449999999</v>
      </c>
      <c r="I143" s="301">
        <v>10002046.115</v>
      </c>
      <c r="J143" s="301">
        <v>9885943.4849999994</v>
      </c>
      <c r="K143" s="301">
        <v>9138463.8149999995</v>
      </c>
      <c r="L143" s="301">
        <v>9601146.4849999994</v>
      </c>
      <c r="M143" s="301">
        <v>9812835.7799999975</v>
      </c>
      <c r="N143" s="301">
        <v>9919655.5699999984</v>
      </c>
      <c r="O143" s="301">
        <v>9473501.0899999999</v>
      </c>
      <c r="P143" s="301">
        <v>9896477.8849999979</v>
      </c>
      <c r="Q143" s="301">
        <v>9668666.2249999996</v>
      </c>
      <c r="R143" s="301">
        <v>10207190.834999999</v>
      </c>
    </row>
    <row r="144" spans="1:18" ht="12.75" customHeight="1">
      <c r="A144" s="298"/>
      <c r="C144" s="298" t="s">
        <v>207</v>
      </c>
      <c r="D144" s="228"/>
      <c r="E144" s="302"/>
      <c r="F144" s="301">
        <f>SUM(G144:R144)</f>
        <v>0</v>
      </c>
      <c r="G144" s="486">
        <v>0</v>
      </c>
      <c r="H144" s="486">
        <v>0</v>
      </c>
      <c r="I144" s="486">
        <v>0</v>
      </c>
      <c r="J144" s="486">
        <v>0</v>
      </c>
      <c r="K144" s="486">
        <v>0</v>
      </c>
      <c r="L144" s="486">
        <v>0</v>
      </c>
      <c r="M144" s="486">
        <v>0</v>
      </c>
      <c r="N144" s="486">
        <v>0</v>
      </c>
      <c r="O144" s="486">
        <v>0</v>
      </c>
      <c r="P144" s="486">
        <v>0</v>
      </c>
      <c r="Q144" s="486">
        <v>0</v>
      </c>
      <c r="R144" s="486">
        <v>0</v>
      </c>
    </row>
    <row r="145" spans="1:18" ht="12.75" customHeight="1">
      <c r="A145" s="298"/>
      <c r="B145" s="298"/>
      <c r="C145" s="228"/>
      <c r="D145" s="228"/>
      <c r="E145" s="302"/>
      <c r="F145" s="301"/>
      <c r="G145" s="301"/>
      <c r="H145" s="301"/>
      <c r="I145" s="301"/>
      <c r="J145" s="301"/>
      <c r="K145" s="301"/>
      <c r="L145" s="301"/>
      <c r="M145" s="301"/>
      <c r="N145" s="301"/>
      <c r="O145" s="301"/>
      <c r="P145" s="301"/>
      <c r="Q145" s="301"/>
      <c r="R145" s="301"/>
    </row>
    <row r="146" spans="1:18" ht="12.75" customHeight="1">
      <c r="A146" s="270" t="s">
        <v>198</v>
      </c>
      <c r="B146" s="298"/>
      <c r="C146" s="228"/>
      <c r="D146" s="228"/>
      <c r="E146" s="302"/>
      <c r="F146" s="301">
        <f>SUM(G146:R146)</f>
        <v>117257990.00499998</v>
      </c>
      <c r="G146" s="486">
        <f t="shared" ref="G146:I146" si="23">SUM(G143:G144)</f>
        <v>10069299.674999999</v>
      </c>
      <c r="H146" s="486">
        <f t="shared" si="23"/>
        <v>9582763.0449999999</v>
      </c>
      <c r="I146" s="486">
        <f t="shared" si="23"/>
        <v>10002046.115</v>
      </c>
      <c r="J146" s="486">
        <f t="shared" ref="J146:R146" si="24">SUM(J143:J144)</f>
        <v>9885943.4849999994</v>
      </c>
      <c r="K146" s="486">
        <f t="shared" si="24"/>
        <v>9138463.8149999995</v>
      </c>
      <c r="L146" s="486">
        <f t="shared" si="24"/>
        <v>9601146.4849999994</v>
      </c>
      <c r="M146" s="486">
        <f t="shared" si="24"/>
        <v>9812835.7799999975</v>
      </c>
      <c r="N146" s="486">
        <f t="shared" si="24"/>
        <v>9919655.5699999984</v>
      </c>
      <c r="O146" s="486">
        <f t="shared" si="24"/>
        <v>9473501.0899999999</v>
      </c>
      <c r="P146" s="486">
        <f t="shared" si="24"/>
        <v>9896477.8849999979</v>
      </c>
      <c r="Q146" s="486">
        <f t="shared" si="24"/>
        <v>9668666.2249999996</v>
      </c>
      <c r="R146" s="486">
        <f t="shared" si="24"/>
        <v>10207190.834999999</v>
      </c>
    </row>
    <row r="147" spans="1:18" ht="12.75" customHeight="1">
      <c r="A147" s="298"/>
      <c r="B147" s="298"/>
      <c r="C147" s="228"/>
      <c r="D147" s="228"/>
      <c r="E147" s="302"/>
      <c r="F147" s="301"/>
      <c r="G147" s="301"/>
      <c r="H147" s="301"/>
      <c r="I147" s="301"/>
      <c r="J147" s="301"/>
      <c r="K147" s="301"/>
      <c r="L147" s="301"/>
      <c r="M147" s="301"/>
      <c r="N147" s="301"/>
      <c r="O147" s="301"/>
      <c r="P147" s="301"/>
      <c r="Q147" s="301"/>
      <c r="R147" s="301"/>
    </row>
    <row r="148" spans="1:18" ht="12.75" customHeight="1">
      <c r="A148" s="270" t="s">
        <v>64</v>
      </c>
      <c r="B148" s="298"/>
      <c r="C148" s="228"/>
      <c r="D148" s="228"/>
      <c r="E148" s="302"/>
      <c r="F148" s="301"/>
      <c r="G148" s="301"/>
      <c r="H148" s="301"/>
      <c r="I148" s="301"/>
      <c r="J148" s="301"/>
      <c r="K148" s="301"/>
      <c r="L148" s="301"/>
      <c r="M148" s="301"/>
      <c r="N148" s="301"/>
      <c r="O148" s="301"/>
      <c r="P148" s="301"/>
      <c r="Q148" s="301"/>
      <c r="R148" s="301"/>
    </row>
    <row r="149" spans="1:18" ht="12.75" customHeight="1">
      <c r="A149" s="298"/>
      <c r="C149" s="298" t="s">
        <v>24</v>
      </c>
      <c r="D149" s="228"/>
      <c r="E149" s="302"/>
      <c r="F149" s="485">
        <f t="shared" ref="F149:F158" si="25">SUM(G149:R149)</f>
        <v>0</v>
      </c>
      <c r="G149" s="301">
        <v>0</v>
      </c>
      <c r="H149" s="301">
        <v>0</v>
      </c>
      <c r="I149" s="301">
        <v>0</v>
      </c>
      <c r="J149" s="301">
        <v>0</v>
      </c>
      <c r="K149" s="301">
        <v>0</v>
      </c>
      <c r="L149" s="301">
        <v>0</v>
      </c>
      <c r="M149" s="301">
        <v>0</v>
      </c>
      <c r="N149" s="301">
        <v>0</v>
      </c>
      <c r="O149" s="301">
        <v>0</v>
      </c>
      <c r="P149" s="301">
        <v>0</v>
      </c>
      <c r="Q149" s="301">
        <v>0</v>
      </c>
      <c r="R149" s="301">
        <v>0</v>
      </c>
    </row>
    <row r="150" spans="1:18" ht="12.75" customHeight="1">
      <c r="A150" s="298"/>
      <c r="C150" s="298" t="s">
        <v>65</v>
      </c>
      <c r="D150" s="228"/>
      <c r="E150" s="302"/>
      <c r="F150" s="301">
        <f t="shared" si="25"/>
        <v>6232434.9650685173</v>
      </c>
      <c r="G150" s="486">
        <v>762440.49473746726</v>
      </c>
      <c r="H150" s="486">
        <v>792862.01117431372</v>
      </c>
      <c r="I150" s="486">
        <v>776730.09456908447</v>
      </c>
      <c r="J150" s="486">
        <v>770812.33288289048</v>
      </c>
      <c r="K150" s="486">
        <v>369058.74850275158</v>
      </c>
      <c r="L150" s="486">
        <v>301566.02852539346</v>
      </c>
      <c r="M150" s="486">
        <v>558384.39989420318</v>
      </c>
      <c r="N150" s="486">
        <v>840834.6544476808</v>
      </c>
      <c r="O150" s="486">
        <v>501741.71134421136</v>
      </c>
      <c r="P150" s="486">
        <v>-67127.260037629967</v>
      </c>
      <c r="Q150" s="486">
        <v>183078.30992708282</v>
      </c>
      <c r="R150" s="486">
        <v>442053.43910106708</v>
      </c>
    </row>
    <row r="151" spans="1:18" ht="12.75" customHeight="1">
      <c r="A151" s="298"/>
      <c r="C151" s="298" t="s">
        <v>66</v>
      </c>
      <c r="D151" s="228"/>
      <c r="E151" s="302"/>
      <c r="F151" s="301">
        <f t="shared" si="25"/>
        <v>0</v>
      </c>
      <c r="G151" s="486">
        <v>0</v>
      </c>
      <c r="H151" s="486">
        <v>0</v>
      </c>
      <c r="I151" s="486">
        <v>0</v>
      </c>
      <c r="J151" s="486">
        <v>0</v>
      </c>
      <c r="K151" s="486">
        <v>0</v>
      </c>
      <c r="L151" s="486">
        <v>0</v>
      </c>
      <c r="M151" s="486">
        <v>0</v>
      </c>
      <c r="N151" s="486">
        <v>0</v>
      </c>
      <c r="O151" s="486">
        <v>0</v>
      </c>
      <c r="P151" s="486">
        <v>0</v>
      </c>
      <c r="Q151" s="486">
        <v>0</v>
      </c>
      <c r="R151" s="486">
        <v>0</v>
      </c>
    </row>
    <row r="152" spans="1:18" ht="12.75" customHeight="1">
      <c r="A152" s="298"/>
      <c r="C152" s="298" t="s">
        <v>67</v>
      </c>
      <c r="D152" s="228"/>
      <c r="E152" s="302"/>
      <c r="F152" s="301">
        <f t="shared" si="25"/>
        <v>0</v>
      </c>
      <c r="G152" s="486">
        <v>0</v>
      </c>
      <c r="H152" s="486">
        <v>0</v>
      </c>
      <c r="I152" s="486">
        <v>0</v>
      </c>
      <c r="J152" s="486">
        <v>0</v>
      </c>
      <c r="K152" s="486">
        <v>0</v>
      </c>
      <c r="L152" s="486">
        <v>0</v>
      </c>
      <c r="M152" s="486">
        <v>0</v>
      </c>
      <c r="N152" s="486">
        <v>0</v>
      </c>
      <c r="O152" s="486">
        <v>0</v>
      </c>
      <c r="P152" s="486">
        <v>0</v>
      </c>
      <c r="Q152" s="486">
        <v>0</v>
      </c>
      <c r="R152" s="486">
        <v>0</v>
      </c>
    </row>
    <row r="153" spans="1:18" ht="12.75" customHeight="1">
      <c r="A153" s="298"/>
      <c r="C153" s="298" t="s">
        <v>68</v>
      </c>
      <c r="D153" s="228"/>
      <c r="E153" s="302"/>
      <c r="F153" s="301">
        <f t="shared" si="25"/>
        <v>0</v>
      </c>
      <c r="G153" s="486">
        <v>0</v>
      </c>
      <c r="H153" s="486">
        <v>0</v>
      </c>
      <c r="I153" s="486">
        <v>0</v>
      </c>
      <c r="J153" s="486">
        <v>0</v>
      </c>
      <c r="K153" s="486">
        <v>0</v>
      </c>
      <c r="L153" s="486">
        <v>0</v>
      </c>
      <c r="M153" s="486">
        <v>0</v>
      </c>
      <c r="N153" s="486">
        <v>0</v>
      </c>
      <c r="O153" s="486">
        <v>0</v>
      </c>
      <c r="P153" s="486">
        <v>0</v>
      </c>
      <c r="Q153" s="486">
        <v>0</v>
      </c>
      <c r="R153" s="486">
        <v>0</v>
      </c>
    </row>
    <row r="154" spans="1:18" ht="12.75" customHeight="1">
      <c r="A154" s="298"/>
      <c r="C154" s="298" t="s">
        <v>69</v>
      </c>
      <c r="D154" s="228"/>
      <c r="E154" s="302"/>
      <c r="F154" s="301">
        <f t="shared" si="25"/>
        <v>0</v>
      </c>
      <c r="G154" s="486">
        <v>0</v>
      </c>
      <c r="H154" s="486">
        <v>0</v>
      </c>
      <c r="I154" s="486">
        <v>0</v>
      </c>
      <c r="J154" s="486">
        <v>0</v>
      </c>
      <c r="K154" s="486">
        <v>0</v>
      </c>
      <c r="L154" s="486">
        <v>0</v>
      </c>
      <c r="M154" s="486">
        <v>0</v>
      </c>
      <c r="N154" s="486">
        <v>0</v>
      </c>
      <c r="O154" s="486">
        <v>0</v>
      </c>
      <c r="P154" s="486">
        <v>0</v>
      </c>
      <c r="Q154" s="486">
        <v>0</v>
      </c>
      <c r="R154" s="486">
        <v>0</v>
      </c>
    </row>
    <row r="155" spans="1:18" ht="12.75" customHeight="1">
      <c r="A155" s="298"/>
      <c r="C155" s="298" t="s">
        <v>70</v>
      </c>
      <c r="D155" s="228"/>
      <c r="E155" s="302"/>
      <c r="F155" s="301">
        <f t="shared" si="25"/>
        <v>0</v>
      </c>
      <c r="G155" s="486">
        <v>0</v>
      </c>
      <c r="H155" s="486">
        <v>0</v>
      </c>
      <c r="I155" s="486">
        <v>0</v>
      </c>
      <c r="J155" s="486">
        <v>0</v>
      </c>
      <c r="K155" s="486">
        <v>0</v>
      </c>
      <c r="L155" s="486">
        <v>0</v>
      </c>
      <c r="M155" s="486">
        <v>0</v>
      </c>
      <c r="N155" s="486">
        <v>0</v>
      </c>
      <c r="O155" s="486">
        <v>0</v>
      </c>
      <c r="P155" s="486">
        <v>0</v>
      </c>
      <c r="Q155" s="486">
        <v>0</v>
      </c>
      <c r="R155" s="486">
        <v>0</v>
      </c>
    </row>
    <row r="156" spans="1:18" ht="12.75" customHeight="1">
      <c r="A156" s="298"/>
      <c r="C156" s="298" t="s">
        <v>27</v>
      </c>
      <c r="D156" s="228"/>
      <c r="E156" s="302"/>
      <c r="F156" s="301">
        <f t="shared" si="25"/>
        <v>184988475.18143785</v>
      </c>
      <c r="G156" s="486">
        <v>16211455.727882974</v>
      </c>
      <c r="H156" s="486">
        <v>13832777.859685857</v>
      </c>
      <c r="I156" s="486">
        <v>17447453.115873542</v>
      </c>
      <c r="J156" s="486">
        <v>12848277.594198368</v>
      </c>
      <c r="K156" s="486">
        <v>11650325.701194767</v>
      </c>
      <c r="L156" s="486">
        <v>13636971.690092133</v>
      </c>
      <c r="M156" s="486">
        <v>15745746.761334771</v>
      </c>
      <c r="N156" s="486">
        <v>18499962.905308008</v>
      </c>
      <c r="O156" s="486">
        <v>13961788.023687433</v>
      </c>
      <c r="P156" s="486">
        <v>19974963.100496184</v>
      </c>
      <c r="Q156" s="486">
        <v>15868054.996007519</v>
      </c>
      <c r="R156" s="486">
        <v>15310697.705676286</v>
      </c>
    </row>
    <row r="157" spans="1:18" ht="12.75" customHeight="1">
      <c r="A157" s="298"/>
      <c r="C157" s="298" t="s">
        <v>333</v>
      </c>
      <c r="D157" s="228"/>
      <c r="E157" s="302" t="s">
        <v>171</v>
      </c>
      <c r="F157" s="301">
        <f t="shared" si="25"/>
        <v>0</v>
      </c>
      <c r="G157" s="486">
        <v>0</v>
      </c>
      <c r="H157" s="486">
        <v>0</v>
      </c>
      <c r="I157" s="486">
        <v>0</v>
      </c>
      <c r="J157" s="486">
        <v>0</v>
      </c>
      <c r="K157" s="486">
        <v>0</v>
      </c>
      <c r="L157" s="486">
        <v>0</v>
      </c>
      <c r="M157" s="486">
        <v>0</v>
      </c>
      <c r="N157" s="486">
        <v>0</v>
      </c>
      <c r="O157" s="486">
        <v>0</v>
      </c>
      <c r="P157" s="486">
        <v>0</v>
      </c>
      <c r="Q157" s="486">
        <v>0</v>
      </c>
      <c r="R157" s="486">
        <v>0</v>
      </c>
    </row>
    <row r="158" spans="1:18" ht="12.75" customHeight="1">
      <c r="A158" s="298"/>
      <c r="C158" s="298" t="s">
        <v>71</v>
      </c>
      <c r="E158" s="302"/>
      <c r="F158" s="301">
        <f t="shared" si="25"/>
        <v>0</v>
      </c>
      <c r="G158" s="486">
        <v>0</v>
      </c>
      <c r="H158" s="486">
        <v>0</v>
      </c>
      <c r="I158" s="486">
        <v>0</v>
      </c>
      <c r="J158" s="486">
        <v>0</v>
      </c>
      <c r="K158" s="486">
        <v>0</v>
      </c>
      <c r="L158" s="486">
        <v>0</v>
      </c>
      <c r="M158" s="486">
        <v>0</v>
      </c>
      <c r="N158" s="486">
        <v>0</v>
      </c>
      <c r="O158" s="486">
        <v>0</v>
      </c>
      <c r="P158" s="486">
        <v>0</v>
      </c>
      <c r="Q158" s="486">
        <v>0</v>
      </c>
      <c r="R158" s="486">
        <v>0</v>
      </c>
    </row>
    <row r="159" spans="1:18" ht="12.75" customHeight="1">
      <c r="A159" s="298"/>
      <c r="B159" s="298"/>
      <c r="E159" s="302"/>
      <c r="F159" s="301"/>
      <c r="G159" s="301"/>
      <c r="H159" s="301"/>
      <c r="I159" s="301"/>
      <c r="J159" s="301"/>
      <c r="K159" s="301"/>
      <c r="L159" s="301"/>
      <c r="M159" s="301"/>
      <c r="N159" s="301"/>
      <c r="O159" s="301"/>
      <c r="P159" s="301"/>
      <c r="Q159" s="301"/>
      <c r="R159" s="301"/>
    </row>
    <row r="160" spans="1:18" ht="12.75" customHeight="1">
      <c r="A160" s="228" t="s">
        <v>199</v>
      </c>
      <c r="B160" s="228"/>
      <c r="C160" s="228"/>
      <c r="D160" s="228"/>
      <c r="E160" s="302"/>
      <c r="F160" s="301">
        <f>SUM(G160:R160)</f>
        <v>191220910.14650634</v>
      </c>
      <c r="G160" s="486">
        <f t="shared" ref="G160:R160" si="26">SUM(G149:G159)</f>
        <v>16973896.222620443</v>
      </c>
      <c r="H160" s="486">
        <f t="shared" si="26"/>
        <v>14625639.870860171</v>
      </c>
      <c r="I160" s="486">
        <f t="shared" si="26"/>
        <v>18224183.210442625</v>
      </c>
      <c r="J160" s="486">
        <f t="shared" si="26"/>
        <v>13619089.927081259</v>
      </c>
      <c r="K160" s="486">
        <f t="shared" si="26"/>
        <v>12019384.449697519</v>
      </c>
      <c r="L160" s="486">
        <f t="shared" si="26"/>
        <v>13938537.718617527</v>
      </c>
      <c r="M160" s="486">
        <f t="shared" si="26"/>
        <v>16304131.161228975</v>
      </c>
      <c r="N160" s="486">
        <f t="shared" si="26"/>
        <v>19340797.55975569</v>
      </c>
      <c r="O160" s="486">
        <f t="shared" si="26"/>
        <v>14463529.735031646</v>
      </c>
      <c r="P160" s="486">
        <f t="shared" si="26"/>
        <v>19907835.840458553</v>
      </c>
      <c r="Q160" s="486">
        <f t="shared" si="26"/>
        <v>16051133.305934602</v>
      </c>
      <c r="R160" s="486">
        <f t="shared" si="26"/>
        <v>15752751.144777352</v>
      </c>
    </row>
    <row r="161" spans="1:18" ht="12.75" customHeight="1">
      <c r="E161" s="302"/>
      <c r="F161" s="301"/>
      <c r="G161" s="309"/>
      <c r="H161" s="309"/>
      <c r="I161" s="309"/>
      <c r="J161" s="309"/>
      <c r="K161" s="309"/>
      <c r="L161" s="309"/>
      <c r="M161" s="309"/>
      <c r="N161" s="309"/>
      <c r="O161" s="309"/>
      <c r="P161" s="309"/>
      <c r="Q161" s="309"/>
      <c r="R161" s="309"/>
    </row>
    <row r="162" spans="1:18" ht="12.75" customHeight="1">
      <c r="A162" s="228" t="s">
        <v>72</v>
      </c>
      <c r="B162" s="228"/>
      <c r="E162" s="302"/>
      <c r="F162" s="301"/>
      <c r="G162" s="487"/>
      <c r="H162" s="487"/>
      <c r="I162" s="487"/>
      <c r="J162" s="487"/>
      <c r="K162" s="487"/>
      <c r="L162" s="487"/>
      <c r="M162" s="487"/>
      <c r="N162" s="487"/>
      <c r="O162" s="487"/>
      <c r="P162" s="487"/>
      <c r="Q162" s="487"/>
      <c r="R162" s="487"/>
    </row>
    <row r="163" spans="1:18" ht="12.75" customHeight="1">
      <c r="A163" s="228"/>
      <c r="B163" s="228"/>
      <c r="C163" s="253" t="s">
        <v>25</v>
      </c>
      <c r="E163" s="302" t="s">
        <v>171</v>
      </c>
      <c r="F163" s="301">
        <f t="shared" ref="F163:F168" si="27">SUM(G163:R163)</f>
        <v>58016101.840000004</v>
      </c>
      <c r="G163" s="301">
        <v>6922036</v>
      </c>
      <c r="H163" s="301">
        <v>4540837.42</v>
      </c>
      <c r="I163" s="301">
        <v>6017686.8700000001</v>
      </c>
      <c r="J163" s="301">
        <v>3444005.97</v>
      </c>
      <c r="K163" s="301">
        <v>3189609.43</v>
      </c>
      <c r="L163" s="301">
        <v>2069773.16</v>
      </c>
      <c r="M163" s="301">
        <v>4009995.04</v>
      </c>
      <c r="N163" s="301">
        <v>4705602.08</v>
      </c>
      <c r="O163" s="301">
        <v>5113342.99</v>
      </c>
      <c r="P163" s="301">
        <v>7126668.0199999996</v>
      </c>
      <c r="Q163" s="301">
        <v>5018602.33</v>
      </c>
      <c r="R163" s="301">
        <v>5857942.5300000003</v>
      </c>
    </row>
    <row r="164" spans="1:18" ht="12.75" customHeight="1">
      <c r="A164" s="228"/>
      <c r="B164" s="228"/>
      <c r="C164" s="253" t="s">
        <v>73</v>
      </c>
      <c r="E164" s="302"/>
      <c r="F164" s="301">
        <f t="shared" si="27"/>
        <v>0</v>
      </c>
      <c r="G164" s="486">
        <v>0</v>
      </c>
      <c r="H164" s="486">
        <v>0</v>
      </c>
      <c r="I164" s="486">
        <v>0</v>
      </c>
      <c r="J164" s="486">
        <v>0</v>
      </c>
      <c r="K164" s="486">
        <v>0</v>
      </c>
      <c r="L164" s="486">
        <v>0</v>
      </c>
      <c r="M164" s="486">
        <v>0</v>
      </c>
      <c r="N164" s="486">
        <v>0</v>
      </c>
      <c r="O164" s="486">
        <v>0</v>
      </c>
      <c r="P164" s="486">
        <v>0</v>
      </c>
      <c r="Q164" s="486">
        <v>0</v>
      </c>
      <c r="R164" s="486">
        <v>0</v>
      </c>
    </row>
    <row r="165" spans="1:18" ht="12.75" customHeight="1">
      <c r="C165" s="298" t="s">
        <v>74</v>
      </c>
      <c r="E165" s="302"/>
      <c r="F165" s="301">
        <f t="shared" si="27"/>
        <v>0</v>
      </c>
      <c r="G165" s="486">
        <v>0</v>
      </c>
      <c r="H165" s="486">
        <v>0</v>
      </c>
      <c r="I165" s="486">
        <v>0</v>
      </c>
      <c r="J165" s="486">
        <v>0</v>
      </c>
      <c r="K165" s="486">
        <v>0</v>
      </c>
      <c r="L165" s="486">
        <v>0</v>
      </c>
      <c r="M165" s="486">
        <v>0</v>
      </c>
      <c r="N165" s="486">
        <v>0</v>
      </c>
      <c r="O165" s="486">
        <v>0</v>
      </c>
      <c r="P165" s="486">
        <v>0</v>
      </c>
      <c r="Q165" s="486">
        <v>0</v>
      </c>
      <c r="R165" s="486">
        <v>0</v>
      </c>
    </row>
    <row r="166" spans="1:18" ht="12.75" customHeight="1">
      <c r="C166" s="298" t="s">
        <v>75</v>
      </c>
      <c r="E166" s="302"/>
      <c r="F166" s="301">
        <f t="shared" si="27"/>
        <v>0</v>
      </c>
      <c r="G166" s="486">
        <v>0</v>
      </c>
      <c r="H166" s="486">
        <v>0</v>
      </c>
      <c r="I166" s="486">
        <v>0</v>
      </c>
      <c r="J166" s="486">
        <v>0</v>
      </c>
      <c r="K166" s="486">
        <v>0</v>
      </c>
      <c r="L166" s="486">
        <v>0</v>
      </c>
      <c r="M166" s="486">
        <v>0</v>
      </c>
      <c r="N166" s="486">
        <v>0</v>
      </c>
      <c r="O166" s="486">
        <v>0</v>
      </c>
      <c r="P166" s="486">
        <v>0</v>
      </c>
      <c r="Q166" s="486">
        <v>0</v>
      </c>
      <c r="R166" s="486">
        <v>0</v>
      </c>
    </row>
    <row r="167" spans="1:18" ht="12.75" customHeight="1">
      <c r="C167" s="298" t="s">
        <v>76</v>
      </c>
      <c r="E167" s="302"/>
      <c r="F167" s="301">
        <f t="shared" si="27"/>
        <v>24246975.849999998</v>
      </c>
      <c r="G167" s="486">
        <v>2503296.77</v>
      </c>
      <c r="H167" s="486">
        <v>1902752.59</v>
      </c>
      <c r="I167" s="486">
        <v>1975478</v>
      </c>
      <c r="J167" s="486">
        <v>1549098.59</v>
      </c>
      <c r="K167" s="486">
        <v>230308.16</v>
      </c>
      <c r="L167" s="486">
        <v>1675333.04</v>
      </c>
      <c r="M167" s="486">
        <v>1412591.91</v>
      </c>
      <c r="N167" s="486">
        <v>2438856.67</v>
      </c>
      <c r="O167" s="486">
        <v>2237327.0099999998</v>
      </c>
      <c r="P167" s="486">
        <v>1924837.28</v>
      </c>
      <c r="Q167" s="486">
        <v>3054010.92</v>
      </c>
      <c r="R167" s="486">
        <v>3343084.91</v>
      </c>
    </row>
    <row r="168" spans="1:18" ht="12.75" customHeight="1">
      <c r="C168" s="229" t="s">
        <v>77</v>
      </c>
      <c r="E168" s="302"/>
      <c r="F168" s="301">
        <f t="shared" si="27"/>
        <v>0</v>
      </c>
      <c r="G168" s="486">
        <v>0</v>
      </c>
      <c r="H168" s="486">
        <v>0</v>
      </c>
      <c r="I168" s="486">
        <v>0</v>
      </c>
      <c r="J168" s="486">
        <v>0</v>
      </c>
      <c r="K168" s="486">
        <v>0</v>
      </c>
      <c r="L168" s="486">
        <v>0</v>
      </c>
      <c r="M168" s="486">
        <v>0</v>
      </c>
      <c r="N168" s="486">
        <v>0</v>
      </c>
      <c r="O168" s="486">
        <v>0</v>
      </c>
      <c r="P168" s="486">
        <v>0</v>
      </c>
      <c r="Q168" s="486">
        <v>0</v>
      </c>
      <c r="R168" s="486">
        <v>0</v>
      </c>
    </row>
    <row r="169" spans="1:18" ht="12.75" customHeight="1">
      <c r="C169" s="229" t="s">
        <v>99</v>
      </c>
      <c r="E169" s="302"/>
      <c r="F169" s="301">
        <f t="shared" ref="F169:F170" si="28">SUM(G169:R169)</f>
        <v>0</v>
      </c>
      <c r="G169" s="486">
        <v>0</v>
      </c>
      <c r="H169" s="486">
        <v>0</v>
      </c>
      <c r="I169" s="486">
        <v>0</v>
      </c>
      <c r="J169" s="486">
        <v>0</v>
      </c>
      <c r="K169" s="486">
        <v>0</v>
      </c>
      <c r="L169" s="486">
        <v>0</v>
      </c>
      <c r="M169" s="486">
        <v>0</v>
      </c>
      <c r="N169" s="486">
        <v>0</v>
      </c>
      <c r="O169" s="486">
        <v>0</v>
      </c>
      <c r="P169" s="486">
        <v>0</v>
      </c>
      <c r="Q169" s="486">
        <v>0</v>
      </c>
      <c r="R169" s="486">
        <v>0</v>
      </c>
    </row>
    <row r="170" spans="1:18" ht="12.75" customHeight="1">
      <c r="C170" s="229" t="s">
        <v>334</v>
      </c>
      <c r="E170" s="302"/>
      <c r="F170" s="301">
        <f t="shared" si="28"/>
        <v>0</v>
      </c>
      <c r="G170" s="486">
        <v>0</v>
      </c>
      <c r="H170" s="486">
        <v>0</v>
      </c>
      <c r="I170" s="486">
        <v>0</v>
      </c>
      <c r="J170" s="486">
        <v>0</v>
      </c>
      <c r="K170" s="486">
        <v>0</v>
      </c>
      <c r="L170" s="486">
        <v>0</v>
      </c>
      <c r="M170" s="486">
        <v>0</v>
      </c>
      <c r="N170" s="486">
        <v>0</v>
      </c>
      <c r="O170" s="486">
        <v>0</v>
      </c>
      <c r="P170" s="486">
        <v>0</v>
      </c>
      <c r="Q170" s="486">
        <v>0</v>
      </c>
      <c r="R170" s="486">
        <v>0</v>
      </c>
    </row>
    <row r="171" spans="1:18" ht="12.75" customHeight="1">
      <c r="B171" s="298"/>
      <c r="E171" s="302"/>
      <c r="F171" s="301"/>
      <c r="G171" s="301"/>
      <c r="H171" s="301"/>
      <c r="I171" s="301"/>
      <c r="J171" s="301"/>
      <c r="K171" s="301"/>
      <c r="L171" s="301"/>
      <c r="M171" s="301"/>
      <c r="N171" s="301"/>
      <c r="O171" s="301"/>
      <c r="P171" s="301"/>
      <c r="Q171" s="301"/>
      <c r="R171" s="301"/>
    </row>
    <row r="172" spans="1:18" ht="12.75" customHeight="1">
      <c r="A172" s="270" t="s">
        <v>200</v>
      </c>
      <c r="B172" s="298"/>
      <c r="C172" s="228"/>
      <c r="D172" s="228"/>
      <c r="E172" s="302"/>
      <c r="F172" s="301">
        <f>SUM(G172:R172)</f>
        <v>82263077.689999998</v>
      </c>
      <c r="G172" s="486">
        <f t="shared" ref="G172:I172" si="29">SUM(G163:G171)</f>
        <v>9425332.7699999996</v>
      </c>
      <c r="H172" s="486">
        <f t="shared" si="29"/>
        <v>6443590.0099999998</v>
      </c>
      <c r="I172" s="486">
        <f t="shared" si="29"/>
        <v>7993164.8700000001</v>
      </c>
      <c r="J172" s="486">
        <f t="shared" ref="J172:R172" si="30">SUM(J163:J171)</f>
        <v>4993104.5600000005</v>
      </c>
      <c r="K172" s="486">
        <f t="shared" si="30"/>
        <v>3419917.5900000003</v>
      </c>
      <c r="L172" s="486">
        <f t="shared" si="30"/>
        <v>3745106.2</v>
      </c>
      <c r="M172" s="486">
        <f t="shared" si="30"/>
        <v>5422586.9500000002</v>
      </c>
      <c r="N172" s="486">
        <f t="shared" si="30"/>
        <v>7144458.75</v>
      </c>
      <c r="O172" s="486">
        <f t="shared" si="30"/>
        <v>7350670</v>
      </c>
      <c r="P172" s="486">
        <f t="shared" si="30"/>
        <v>9051505.2999999989</v>
      </c>
      <c r="Q172" s="486">
        <f t="shared" si="30"/>
        <v>8072613.25</v>
      </c>
      <c r="R172" s="486">
        <f t="shared" si="30"/>
        <v>9201027.4400000013</v>
      </c>
    </row>
    <row r="173" spans="1:18" ht="12.75" customHeight="1">
      <c r="B173" s="298"/>
      <c r="E173" s="302"/>
      <c r="F173" s="301"/>
      <c r="G173" s="301"/>
      <c r="H173" s="301"/>
      <c r="I173" s="301"/>
      <c r="J173" s="301"/>
      <c r="K173" s="301"/>
      <c r="L173" s="301"/>
      <c r="M173" s="301"/>
      <c r="N173" s="301"/>
      <c r="O173" s="301"/>
      <c r="P173" s="301"/>
      <c r="Q173" s="301"/>
      <c r="R173" s="301"/>
    </row>
    <row r="174" spans="1:18" ht="12.75" customHeight="1">
      <c r="A174" s="228" t="s">
        <v>208</v>
      </c>
      <c r="B174" s="298"/>
      <c r="E174" s="228"/>
      <c r="F174" s="301"/>
      <c r="G174" s="301"/>
      <c r="H174" s="301"/>
      <c r="I174" s="301"/>
      <c r="J174" s="301"/>
      <c r="K174" s="301"/>
      <c r="L174" s="301"/>
      <c r="M174" s="301"/>
      <c r="N174" s="301"/>
      <c r="O174" s="301"/>
      <c r="P174" s="301"/>
      <c r="Q174" s="301"/>
      <c r="R174" s="301"/>
    </row>
    <row r="175" spans="1:18" ht="12.75" customHeight="1">
      <c r="C175" s="298" t="s">
        <v>79</v>
      </c>
      <c r="E175" s="228"/>
      <c r="F175" s="301">
        <f>SUM(G175:R175)</f>
        <v>0</v>
      </c>
      <c r="G175" s="301">
        <v>0</v>
      </c>
      <c r="H175" s="301">
        <v>0</v>
      </c>
      <c r="I175" s="301">
        <v>0</v>
      </c>
      <c r="J175" s="301">
        <v>0</v>
      </c>
      <c r="K175" s="301">
        <v>0</v>
      </c>
      <c r="L175" s="301">
        <v>0</v>
      </c>
      <c r="M175" s="301">
        <v>0</v>
      </c>
      <c r="N175" s="301">
        <v>0</v>
      </c>
      <c r="O175" s="301">
        <v>0</v>
      </c>
      <c r="P175" s="301">
        <v>0</v>
      </c>
      <c r="Q175" s="301">
        <v>0</v>
      </c>
      <c r="R175" s="301">
        <v>0</v>
      </c>
    </row>
    <row r="176" spans="1:18" ht="12.75" customHeight="1">
      <c r="C176" s="298" t="s">
        <v>201</v>
      </c>
      <c r="E176" s="228"/>
      <c r="F176" s="301">
        <v>0</v>
      </c>
      <c r="G176" s="486"/>
      <c r="H176" s="486"/>
      <c r="I176" s="486"/>
      <c r="J176" s="486"/>
      <c r="K176" s="486"/>
      <c r="L176" s="486"/>
      <c r="M176" s="486"/>
      <c r="N176" s="486"/>
      <c r="O176" s="486"/>
      <c r="P176" s="486"/>
      <c r="Q176" s="486"/>
      <c r="R176" s="486"/>
    </row>
    <row r="177" spans="1:18" ht="12.75" customHeight="1">
      <c r="B177" s="298"/>
      <c r="E177" s="302"/>
      <c r="F177" s="301"/>
      <c r="G177" s="301"/>
      <c r="H177" s="301"/>
      <c r="I177" s="301"/>
      <c r="J177" s="301"/>
      <c r="K177" s="301"/>
      <c r="L177" s="301"/>
      <c r="M177" s="301"/>
      <c r="N177" s="301"/>
      <c r="O177" s="301"/>
      <c r="P177" s="301"/>
      <c r="Q177" s="301"/>
      <c r="R177" s="301"/>
    </row>
    <row r="178" spans="1:18" ht="12.75" customHeight="1">
      <c r="A178" s="228" t="s">
        <v>202</v>
      </c>
      <c r="B178" s="298"/>
      <c r="E178" s="266"/>
      <c r="F178" s="301">
        <f>SUM(G178:R178)</f>
        <v>0</v>
      </c>
      <c r="G178" s="301">
        <f t="shared" ref="G178:I178" si="31">SUM(G175:G177)</f>
        <v>0</v>
      </c>
      <c r="H178" s="301">
        <f t="shared" si="31"/>
        <v>0</v>
      </c>
      <c r="I178" s="301">
        <f t="shared" si="31"/>
        <v>0</v>
      </c>
      <c r="J178" s="301">
        <f t="shared" ref="J178:R178" si="32">SUM(J175:J177)</f>
        <v>0</v>
      </c>
      <c r="K178" s="301">
        <f t="shared" si="32"/>
        <v>0</v>
      </c>
      <c r="L178" s="301">
        <f t="shared" si="32"/>
        <v>0</v>
      </c>
      <c r="M178" s="301">
        <f t="shared" si="32"/>
        <v>0</v>
      </c>
      <c r="N178" s="301">
        <f t="shared" si="32"/>
        <v>0</v>
      </c>
      <c r="O178" s="301">
        <f t="shared" si="32"/>
        <v>0</v>
      </c>
      <c r="P178" s="301">
        <f t="shared" si="32"/>
        <v>0</v>
      </c>
      <c r="Q178" s="301">
        <f t="shared" si="32"/>
        <v>0</v>
      </c>
      <c r="R178" s="301">
        <f t="shared" si="32"/>
        <v>0</v>
      </c>
    </row>
    <row r="179" spans="1:18" ht="12.75" customHeight="1">
      <c r="B179" s="298"/>
      <c r="E179" s="228"/>
      <c r="F179" s="307"/>
      <c r="G179" s="307"/>
      <c r="H179" s="307"/>
      <c r="I179" s="307"/>
      <c r="J179" s="307"/>
      <c r="K179" s="307"/>
      <c r="L179" s="307"/>
      <c r="M179" s="307"/>
      <c r="N179" s="307"/>
      <c r="O179" s="307"/>
      <c r="P179" s="307"/>
      <c r="Q179" s="307"/>
      <c r="R179" s="307"/>
    </row>
    <row r="180" spans="1:18" ht="12.75" customHeight="1" thickBot="1">
      <c r="A180" s="270" t="s">
        <v>209</v>
      </c>
      <c r="B180" s="270"/>
      <c r="E180" s="302" t="s">
        <v>171</v>
      </c>
      <c r="F180" s="351">
        <f>SUM(G180:R180)</f>
        <v>482301832.88685012</v>
      </c>
      <c r="G180" s="351">
        <f t="shared" ref="G180:R180" si="33">SUM(G178,G172,G160,G146,G140)-G31</f>
        <v>42781291.417829558</v>
      </c>
      <c r="H180" s="351">
        <f t="shared" si="33"/>
        <v>39894130.38031701</v>
      </c>
      <c r="I180" s="351">
        <f t="shared" si="33"/>
        <v>37435372.800651625</v>
      </c>
      <c r="J180" s="351">
        <f t="shared" si="33"/>
        <v>32112048.879946947</v>
      </c>
      <c r="K180" s="351">
        <f t="shared" si="33"/>
        <v>30387939.473036401</v>
      </c>
      <c r="L180" s="351">
        <f t="shared" si="33"/>
        <v>33094771.883102626</v>
      </c>
      <c r="M180" s="351">
        <f t="shared" si="33"/>
        <v>42361348.279768758</v>
      </c>
      <c r="N180" s="351">
        <f t="shared" si="33"/>
        <v>47228472.127474479</v>
      </c>
      <c r="O180" s="351">
        <f t="shared" si="33"/>
        <v>42822507.621638693</v>
      </c>
      <c r="P180" s="351">
        <f t="shared" si="33"/>
        <v>39945700.866660319</v>
      </c>
      <c r="Q180" s="351">
        <f t="shared" si="33"/>
        <v>43740512.199464627</v>
      </c>
      <c r="R180" s="351">
        <f t="shared" si="33"/>
        <v>50497736.956959039</v>
      </c>
    </row>
    <row r="181" spans="1:18" ht="12.75" customHeight="1" thickTop="1">
      <c r="B181" s="298"/>
      <c r="F181" s="307"/>
      <c r="G181" s="307"/>
      <c r="H181" s="307"/>
      <c r="I181" s="307"/>
      <c r="J181" s="307"/>
      <c r="K181" s="307"/>
      <c r="L181" s="307"/>
      <c r="M181" s="307"/>
      <c r="N181" s="307"/>
      <c r="O181" s="307"/>
      <c r="P181" s="307"/>
      <c r="Q181" s="307"/>
      <c r="R181" s="307"/>
    </row>
    <row r="182" spans="1:18" ht="12.75" customHeight="1">
      <c r="D182" s="491" t="s">
        <v>157</v>
      </c>
      <c r="E182" s="492"/>
      <c r="F182" s="493">
        <f>SUM(G182:R182)</f>
        <v>0</v>
      </c>
      <c r="G182" s="493">
        <v>0</v>
      </c>
      <c r="H182" s="493">
        <v>0</v>
      </c>
      <c r="I182" s="493">
        <v>0</v>
      </c>
      <c r="J182" s="493">
        <v>0</v>
      </c>
      <c r="K182" s="493">
        <v>0</v>
      </c>
      <c r="L182" s="493">
        <v>0</v>
      </c>
      <c r="M182" s="493">
        <v>0</v>
      </c>
      <c r="N182" s="493">
        <v>0</v>
      </c>
      <c r="O182" s="493">
        <v>0</v>
      </c>
      <c r="P182" s="493">
        <v>0</v>
      </c>
      <c r="Q182" s="493">
        <v>0</v>
      </c>
      <c r="R182" s="493">
        <v>0</v>
      </c>
    </row>
    <row r="183" spans="1:18" ht="12.75" customHeight="1">
      <c r="B183" s="298"/>
      <c r="F183" s="321"/>
      <c r="G183" s="322"/>
      <c r="H183" s="322"/>
      <c r="I183" s="322"/>
      <c r="J183" s="322"/>
      <c r="K183" s="322"/>
      <c r="L183" s="322"/>
      <c r="M183" s="322"/>
      <c r="N183" s="322"/>
      <c r="O183" s="322"/>
      <c r="P183" s="322"/>
      <c r="Q183" s="322"/>
      <c r="R183" s="322"/>
    </row>
    <row r="184" spans="1:18" ht="12.75" customHeight="1">
      <c r="B184" s="298"/>
      <c r="E184" s="299"/>
      <c r="F184" s="323"/>
      <c r="G184" s="323"/>
      <c r="H184" s="323"/>
      <c r="I184" s="323"/>
      <c r="J184" s="323"/>
      <c r="K184" s="323"/>
      <c r="L184" s="323"/>
      <c r="M184" s="323"/>
      <c r="N184" s="323"/>
      <c r="O184" s="323"/>
      <c r="P184" s="323"/>
      <c r="Q184" s="323"/>
      <c r="R184" s="323"/>
    </row>
    <row r="185" spans="1:18" ht="12.75" customHeight="1">
      <c r="B185" s="298"/>
      <c r="E185" s="299"/>
      <c r="F185" s="296" t="s">
        <v>90</v>
      </c>
      <c r="G185" s="297"/>
      <c r="H185" s="297"/>
      <c r="I185" s="297"/>
      <c r="J185" s="297"/>
      <c r="K185" s="297"/>
      <c r="L185" s="297"/>
      <c r="M185" s="297"/>
      <c r="N185" s="297"/>
      <c r="O185" s="297"/>
      <c r="P185" s="297"/>
      <c r="Q185" s="297"/>
      <c r="R185" s="297"/>
    </row>
    <row r="186" spans="1:18" ht="12.75" customHeight="1">
      <c r="B186" s="298"/>
      <c r="E186" s="299"/>
      <c r="G186" s="322"/>
      <c r="H186" s="322"/>
      <c r="I186" s="322"/>
      <c r="J186" s="322"/>
      <c r="K186" s="322"/>
      <c r="L186" s="322"/>
      <c r="M186" s="322"/>
      <c r="N186" s="322"/>
      <c r="O186" s="322"/>
      <c r="P186" s="322"/>
      <c r="Q186" s="322"/>
      <c r="R186" s="322"/>
    </row>
    <row r="188" spans="1:18" ht="12.75" customHeight="1">
      <c r="A188" s="270" t="s">
        <v>210</v>
      </c>
      <c r="C188" s="228"/>
      <c r="D188" s="228"/>
      <c r="E188" s="299"/>
      <c r="F188" s="307">
        <f>SUM(G188:R188)</f>
        <v>19473743.764547002</v>
      </c>
      <c r="G188" s="326">
        <v>1799540.3152760023</v>
      </c>
      <c r="H188" s="326">
        <v>1635786.5917330002</v>
      </c>
      <c r="I188" s="326">
        <v>1653251.2388900004</v>
      </c>
      <c r="J188" s="326">
        <v>1420254.1138060004</v>
      </c>
      <c r="K188" s="326">
        <v>1414611.8954370003</v>
      </c>
      <c r="L188" s="326">
        <v>1469307.6161149996</v>
      </c>
      <c r="M188" s="326">
        <v>1715198.638119</v>
      </c>
      <c r="N188" s="326">
        <v>1731317.0658879972</v>
      </c>
      <c r="O188" s="326">
        <v>1503414.3546910002</v>
      </c>
      <c r="P188" s="326">
        <v>1529240.7844159992</v>
      </c>
      <c r="Q188" s="326">
        <v>1697676.6920529997</v>
      </c>
      <c r="R188" s="326">
        <v>1904144.4581230017</v>
      </c>
    </row>
    <row r="189" spans="1:18" ht="12.75" customHeight="1">
      <c r="B189" s="298"/>
      <c r="E189" s="299"/>
      <c r="F189" s="307"/>
      <c r="G189" s="309"/>
      <c r="H189" s="309"/>
      <c r="I189" s="309"/>
      <c r="J189" s="309"/>
      <c r="K189" s="309"/>
      <c r="L189" s="309"/>
      <c r="M189" s="309"/>
      <c r="N189" s="309"/>
      <c r="O189" s="309"/>
      <c r="P189" s="309"/>
      <c r="Q189" s="309"/>
      <c r="R189" s="309"/>
    </row>
    <row r="190" spans="1:18" ht="12.75" customHeight="1">
      <c r="B190" s="298"/>
      <c r="E190" s="299"/>
      <c r="F190" s="307"/>
      <c r="G190" s="310"/>
      <c r="H190" s="310"/>
      <c r="I190" s="310"/>
      <c r="J190" s="310"/>
      <c r="K190" s="310"/>
      <c r="L190" s="310"/>
      <c r="M190" s="310"/>
      <c r="N190" s="310"/>
      <c r="O190" s="310"/>
      <c r="P190" s="310"/>
      <c r="Q190" s="310"/>
      <c r="R190" s="310"/>
    </row>
    <row r="191" spans="1:18" ht="12.75" customHeight="1">
      <c r="A191" s="228" t="s">
        <v>15</v>
      </c>
      <c r="E191" s="302" t="s">
        <v>171</v>
      </c>
      <c r="F191" s="307"/>
      <c r="G191" s="307"/>
      <c r="H191" s="307"/>
      <c r="I191" s="307"/>
      <c r="J191" s="307"/>
      <c r="K191" s="307"/>
      <c r="L191" s="307"/>
      <c r="M191" s="307"/>
      <c r="N191" s="307"/>
      <c r="O191" s="307"/>
      <c r="P191" s="307"/>
      <c r="Q191" s="307"/>
      <c r="R191" s="307"/>
    </row>
    <row r="192" spans="1:18" ht="12.75" customHeight="1">
      <c r="A192" s="228"/>
      <c r="B192" s="253" t="s">
        <v>16</v>
      </c>
      <c r="E192" s="299"/>
      <c r="F192" s="307"/>
      <c r="G192" s="307"/>
      <c r="H192" s="307"/>
      <c r="I192" s="307"/>
      <c r="J192" s="307"/>
      <c r="K192" s="307"/>
      <c r="L192" s="307"/>
      <c r="M192" s="307"/>
      <c r="N192" s="307"/>
      <c r="O192" s="307"/>
      <c r="P192" s="307"/>
      <c r="Q192" s="307"/>
      <c r="R192" s="307"/>
    </row>
    <row r="193" spans="1:18" ht="12.75" customHeight="1">
      <c r="A193" s="311"/>
      <c r="C193" s="299" t="s">
        <v>17</v>
      </c>
      <c r="E193" s="299"/>
      <c r="F193" s="307">
        <f t="shared" ref="F193:F195" si="34">SUM(G193:R193)</f>
        <v>0</v>
      </c>
      <c r="G193" s="326">
        <v>0</v>
      </c>
      <c r="H193" s="326">
        <v>0</v>
      </c>
      <c r="I193" s="326">
        <v>0</v>
      </c>
      <c r="J193" s="326">
        <v>0</v>
      </c>
      <c r="K193" s="326">
        <v>0</v>
      </c>
      <c r="L193" s="326">
        <v>0</v>
      </c>
      <c r="M193" s="326">
        <v>0</v>
      </c>
      <c r="N193" s="326">
        <v>0</v>
      </c>
      <c r="O193" s="326">
        <v>0</v>
      </c>
      <c r="P193" s="326">
        <v>0</v>
      </c>
      <c r="Q193" s="326">
        <v>0</v>
      </c>
      <c r="R193" s="326">
        <v>0</v>
      </c>
    </row>
    <row r="194" spans="1:18" ht="12.75" customHeight="1">
      <c r="A194" s="311"/>
      <c r="C194" s="299" t="s">
        <v>164</v>
      </c>
      <c r="E194" s="299"/>
      <c r="F194" s="307">
        <f t="shared" si="34"/>
        <v>0</v>
      </c>
      <c r="G194" s="326">
        <v>0</v>
      </c>
      <c r="H194" s="326">
        <v>0</v>
      </c>
      <c r="I194" s="326">
        <v>0</v>
      </c>
      <c r="J194" s="326">
        <v>0</v>
      </c>
      <c r="K194" s="326">
        <v>0</v>
      </c>
      <c r="L194" s="326">
        <v>0</v>
      </c>
      <c r="M194" s="326">
        <v>0</v>
      </c>
      <c r="N194" s="326">
        <v>0</v>
      </c>
      <c r="O194" s="326">
        <v>0</v>
      </c>
      <c r="P194" s="326">
        <v>0</v>
      </c>
      <c r="Q194" s="326">
        <v>0</v>
      </c>
      <c r="R194" s="326">
        <v>0</v>
      </c>
    </row>
    <row r="195" spans="1:18" ht="12.75" customHeight="1">
      <c r="A195" s="311"/>
      <c r="C195" s="299" t="s">
        <v>18</v>
      </c>
      <c r="E195" s="299"/>
      <c r="F195" s="307">
        <f t="shared" si="34"/>
        <v>0</v>
      </c>
      <c r="G195" s="326">
        <v>0</v>
      </c>
      <c r="H195" s="326">
        <v>0</v>
      </c>
      <c r="I195" s="326">
        <v>0</v>
      </c>
      <c r="J195" s="326">
        <v>0</v>
      </c>
      <c r="K195" s="326">
        <v>0</v>
      </c>
      <c r="L195" s="326">
        <v>0</v>
      </c>
      <c r="M195" s="326">
        <v>0</v>
      </c>
      <c r="N195" s="326">
        <v>0</v>
      </c>
      <c r="O195" s="326">
        <v>0</v>
      </c>
      <c r="P195" s="326">
        <v>0</v>
      </c>
      <c r="Q195" s="326">
        <v>0</v>
      </c>
      <c r="R195" s="326">
        <v>0</v>
      </c>
    </row>
    <row r="196" spans="1:18" ht="12.75" customHeight="1">
      <c r="C196" s="299"/>
      <c r="E196" s="299"/>
      <c r="F196" s="307"/>
      <c r="G196" s="307"/>
      <c r="H196" s="307"/>
      <c r="I196" s="307"/>
      <c r="J196" s="307"/>
      <c r="K196" s="307"/>
      <c r="L196" s="307"/>
      <c r="M196" s="307"/>
      <c r="N196" s="307"/>
      <c r="O196" s="307"/>
      <c r="P196" s="307"/>
      <c r="Q196" s="307"/>
      <c r="R196" s="307"/>
    </row>
    <row r="197" spans="1:18" ht="12.75" customHeight="1">
      <c r="B197" s="299" t="s">
        <v>165</v>
      </c>
      <c r="F197" s="307">
        <f>SUM(G197:R197)</f>
        <v>0</v>
      </c>
      <c r="G197" s="312">
        <f t="shared" ref="G197:R197" si="35">SUM(G193:G195)</f>
        <v>0</v>
      </c>
      <c r="H197" s="312">
        <f t="shared" si="35"/>
        <v>0</v>
      </c>
      <c r="I197" s="312">
        <f t="shared" si="35"/>
        <v>0</v>
      </c>
      <c r="J197" s="312">
        <f t="shared" si="35"/>
        <v>0</v>
      </c>
      <c r="K197" s="312">
        <f t="shared" si="35"/>
        <v>0</v>
      </c>
      <c r="L197" s="312">
        <f t="shared" si="35"/>
        <v>0</v>
      </c>
      <c r="M197" s="312">
        <f t="shared" si="35"/>
        <v>0</v>
      </c>
      <c r="N197" s="312">
        <f t="shared" si="35"/>
        <v>0</v>
      </c>
      <c r="O197" s="312">
        <f t="shared" si="35"/>
        <v>0</v>
      </c>
      <c r="P197" s="312">
        <f t="shared" si="35"/>
        <v>0</v>
      </c>
      <c r="Q197" s="312">
        <f t="shared" si="35"/>
        <v>0</v>
      </c>
      <c r="R197" s="312">
        <f t="shared" si="35"/>
        <v>0</v>
      </c>
    </row>
    <row r="198" spans="1:18" ht="12.75" customHeight="1">
      <c r="B198" s="299"/>
      <c r="F198" s="307"/>
      <c r="G198" s="312"/>
      <c r="H198" s="312"/>
      <c r="I198" s="312"/>
      <c r="J198" s="312"/>
      <c r="K198" s="312"/>
      <c r="L198" s="312"/>
      <c r="M198" s="312"/>
      <c r="N198" s="312"/>
      <c r="O198" s="312"/>
      <c r="P198" s="312"/>
      <c r="Q198" s="312"/>
      <c r="R198" s="312"/>
    </row>
    <row r="199" spans="1:18" ht="12.75" customHeight="1">
      <c r="B199" s="299" t="s">
        <v>20</v>
      </c>
      <c r="F199" s="307"/>
      <c r="G199" s="312"/>
      <c r="H199" s="312"/>
      <c r="I199" s="312"/>
      <c r="J199" s="312"/>
      <c r="K199" s="312"/>
      <c r="L199" s="312"/>
      <c r="M199" s="312"/>
      <c r="N199" s="312"/>
      <c r="O199" s="312"/>
      <c r="P199" s="312"/>
      <c r="Q199" s="312"/>
      <c r="R199" s="312"/>
    </row>
    <row r="200" spans="1:18" ht="12.75" customHeight="1">
      <c r="B200" s="299"/>
      <c r="C200" s="253" t="s">
        <v>21</v>
      </c>
      <c r="F200" s="307">
        <f t="shared" ref="F200" si="36">SUM(G200:R200)</f>
        <v>684106</v>
      </c>
      <c r="G200" s="326">
        <v>0</v>
      </c>
      <c r="H200" s="326">
        <v>65189</v>
      </c>
      <c r="I200" s="326">
        <v>48681</v>
      </c>
      <c r="J200" s="326">
        <v>52358</v>
      </c>
      <c r="K200" s="326">
        <v>53456</v>
      </c>
      <c r="L200" s="326">
        <v>86566</v>
      </c>
      <c r="M200" s="326">
        <v>95643</v>
      </c>
      <c r="N200" s="326">
        <v>83111</v>
      </c>
      <c r="O200" s="326">
        <v>102522</v>
      </c>
      <c r="P200" s="326">
        <v>53389</v>
      </c>
      <c r="Q200" s="326">
        <v>43191</v>
      </c>
      <c r="R200" s="326">
        <v>0</v>
      </c>
    </row>
    <row r="201" spans="1:18" ht="12.75" customHeight="1">
      <c r="B201" s="299"/>
      <c r="C201" s="253" t="s">
        <v>305</v>
      </c>
      <c r="F201" s="307">
        <f t="shared" ref="F201:F206" si="37">SUM(G201:R201)</f>
        <v>5400</v>
      </c>
      <c r="G201" s="326">
        <v>0</v>
      </c>
      <c r="H201" s="326">
        <v>0</v>
      </c>
      <c r="I201" s="326">
        <v>0</v>
      </c>
      <c r="J201" s="326">
        <v>0</v>
      </c>
      <c r="K201" s="326">
        <v>1600</v>
      </c>
      <c r="L201" s="326">
        <v>0</v>
      </c>
      <c r="M201" s="326">
        <v>800</v>
      </c>
      <c r="N201" s="326">
        <v>0</v>
      </c>
      <c r="O201" s="326">
        <v>1800</v>
      </c>
      <c r="P201" s="326">
        <v>1200</v>
      </c>
      <c r="Q201" s="326">
        <v>0</v>
      </c>
      <c r="R201" s="326">
        <v>0</v>
      </c>
    </row>
    <row r="202" spans="1:18" ht="12.75" customHeight="1">
      <c r="B202" s="299"/>
      <c r="C202" s="253" t="s">
        <v>27</v>
      </c>
      <c r="F202" s="307">
        <f t="shared" si="37"/>
        <v>0</v>
      </c>
      <c r="G202" s="326">
        <v>0</v>
      </c>
      <c r="H202" s="326">
        <v>0</v>
      </c>
      <c r="I202" s="326">
        <v>0</v>
      </c>
      <c r="J202" s="326">
        <v>0</v>
      </c>
      <c r="K202" s="326">
        <v>0</v>
      </c>
      <c r="L202" s="326">
        <v>0</v>
      </c>
      <c r="M202" s="326">
        <v>0</v>
      </c>
      <c r="N202" s="326">
        <v>0</v>
      </c>
      <c r="O202" s="326">
        <v>0</v>
      </c>
      <c r="P202" s="326">
        <v>0</v>
      </c>
      <c r="Q202" s="326">
        <v>0</v>
      </c>
      <c r="R202" s="326">
        <v>0</v>
      </c>
    </row>
    <row r="203" spans="1:18" ht="12.75" customHeight="1">
      <c r="B203" s="299"/>
      <c r="C203" s="253" t="s">
        <v>22</v>
      </c>
      <c r="F203" s="307">
        <f t="shared" si="37"/>
        <v>567988.4102368271</v>
      </c>
      <c r="G203" s="326">
        <v>177312.4102368271</v>
      </c>
      <c r="H203" s="326">
        <v>74214</v>
      </c>
      <c r="I203" s="326">
        <v>16710</v>
      </c>
      <c r="J203" s="326">
        <v>220049</v>
      </c>
      <c r="K203" s="326">
        <v>28734</v>
      </c>
      <c r="L203" s="326">
        <v>2777</v>
      </c>
      <c r="M203" s="326">
        <v>517</v>
      </c>
      <c r="N203" s="326">
        <v>6585</v>
      </c>
      <c r="O203" s="326">
        <v>12411</v>
      </c>
      <c r="P203" s="326">
        <v>23190</v>
      </c>
      <c r="Q203" s="326">
        <v>5489</v>
      </c>
      <c r="R203" s="326">
        <v>0</v>
      </c>
    </row>
    <row r="204" spans="1:18" ht="12.75" customHeight="1">
      <c r="B204" s="299"/>
      <c r="C204" s="253" t="s">
        <v>23</v>
      </c>
      <c r="F204" s="307">
        <f t="shared" si="37"/>
        <v>0</v>
      </c>
      <c r="G204" s="326">
        <v>0</v>
      </c>
      <c r="H204" s="326">
        <v>0</v>
      </c>
      <c r="I204" s="326">
        <v>0</v>
      </c>
      <c r="J204" s="326">
        <v>0</v>
      </c>
      <c r="K204" s="326">
        <v>0</v>
      </c>
      <c r="L204" s="326">
        <v>0</v>
      </c>
      <c r="M204" s="326">
        <v>0</v>
      </c>
      <c r="N204" s="326">
        <v>0</v>
      </c>
      <c r="O204" s="326">
        <v>0</v>
      </c>
      <c r="P204" s="326">
        <v>0</v>
      </c>
      <c r="Q204" s="326">
        <v>0</v>
      </c>
      <c r="R204" s="326">
        <v>0</v>
      </c>
    </row>
    <row r="205" spans="1:18" ht="12.75" customHeight="1">
      <c r="B205" s="299"/>
      <c r="C205" s="253" t="s">
        <v>26</v>
      </c>
      <c r="F205" s="307">
        <f t="shared" si="37"/>
        <v>16537</v>
      </c>
      <c r="G205" s="326">
        <v>0</v>
      </c>
      <c r="H205" s="326">
        <v>899</v>
      </c>
      <c r="I205" s="326">
        <v>1127</v>
      </c>
      <c r="J205" s="326">
        <v>4779</v>
      </c>
      <c r="K205" s="326">
        <v>712</v>
      </c>
      <c r="L205" s="326">
        <v>431</v>
      </c>
      <c r="M205" s="326">
        <v>1095</v>
      </c>
      <c r="N205" s="326">
        <v>478</v>
      </c>
      <c r="O205" s="326">
        <v>2135</v>
      </c>
      <c r="P205" s="326">
        <v>2751</v>
      </c>
      <c r="Q205" s="326">
        <v>2130</v>
      </c>
      <c r="R205" s="326">
        <v>0</v>
      </c>
    </row>
    <row r="206" spans="1:18" ht="12.75" customHeight="1">
      <c r="B206" s="299"/>
      <c r="C206" s="253" t="s">
        <v>306</v>
      </c>
      <c r="F206" s="307">
        <f t="shared" si="37"/>
        <v>131289.28056500002</v>
      </c>
      <c r="G206" s="326">
        <v>18501.213479000002</v>
      </c>
      <c r="H206" s="326">
        <v>8500.5594529999998</v>
      </c>
      <c r="I206" s="326">
        <v>8134.3791249999995</v>
      </c>
      <c r="J206" s="326">
        <v>8317.6810170000008</v>
      </c>
      <c r="K206" s="326">
        <v>9911.6160000000018</v>
      </c>
      <c r="L206" s="326">
        <v>9597.1758140000002</v>
      </c>
      <c r="M206" s="326">
        <v>12668.949857000001</v>
      </c>
      <c r="N206" s="326">
        <v>12142.208321000002</v>
      </c>
      <c r="O206" s="326">
        <v>9742.0721629999989</v>
      </c>
      <c r="P206" s="326">
        <v>13276.333602999995</v>
      </c>
      <c r="Q206" s="326">
        <v>11286.353999999999</v>
      </c>
      <c r="R206" s="326">
        <v>9210.7377330000036</v>
      </c>
    </row>
    <row r="207" spans="1:18" ht="12.75" customHeight="1">
      <c r="B207" s="299"/>
      <c r="F207" s="307"/>
      <c r="G207" s="312"/>
      <c r="H207" s="312"/>
      <c r="I207" s="312"/>
      <c r="J207" s="312"/>
      <c r="K207" s="312"/>
      <c r="L207" s="312"/>
      <c r="M207" s="312"/>
      <c r="N207" s="312"/>
      <c r="O207" s="312"/>
      <c r="P207" s="312"/>
      <c r="Q207" s="312"/>
      <c r="R207" s="312"/>
    </row>
    <row r="208" spans="1:18" ht="12.75" customHeight="1">
      <c r="B208" s="253" t="s">
        <v>166</v>
      </c>
      <c r="F208" s="307">
        <f>SUM(G208:R208)</f>
        <v>1405320.6908018272</v>
      </c>
      <c r="G208" s="326">
        <f>SUM(G200:G206)</f>
        <v>195813.6237158271</v>
      </c>
      <c r="H208" s="326">
        <f t="shared" ref="H208:R208" si="38">SUM(H200:H206)</f>
        <v>148802.55945299999</v>
      </c>
      <c r="I208" s="326">
        <f t="shared" si="38"/>
        <v>74652.379125000007</v>
      </c>
      <c r="J208" s="326">
        <f t="shared" si="38"/>
        <v>285503.681017</v>
      </c>
      <c r="K208" s="326">
        <f t="shared" si="38"/>
        <v>94413.616000000009</v>
      </c>
      <c r="L208" s="326">
        <f t="shared" si="38"/>
        <v>99371.175814000002</v>
      </c>
      <c r="M208" s="326">
        <f t="shared" si="38"/>
        <v>110723.949857</v>
      </c>
      <c r="N208" s="326">
        <f t="shared" si="38"/>
        <v>102316.208321</v>
      </c>
      <c r="O208" s="326">
        <f t="shared" si="38"/>
        <v>128610.072163</v>
      </c>
      <c r="P208" s="326">
        <f t="shared" si="38"/>
        <v>93806.333602999992</v>
      </c>
      <c r="Q208" s="326">
        <f t="shared" si="38"/>
        <v>62096.353999999999</v>
      </c>
      <c r="R208" s="326">
        <f t="shared" si="38"/>
        <v>9210.7377330000036</v>
      </c>
    </row>
    <row r="209" spans="1:18" ht="12.75" customHeight="1">
      <c r="F209" s="307"/>
      <c r="G209" s="326"/>
      <c r="H209" s="326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</row>
    <row r="210" spans="1:18" ht="12.75" customHeight="1">
      <c r="B210" s="253" t="s">
        <v>167</v>
      </c>
      <c r="F210" s="307">
        <f>SUM(G210:R210)</f>
        <v>0</v>
      </c>
      <c r="G210" s="312">
        <v>0</v>
      </c>
      <c r="H210" s="312">
        <v>0</v>
      </c>
      <c r="I210" s="312">
        <v>0</v>
      </c>
      <c r="J210" s="312">
        <v>0</v>
      </c>
      <c r="K210" s="312">
        <v>0</v>
      </c>
      <c r="L210" s="312">
        <v>0</v>
      </c>
      <c r="M210" s="312">
        <v>0</v>
      </c>
      <c r="N210" s="312">
        <v>0</v>
      </c>
      <c r="O210" s="312">
        <v>0</v>
      </c>
      <c r="P210" s="312">
        <v>0</v>
      </c>
      <c r="Q210" s="312">
        <v>0</v>
      </c>
      <c r="R210" s="312">
        <v>0</v>
      </c>
    </row>
    <row r="211" spans="1:18" ht="12.75" customHeight="1">
      <c r="F211" s="307"/>
      <c r="G211" s="307"/>
      <c r="H211" s="307"/>
      <c r="I211" s="307"/>
      <c r="J211" s="307"/>
      <c r="K211" s="307"/>
      <c r="L211" s="307"/>
      <c r="M211" s="307"/>
      <c r="N211" s="307"/>
      <c r="O211" s="307"/>
      <c r="P211" s="307"/>
      <c r="Q211" s="307"/>
      <c r="R211" s="307"/>
    </row>
    <row r="212" spans="1:18" ht="12.75" customHeight="1">
      <c r="A212" s="240" t="s">
        <v>168</v>
      </c>
      <c r="C212" s="228"/>
      <c r="D212" s="228"/>
      <c r="E212" s="302" t="s">
        <v>171</v>
      </c>
      <c r="F212" s="307">
        <f>SUM(G212:R212)</f>
        <v>1405320.6908018272</v>
      </c>
      <c r="G212" s="312">
        <f>SUM(G197,G208:G210)</f>
        <v>195813.6237158271</v>
      </c>
      <c r="H212" s="312">
        <f t="shared" ref="H212:R212" si="39">SUM(H197,H208:H210)</f>
        <v>148802.55945299999</v>
      </c>
      <c r="I212" s="312">
        <f t="shared" si="39"/>
        <v>74652.379125000007</v>
      </c>
      <c r="J212" s="312">
        <f t="shared" si="39"/>
        <v>285503.681017</v>
      </c>
      <c r="K212" s="312">
        <f t="shared" si="39"/>
        <v>94413.616000000009</v>
      </c>
      <c r="L212" s="312">
        <f t="shared" si="39"/>
        <v>99371.175814000002</v>
      </c>
      <c r="M212" s="312">
        <f t="shared" si="39"/>
        <v>110723.949857</v>
      </c>
      <c r="N212" s="312">
        <f t="shared" si="39"/>
        <v>102316.208321</v>
      </c>
      <c r="O212" s="312">
        <f t="shared" si="39"/>
        <v>128610.072163</v>
      </c>
      <c r="P212" s="312">
        <f t="shared" si="39"/>
        <v>93806.333602999992</v>
      </c>
      <c r="Q212" s="312">
        <f t="shared" si="39"/>
        <v>62096.353999999999</v>
      </c>
      <c r="R212" s="312">
        <f t="shared" si="39"/>
        <v>9210.7377330000036</v>
      </c>
    </row>
    <row r="213" spans="1:18" ht="12.75" customHeight="1">
      <c r="B213" s="298"/>
      <c r="F213" s="313" t="s">
        <v>89</v>
      </c>
      <c r="G213" s="313" t="s">
        <v>89</v>
      </c>
      <c r="H213" s="313" t="s">
        <v>89</v>
      </c>
      <c r="I213" s="313" t="s">
        <v>89</v>
      </c>
      <c r="J213" s="313" t="s">
        <v>89</v>
      </c>
      <c r="K213" s="313" t="s">
        <v>89</v>
      </c>
      <c r="L213" s="313" t="s">
        <v>89</v>
      </c>
      <c r="M213" s="313" t="s">
        <v>89</v>
      </c>
      <c r="N213" s="313" t="s">
        <v>89</v>
      </c>
      <c r="O213" s="313" t="s">
        <v>89</v>
      </c>
      <c r="P213" s="313" t="s">
        <v>89</v>
      </c>
      <c r="Q213" s="313" t="s">
        <v>89</v>
      </c>
      <c r="R213" s="313" t="s">
        <v>89</v>
      </c>
    </row>
    <row r="214" spans="1:18" ht="12.75" customHeight="1">
      <c r="A214" s="240" t="s">
        <v>91</v>
      </c>
      <c r="F214" s="307">
        <f>SUM(G214:R214)</f>
        <v>20879064.455348823</v>
      </c>
      <c r="G214" s="314">
        <f t="shared" ref="G214:R214" si="40">G212+G188</f>
        <v>1995353.9389918293</v>
      </c>
      <c r="H214" s="314">
        <f t="shared" si="40"/>
        <v>1784589.1511860003</v>
      </c>
      <c r="I214" s="314">
        <f t="shared" si="40"/>
        <v>1727903.6180150004</v>
      </c>
      <c r="J214" s="314">
        <f t="shared" si="40"/>
        <v>1705757.7948230004</v>
      </c>
      <c r="K214" s="314">
        <f t="shared" si="40"/>
        <v>1509025.5114370002</v>
      </c>
      <c r="L214" s="314">
        <f t="shared" si="40"/>
        <v>1568678.7919289996</v>
      </c>
      <c r="M214" s="314">
        <f t="shared" si="40"/>
        <v>1825922.587976</v>
      </c>
      <c r="N214" s="314">
        <f t="shared" si="40"/>
        <v>1833633.2742089971</v>
      </c>
      <c r="O214" s="314">
        <f t="shared" si="40"/>
        <v>1632024.4268540002</v>
      </c>
      <c r="P214" s="314">
        <f t="shared" si="40"/>
        <v>1623047.1180189992</v>
      </c>
      <c r="Q214" s="314">
        <f t="shared" si="40"/>
        <v>1759773.0460529998</v>
      </c>
      <c r="R214" s="314">
        <f t="shared" si="40"/>
        <v>1913355.1958560017</v>
      </c>
    </row>
    <row r="215" spans="1:18" ht="12.75" customHeight="1">
      <c r="B215" s="298"/>
      <c r="F215" s="313" t="s">
        <v>89</v>
      </c>
      <c r="G215" s="313" t="s">
        <v>89</v>
      </c>
      <c r="H215" s="313" t="s">
        <v>89</v>
      </c>
      <c r="I215" s="313" t="s">
        <v>89</v>
      </c>
      <c r="J215" s="313" t="s">
        <v>89</v>
      </c>
      <c r="K215" s="313" t="s">
        <v>89</v>
      </c>
      <c r="L215" s="313" t="s">
        <v>89</v>
      </c>
      <c r="M215" s="313" t="s">
        <v>89</v>
      </c>
      <c r="N215" s="313" t="s">
        <v>89</v>
      </c>
      <c r="O215" s="313" t="s">
        <v>89</v>
      </c>
      <c r="P215" s="313" t="s">
        <v>89</v>
      </c>
      <c r="Q215" s="313" t="s">
        <v>89</v>
      </c>
      <c r="R215" s="313" t="s">
        <v>89</v>
      </c>
    </row>
    <row r="216" spans="1:18" ht="12.75" customHeight="1">
      <c r="A216" s="228" t="s">
        <v>28</v>
      </c>
      <c r="F216" s="307"/>
      <c r="G216" s="315"/>
      <c r="H216" s="315"/>
      <c r="I216" s="315"/>
      <c r="J216" s="315"/>
      <c r="K216" s="315"/>
      <c r="L216" s="315"/>
      <c r="M216" s="315"/>
      <c r="N216" s="315"/>
      <c r="O216" s="315"/>
      <c r="P216" s="315"/>
      <c r="Q216" s="315"/>
      <c r="R216" s="315"/>
    </row>
    <row r="217" spans="1:18" ht="12.75" customHeight="1">
      <c r="B217" s="253" t="s">
        <v>29</v>
      </c>
      <c r="F217" s="307"/>
      <c r="G217" s="307"/>
      <c r="H217" s="307"/>
      <c r="I217" s="307"/>
      <c r="J217" s="307"/>
      <c r="K217" s="307"/>
      <c r="L217" s="307"/>
      <c r="M217" s="307"/>
      <c r="N217" s="307"/>
      <c r="O217" s="307"/>
      <c r="P217" s="307"/>
      <c r="Q217" s="307"/>
      <c r="R217" s="307"/>
    </row>
    <row r="218" spans="1:18" ht="12.75" customHeight="1">
      <c r="C218" s="266" t="s">
        <v>169</v>
      </c>
      <c r="F218" s="307">
        <f t="shared" ref="F218:F242" si="41">SUM(G218:R218)</f>
        <v>0</v>
      </c>
      <c r="G218" s="326">
        <v>0</v>
      </c>
      <c r="H218" s="326">
        <v>0</v>
      </c>
      <c r="I218" s="326">
        <v>0</v>
      </c>
      <c r="J218" s="326">
        <v>0</v>
      </c>
      <c r="K218" s="326">
        <v>0</v>
      </c>
      <c r="L218" s="326">
        <v>0</v>
      </c>
      <c r="M218" s="326">
        <v>0</v>
      </c>
      <c r="N218" s="326">
        <v>0</v>
      </c>
      <c r="O218" s="326">
        <v>0</v>
      </c>
      <c r="P218" s="326">
        <v>0</v>
      </c>
      <c r="Q218" s="326">
        <v>0</v>
      </c>
      <c r="R218" s="326">
        <v>0</v>
      </c>
    </row>
    <row r="219" spans="1:18" ht="12.75" customHeight="1">
      <c r="C219" s="266" t="s">
        <v>328</v>
      </c>
      <c r="F219" s="307">
        <f t="shared" ref="F219:F220" si="42">SUM(G219:R219)</f>
        <v>0</v>
      </c>
      <c r="G219" s="326">
        <v>0</v>
      </c>
      <c r="H219" s="326">
        <v>0</v>
      </c>
      <c r="I219" s="326">
        <v>0</v>
      </c>
      <c r="J219" s="326">
        <v>0</v>
      </c>
      <c r="K219" s="326">
        <v>0</v>
      </c>
      <c r="L219" s="326">
        <v>0</v>
      </c>
      <c r="M219" s="326">
        <v>0</v>
      </c>
      <c r="N219" s="326">
        <v>0</v>
      </c>
      <c r="O219" s="326">
        <v>0</v>
      </c>
      <c r="P219" s="326">
        <v>0</v>
      </c>
      <c r="Q219" s="326">
        <v>0</v>
      </c>
      <c r="R219" s="326">
        <v>0</v>
      </c>
    </row>
    <row r="220" spans="1:18" ht="12.75" customHeight="1">
      <c r="C220" s="266" t="s">
        <v>329</v>
      </c>
      <c r="F220" s="307">
        <f t="shared" si="42"/>
        <v>0</v>
      </c>
      <c r="G220" s="326">
        <v>0</v>
      </c>
      <c r="H220" s="326">
        <v>0</v>
      </c>
      <c r="I220" s="326">
        <v>0</v>
      </c>
      <c r="J220" s="326">
        <v>0</v>
      </c>
      <c r="K220" s="326">
        <v>0</v>
      </c>
      <c r="L220" s="326">
        <v>0</v>
      </c>
      <c r="M220" s="326">
        <v>0</v>
      </c>
      <c r="N220" s="326">
        <v>0</v>
      </c>
      <c r="O220" s="326">
        <v>0</v>
      </c>
      <c r="P220" s="326">
        <v>0</v>
      </c>
      <c r="Q220" s="326">
        <v>0</v>
      </c>
      <c r="R220" s="326">
        <v>0</v>
      </c>
    </row>
    <row r="221" spans="1:18" ht="12.75" customHeight="1">
      <c r="C221" s="266" t="s">
        <v>170</v>
      </c>
      <c r="F221" s="307">
        <f t="shared" si="41"/>
        <v>121239.84799999998</v>
      </c>
      <c r="G221" s="326">
        <v>15621.795</v>
      </c>
      <c r="H221" s="326">
        <v>28582.527999999998</v>
      </c>
      <c r="I221" s="326">
        <v>10105.691999999999</v>
      </c>
      <c r="J221" s="326">
        <v>20687.099000000002</v>
      </c>
      <c r="K221" s="326">
        <v>8971.4509999999991</v>
      </c>
      <c r="L221" s="326">
        <v>11348.843999999999</v>
      </c>
      <c r="M221" s="326">
        <v>9811.8870000000006</v>
      </c>
      <c r="N221" s="326">
        <v>8018</v>
      </c>
      <c r="O221" s="326">
        <v>-19591.444000000003</v>
      </c>
      <c r="P221" s="326">
        <v>10036.741</v>
      </c>
      <c r="Q221" s="326">
        <v>9970.8050000000003</v>
      </c>
      <c r="R221" s="326">
        <v>7676.45</v>
      </c>
    </row>
    <row r="222" spans="1:18" ht="12.75" customHeight="1">
      <c r="C222" s="266" t="s">
        <v>330</v>
      </c>
      <c r="F222" s="307">
        <f t="shared" ref="F222:F223" si="43">SUM(G222:R222)</f>
        <v>0</v>
      </c>
      <c r="G222" s="326">
        <v>0</v>
      </c>
      <c r="H222" s="326">
        <v>0</v>
      </c>
      <c r="I222" s="326">
        <v>0</v>
      </c>
      <c r="J222" s="326">
        <v>0</v>
      </c>
      <c r="K222" s="326">
        <v>0</v>
      </c>
      <c r="L222" s="326">
        <v>0</v>
      </c>
      <c r="M222" s="326">
        <v>0</v>
      </c>
      <c r="N222" s="326">
        <v>0</v>
      </c>
      <c r="O222" s="326">
        <v>0</v>
      </c>
      <c r="P222" s="326">
        <v>0</v>
      </c>
      <c r="Q222" s="326">
        <v>0</v>
      </c>
      <c r="R222" s="326">
        <v>0</v>
      </c>
    </row>
    <row r="223" spans="1:18" ht="12.75" customHeight="1">
      <c r="C223" s="266" t="s">
        <v>331</v>
      </c>
      <c r="F223" s="307">
        <f t="shared" si="43"/>
        <v>0</v>
      </c>
      <c r="G223" s="326">
        <v>0</v>
      </c>
      <c r="H223" s="326">
        <v>0</v>
      </c>
      <c r="I223" s="326">
        <v>0</v>
      </c>
      <c r="J223" s="326">
        <v>0</v>
      </c>
      <c r="K223" s="326">
        <v>0</v>
      </c>
      <c r="L223" s="326">
        <v>0</v>
      </c>
      <c r="M223" s="326">
        <v>0</v>
      </c>
      <c r="N223" s="326">
        <v>0</v>
      </c>
      <c r="O223" s="326">
        <v>0</v>
      </c>
      <c r="P223" s="326">
        <v>0</v>
      </c>
      <c r="Q223" s="326">
        <v>0</v>
      </c>
      <c r="R223" s="326">
        <v>0</v>
      </c>
    </row>
    <row r="224" spans="1:18" ht="12.75" customHeight="1">
      <c r="C224" s="266" t="s">
        <v>32</v>
      </c>
      <c r="F224" s="307">
        <f t="shared" si="41"/>
        <v>0</v>
      </c>
      <c r="G224" s="326">
        <v>0</v>
      </c>
      <c r="H224" s="326">
        <v>0</v>
      </c>
      <c r="I224" s="326">
        <v>0</v>
      </c>
      <c r="J224" s="326">
        <v>0</v>
      </c>
      <c r="K224" s="326">
        <v>0</v>
      </c>
      <c r="L224" s="326">
        <v>0</v>
      </c>
      <c r="M224" s="326">
        <v>0</v>
      </c>
      <c r="N224" s="326">
        <v>0</v>
      </c>
      <c r="O224" s="326">
        <v>0</v>
      </c>
      <c r="P224" s="326">
        <v>0</v>
      </c>
      <c r="Q224" s="326">
        <v>0</v>
      </c>
      <c r="R224" s="326">
        <v>0</v>
      </c>
    </row>
    <row r="225" spans="3:18" ht="12.75" customHeight="1">
      <c r="C225" s="253" t="s">
        <v>172</v>
      </c>
      <c r="F225" s="307">
        <f t="shared" si="41"/>
        <v>0</v>
      </c>
      <c r="G225" s="326">
        <v>0</v>
      </c>
      <c r="H225" s="326">
        <v>0</v>
      </c>
      <c r="I225" s="326">
        <v>0</v>
      </c>
      <c r="J225" s="326">
        <v>0</v>
      </c>
      <c r="K225" s="326">
        <v>0</v>
      </c>
      <c r="L225" s="326">
        <v>0</v>
      </c>
      <c r="M225" s="326">
        <v>0</v>
      </c>
      <c r="N225" s="326">
        <v>0</v>
      </c>
      <c r="O225" s="326">
        <v>0</v>
      </c>
      <c r="P225" s="326">
        <v>0</v>
      </c>
      <c r="Q225" s="326">
        <v>0</v>
      </c>
      <c r="R225" s="326">
        <v>0</v>
      </c>
    </row>
    <row r="226" spans="3:18" ht="12.75" customHeight="1">
      <c r="C226" s="266" t="s">
        <v>173</v>
      </c>
      <c r="F226" s="307">
        <f t="shared" si="41"/>
        <v>0</v>
      </c>
      <c r="G226" s="326">
        <v>0</v>
      </c>
      <c r="H226" s="326">
        <v>0</v>
      </c>
      <c r="I226" s="326">
        <v>0</v>
      </c>
      <c r="J226" s="326">
        <v>0</v>
      </c>
      <c r="K226" s="326">
        <v>0</v>
      </c>
      <c r="L226" s="326">
        <v>0</v>
      </c>
      <c r="M226" s="326">
        <v>0</v>
      </c>
      <c r="N226" s="326">
        <v>0</v>
      </c>
      <c r="O226" s="326">
        <v>0</v>
      </c>
      <c r="P226" s="326">
        <v>0</v>
      </c>
      <c r="Q226" s="326">
        <v>0</v>
      </c>
      <c r="R226" s="326">
        <v>0</v>
      </c>
    </row>
    <row r="227" spans="3:18" ht="12.75" customHeight="1">
      <c r="C227" s="266" t="s">
        <v>33</v>
      </c>
      <c r="F227" s="307">
        <f t="shared" si="41"/>
        <v>0</v>
      </c>
      <c r="G227" s="326">
        <v>0</v>
      </c>
      <c r="H227" s="326">
        <v>0</v>
      </c>
      <c r="I227" s="326">
        <v>0</v>
      </c>
      <c r="J227" s="326">
        <v>0</v>
      </c>
      <c r="K227" s="326">
        <v>0</v>
      </c>
      <c r="L227" s="326">
        <v>0</v>
      </c>
      <c r="M227" s="326">
        <v>0</v>
      </c>
      <c r="N227" s="326">
        <v>0</v>
      </c>
      <c r="O227" s="326">
        <v>0</v>
      </c>
      <c r="P227" s="326">
        <v>0</v>
      </c>
      <c r="Q227" s="326">
        <v>0</v>
      </c>
      <c r="R227" s="326">
        <v>0</v>
      </c>
    </row>
    <row r="228" spans="3:18" ht="12.75" customHeight="1">
      <c r="C228" s="303" t="s">
        <v>174</v>
      </c>
      <c r="F228" s="307">
        <f t="shared" si="41"/>
        <v>0</v>
      </c>
      <c r="G228" s="326">
        <v>0</v>
      </c>
      <c r="H228" s="326">
        <v>0</v>
      </c>
      <c r="I228" s="326">
        <v>0</v>
      </c>
      <c r="J228" s="326">
        <v>0</v>
      </c>
      <c r="K228" s="326">
        <v>0</v>
      </c>
      <c r="L228" s="326">
        <v>0</v>
      </c>
      <c r="M228" s="326">
        <v>0</v>
      </c>
      <c r="N228" s="326">
        <v>0</v>
      </c>
      <c r="O228" s="326">
        <v>0</v>
      </c>
      <c r="P228" s="326">
        <v>0</v>
      </c>
      <c r="Q228" s="326">
        <v>0</v>
      </c>
      <c r="R228" s="326">
        <v>0</v>
      </c>
    </row>
    <row r="229" spans="3:18" ht="12.75" customHeight="1">
      <c r="C229" s="303" t="s">
        <v>332</v>
      </c>
      <c r="F229" s="307"/>
      <c r="G229" s="326"/>
      <c r="H229" s="326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</row>
    <row r="230" spans="3:18" ht="12.75" customHeight="1">
      <c r="C230" s="266" t="s">
        <v>309</v>
      </c>
      <c r="F230" s="307">
        <f>SUM(G230:R230)</f>
        <v>0</v>
      </c>
      <c r="G230" s="326">
        <v>0</v>
      </c>
      <c r="H230" s="326">
        <v>0</v>
      </c>
      <c r="I230" s="326">
        <v>0</v>
      </c>
      <c r="J230" s="326">
        <v>0</v>
      </c>
      <c r="K230" s="326">
        <v>0</v>
      </c>
      <c r="L230" s="326">
        <v>0</v>
      </c>
      <c r="M230" s="326">
        <v>0</v>
      </c>
      <c r="N230" s="326">
        <v>0</v>
      </c>
      <c r="O230" s="326">
        <v>0</v>
      </c>
      <c r="P230" s="326">
        <v>0</v>
      </c>
      <c r="Q230" s="326">
        <v>0</v>
      </c>
      <c r="R230" s="326">
        <v>0</v>
      </c>
    </row>
    <row r="231" spans="3:18" ht="12.75" customHeight="1">
      <c r="C231" s="266" t="s">
        <v>34</v>
      </c>
      <c r="F231" s="307">
        <f t="shared" si="41"/>
        <v>0</v>
      </c>
      <c r="G231" s="326">
        <v>0</v>
      </c>
      <c r="H231" s="326">
        <v>0</v>
      </c>
      <c r="I231" s="326">
        <v>0</v>
      </c>
      <c r="J231" s="326">
        <v>0</v>
      </c>
      <c r="K231" s="326">
        <v>0</v>
      </c>
      <c r="L231" s="326">
        <v>0</v>
      </c>
      <c r="M231" s="326">
        <v>0</v>
      </c>
      <c r="N231" s="326">
        <v>0</v>
      </c>
      <c r="O231" s="326">
        <v>0</v>
      </c>
      <c r="P231" s="326">
        <v>0</v>
      </c>
      <c r="Q231" s="326">
        <v>0</v>
      </c>
      <c r="R231" s="326">
        <v>0</v>
      </c>
    </row>
    <row r="232" spans="3:18" ht="12.75" customHeight="1">
      <c r="C232" s="266" t="s">
        <v>265</v>
      </c>
      <c r="F232" s="307">
        <f t="shared" si="41"/>
        <v>0</v>
      </c>
      <c r="G232" s="326">
        <v>0</v>
      </c>
      <c r="H232" s="326">
        <v>0</v>
      </c>
      <c r="I232" s="326">
        <v>0</v>
      </c>
      <c r="J232" s="326">
        <v>0</v>
      </c>
      <c r="K232" s="326">
        <v>0</v>
      </c>
      <c r="L232" s="326">
        <v>0</v>
      </c>
      <c r="M232" s="326">
        <v>0</v>
      </c>
      <c r="N232" s="326">
        <v>0</v>
      </c>
      <c r="O232" s="326">
        <v>0</v>
      </c>
      <c r="P232" s="326">
        <v>0</v>
      </c>
      <c r="Q232" s="326">
        <v>0</v>
      </c>
      <c r="R232" s="326">
        <v>0</v>
      </c>
    </row>
    <row r="233" spans="3:18" ht="12.75" customHeight="1">
      <c r="C233" s="266" t="s">
        <v>266</v>
      </c>
      <c r="F233" s="307">
        <f t="shared" si="41"/>
        <v>0</v>
      </c>
      <c r="G233" s="326">
        <v>0</v>
      </c>
      <c r="H233" s="326">
        <v>0</v>
      </c>
      <c r="I233" s="326">
        <v>0</v>
      </c>
      <c r="J233" s="326">
        <v>0</v>
      </c>
      <c r="K233" s="326">
        <v>0</v>
      </c>
      <c r="L233" s="326">
        <v>0</v>
      </c>
      <c r="M233" s="326">
        <v>0</v>
      </c>
      <c r="N233" s="326">
        <v>0</v>
      </c>
      <c r="O233" s="326">
        <v>0</v>
      </c>
      <c r="P233" s="326">
        <v>0</v>
      </c>
      <c r="Q233" s="326">
        <v>0</v>
      </c>
      <c r="R233" s="326">
        <v>0</v>
      </c>
    </row>
    <row r="234" spans="3:18" ht="12.75" customHeight="1">
      <c r="C234" s="266" t="s">
        <v>35</v>
      </c>
      <c r="D234" s="266"/>
      <c r="F234" s="307">
        <f t="shared" si="41"/>
        <v>12026.400000000001</v>
      </c>
      <c r="G234" s="326">
        <v>1019.18</v>
      </c>
      <c r="H234" s="326">
        <v>953.42</v>
      </c>
      <c r="I234" s="326">
        <v>1017.81</v>
      </c>
      <c r="J234" s="326">
        <v>986.3</v>
      </c>
      <c r="K234" s="326">
        <v>1019.18</v>
      </c>
      <c r="L234" s="326">
        <v>986</v>
      </c>
      <c r="M234" s="326">
        <v>1019.18</v>
      </c>
      <c r="N234" s="326">
        <v>1019.18</v>
      </c>
      <c r="O234" s="326">
        <v>986.3</v>
      </c>
      <c r="P234" s="326">
        <v>1019.18</v>
      </c>
      <c r="Q234" s="326">
        <v>987.67</v>
      </c>
      <c r="R234" s="326">
        <v>1013</v>
      </c>
    </row>
    <row r="235" spans="3:18" ht="12.75" customHeight="1">
      <c r="C235" s="299" t="s">
        <v>175</v>
      </c>
      <c r="D235" s="266"/>
      <c r="F235" s="307">
        <f t="shared" si="41"/>
        <v>0</v>
      </c>
      <c r="G235" s="326">
        <v>0</v>
      </c>
      <c r="H235" s="326">
        <v>0</v>
      </c>
      <c r="I235" s="326">
        <v>0</v>
      </c>
      <c r="J235" s="326">
        <v>0</v>
      </c>
      <c r="K235" s="326">
        <v>0</v>
      </c>
      <c r="L235" s="326">
        <v>0</v>
      </c>
      <c r="M235" s="326">
        <v>0</v>
      </c>
      <c r="N235" s="326">
        <v>0</v>
      </c>
      <c r="O235" s="326">
        <v>0</v>
      </c>
      <c r="P235" s="326">
        <v>0</v>
      </c>
      <c r="Q235" s="326">
        <v>0</v>
      </c>
      <c r="R235" s="326">
        <v>0</v>
      </c>
    </row>
    <row r="236" spans="3:18" ht="12.75" customHeight="1">
      <c r="C236" s="266" t="s">
        <v>36</v>
      </c>
      <c r="D236" s="266"/>
      <c r="F236" s="307">
        <f t="shared" si="41"/>
        <v>0</v>
      </c>
      <c r="G236" s="326">
        <v>0</v>
      </c>
      <c r="H236" s="326">
        <v>0</v>
      </c>
      <c r="I236" s="326">
        <v>0</v>
      </c>
      <c r="J236" s="326">
        <v>0</v>
      </c>
      <c r="K236" s="326">
        <v>0</v>
      </c>
      <c r="L236" s="326">
        <v>0</v>
      </c>
      <c r="M236" s="326">
        <v>0</v>
      </c>
      <c r="N236" s="326">
        <v>0</v>
      </c>
      <c r="O236" s="326">
        <v>0</v>
      </c>
      <c r="P236" s="326">
        <v>0</v>
      </c>
      <c r="Q236" s="326">
        <v>0</v>
      </c>
      <c r="R236" s="326">
        <v>0</v>
      </c>
    </row>
    <row r="237" spans="3:18" ht="12.75" customHeight="1">
      <c r="C237" s="266" t="s">
        <v>37</v>
      </c>
      <c r="D237" s="266"/>
      <c r="F237" s="307">
        <f t="shared" si="41"/>
        <v>0</v>
      </c>
      <c r="G237" s="326">
        <v>0</v>
      </c>
      <c r="H237" s="326">
        <v>0</v>
      </c>
      <c r="I237" s="326">
        <v>0</v>
      </c>
      <c r="J237" s="326">
        <v>0</v>
      </c>
      <c r="K237" s="326">
        <v>0</v>
      </c>
      <c r="L237" s="326">
        <v>0</v>
      </c>
      <c r="M237" s="326">
        <v>0</v>
      </c>
      <c r="N237" s="326">
        <v>0</v>
      </c>
      <c r="O237" s="326">
        <v>0</v>
      </c>
      <c r="P237" s="326">
        <v>0</v>
      </c>
      <c r="Q237" s="326">
        <v>0</v>
      </c>
      <c r="R237" s="326">
        <v>0</v>
      </c>
    </row>
    <row r="238" spans="3:18" ht="12.75" customHeight="1">
      <c r="C238" s="266" t="s">
        <v>320</v>
      </c>
      <c r="D238" s="266"/>
      <c r="F238" s="307">
        <f t="shared" ref="F238" si="44">SUM(G238:R238)</f>
        <v>0</v>
      </c>
      <c r="G238" s="326">
        <v>0</v>
      </c>
      <c r="H238" s="326">
        <v>0</v>
      </c>
      <c r="I238" s="326">
        <v>0</v>
      </c>
      <c r="J238" s="326">
        <v>0</v>
      </c>
      <c r="K238" s="326">
        <v>0</v>
      </c>
      <c r="L238" s="326">
        <v>0</v>
      </c>
      <c r="M238" s="326">
        <v>0</v>
      </c>
      <c r="N238" s="326">
        <v>0</v>
      </c>
      <c r="O238" s="326">
        <v>0</v>
      </c>
      <c r="P238" s="326">
        <v>0</v>
      </c>
      <c r="Q238" s="326">
        <v>0</v>
      </c>
      <c r="R238" s="326">
        <v>0</v>
      </c>
    </row>
    <row r="239" spans="3:18" ht="12.75" customHeight="1">
      <c r="C239" s="266" t="s">
        <v>38</v>
      </c>
      <c r="D239" s="266"/>
      <c r="F239" s="307">
        <f t="shared" si="41"/>
        <v>0</v>
      </c>
      <c r="G239" s="326">
        <v>0</v>
      </c>
      <c r="H239" s="326">
        <v>0</v>
      </c>
      <c r="I239" s="326">
        <v>0</v>
      </c>
      <c r="J239" s="326">
        <v>0</v>
      </c>
      <c r="K239" s="326">
        <v>0</v>
      </c>
      <c r="L239" s="326">
        <v>0</v>
      </c>
      <c r="M239" s="326">
        <v>0</v>
      </c>
      <c r="N239" s="326">
        <v>0</v>
      </c>
      <c r="O239" s="326">
        <v>0</v>
      </c>
      <c r="P239" s="326">
        <v>0</v>
      </c>
      <c r="Q239" s="326">
        <v>0</v>
      </c>
      <c r="R239" s="326">
        <v>0</v>
      </c>
    </row>
    <row r="240" spans="3:18" ht="12.75" customHeight="1">
      <c r="C240" s="266" t="s">
        <v>176</v>
      </c>
      <c r="D240" s="266"/>
      <c r="F240" s="307">
        <f t="shared" si="41"/>
        <v>0</v>
      </c>
      <c r="G240" s="326">
        <v>0</v>
      </c>
      <c r="H240" s="326">
        <v>0</v>
      </c>
      <c r="I240" s="326">
        <v>0</v>
      </c>
      <c r="J240" s="326">
        <v>0</v>
      </c>
      <c r="K240" s="326">
        <v>0</v>
      </c>
      <c r="L240" s="326">
        <v>0</v>
      </c>
      <c r="M240" s="326">
        <v>0</v>
      </c>
      <c r="N240" s="326">
        <v>0</v>
      </c>
      <c r="O240" s="326">
        <v>0</v>
      </c>
      <c r="P240" s="326">
        <v>0</v>
      </c>
      <c r="Q240" s="326">
        <v>0</v>
      </c>
      <c r="R240" s="326">
        <v>0</v>
      </c>
    </row>
    <row r="241" spans="1:18" ht="12.75" customHeight="1">
      <c r="C241" s="266" t="s">
        <v>39</v>
      </c>
      <c r="D241" s="266"/>
      <c r="F241" s="307">
        <f t="shared" si="41"/>
        <v>0</v>
      </c>
      <c r="G241" s="326">
        <v>0</v>
      </c>
      <c r="H241" s="326">
        <v>0</v>
      </c>
      <c r="I241" s="326">
        <v>0</v>
      </c>
      <c r="J241" s="326">
        <v>0</v>
      </c>
      <c r="K241" s="326">
        <v>0</v>
      </c>
      <c r="L241" s="326">
        <v>0</v>
      </c>
      <c r="M241" s="326">
        <v>0</v>
      </c>
      <c r="N241" s="326">
        <v>0</v>
      </c>
      <c r="O241" s="326">
        <v>0</v>
      </c>
      <c r="P241" s="326">
        <v>0</v>
      </c>
      <c r="Q241" s="326">
        <v>0</v>
      </c>
      <c r="R241" s="326">
        <v>0</v>
      </c>
    </row>
    <row r="242" spans="1:18" ht="12.75" customHeight="1">
      <c r="C242" s="266" t="s">
        <v>177</v>
      </c>
      <c r="D242" s="266"/>
      <c r="F242" s="307">
        <f t="shared" si="41"/>
        <v>0</v>
      </c>
      <c r="G242" s="326">
        <v>0</v>
      </c>
      <c r="H242" s="326">
        <v>0</v>
      </c>
      <c r="I242" s="326">
        <v>0</v>
      </c>
      <c r="J242" s="326">
        <v>0</v>
      </c>
      <c r="K242" s="326">
        <v>0</v>
      </c>
      <c r="L242" s="326">
        <v>0</v>
      </c>
      <c r="M242" s="326">
        <v>0</v>
      </c>
      <c r="N242" s="326">
        <v>0</v>
      </c>
      <c r="O242" s="326">
        <v>0</v>
      </c>
      <c r="P242" s="326">
        <v>0</v>
      </c>
      <c r="Q242" s="326">
        <v>0</v>
      </c>
      <c r="R242" s="326">
        <v>0</v>
      </c>
    </row>
    <row r="243" spans="1:18" ht="12.75" customHeight="1">
      <c r="D243" s="266"/>
      <c r="F243" s="307"/>
      <c r="G243" s="307"/>
      <c r="H243" s="307"/>
      <c r="I243" s="307"/>
      <c r="J243" s="307"/>
      <c r="K243" s="307"/>
      <c r="L243" s="307"/>
      <c r="M243" s="307"/>
      <c r="N243" s="307"/>
      <c r="O243" s="307"/>
      <c r="P243" s="307"/>
      <c r="Q243" s="307"/>
      <c r="R243" s="307"/>
    </row>
    <row r="244" spans="1:18" ht="12.75" customHeight="1">
      <c r="A244" s="240"/>
      <c r="B244" s="304" t="s">
        <v>204</v>
      </c>
      <c r="C244" s="228"/>
      <c r="D244" s="228"/>
      <c r="F244" s="307">
        <f>SUM(G244:R244)</f>
        <v>133266.24799999999</v>
      </c>
      <c r="G244" s="314">
        <f t="shared" ref="G244:R244" si="45">SUM(G218:G243)</f>
        <v>16640.974999999999</v>
      </c>
      <c r="H244" s="314">
        <f t="shared" si="45"/>
        <v>29535.947999999997</v>
      </c>
      <c r="I244" s="314">
        <f t="shared" si="45"/>
        <v>11123.501999999999</v>
      </c>
      <c r="J244" s="314">
        <f t="shared" si="45"/>
        <v>21673.399000000001</v>
      </c>
      <c r="K244" s="314">
        <f t="shared" si="45"/>
        <v>9990.6309999999994</v>
      </c>
      <c r="L244" s="314">
        <f t="shared" si="45"/>
        <v>12334.843999999999</v>
      </c>
      <c r="M244" s="314">
        <f t="shared" si="45"/>
        <v>10831.067000000001</v>
      </c>
      <c r="N244" s="314">
        <f t="shared" si="45"/>
        <v>9037.18</v>
      </c>
      <c r="O244" s="314">
        <f t="shared" si="45"/>
        <v>-18605.144000000004</v>
      </c>
      <c r="P244" s="314">
        <f t="shared" si="45"/>
        <v>11055.921</v>
      </c>
      <c r="Q244" s="314">
        <f t="shared" si="45"/>
        <v>10958.475</v>
      </c>
      <c r="R244" s="314">
        <f t="shared" si="45"/>
        <v>8689.4500000000007</v>
      </c>
    </row>
    <row r="245" spans="1:18" ht="12.75" customHeight="1">
      <c r="B245" s="228"/>
      <c r="C245" s="228"/>
      <c r="D245" s="228"/>
      <c r="F245" s="316"/>
      <c r="G245" s="307"/>
      <c r="H245" s="307"/>
      <c r="I245" s="307"/>
      <c r="J245" s="307"/>
      <c r="K245" s="307"/>
      <c r="L245" s="307"/>
      <c r="M245" s="307"/>
      <c r="N245" s="307"/>
      <c r="O245" s="307"/>
      <c r="P245" s="307"/>
      <c r="Q245" s="307"/>
      <c r="R245" s="307"/>
    </row>
    <row r="246" spans="1:18" ht="12.75" customHeight="1">
      <c r="B246" s="298" t="s">
        <v>40</v>
      </c>
      <c r="C246" s="228"/>
      <c r="D246" s="228"/>
      <c r="E246" s="302" t="s">
        <v>171</v>
      </c>
      <c r="F246" s="316"/>
      <c r="G246" s="317"/>
      <c r="H246" s="317"/>
      <c r="I246" s="317"/>
      <c r="J246" s="317"/>
      <c r="K246" s="317"/>
      <c r="L246" s="317"/>
      <c r="M246" s="317"/>
      <c r="N246" s="317"/>
      <c r="O246" s="317"/>
      <c r="P246" s="317"/>
      <c r="Q246" s="317"/>
      <c r="R246" s="317"/>
    </row>
    <row r="247" spans="1:18" ht="12.75" customHeight="1">
      <c r="C247" s="266" t="s">
        <v>41</v>
      </c>
      <c r="D247" s="266"/>
      <c r="E247" s="302"/>
      <c r="F247" s="307">
        <f t="shared" ref="F247:F286" si="46">SUM(G247:R247)</f>
        <v>0</v>
      </c>
      <c r="G247" s="326">
        <v>0</v>
      </c>
      <c r="H247" s="326">
        <v>0</v>
      </c>
      <c r="I247" s="326">
        <v>0</v>
      </c>
      <c r="J247" s="326">
        <v>0</v>
      </c>
      <c r="K247" s="326">
        <v>0</v>
      </c>
      <c r="L247" s="326">
        <v>0</v>
      </c>
      <c r="M247" s="326">
        <v>0</v>
      </c>
      <c r="N247" s="326">
        <v>0</v>
      </c>
      <c r="O247" s="326">
        <v>0</v>
      </c>
      <c r="P247" s="326">
        <v>0</v>
      </c>
      <c r="Q247" s="326">
        <v>0</v>
      </c>
      <c r="R247" s="326">
        <v>0</v>
      </c>
    </row>
    <row r="248" spans="1:18" ht="12.75" customHeight="1">
      <c r="C248" s="266" t="s">
        <v>42</v>
      </c>
      <c r="D248" s="266"/>
      <c r="F248" s="307">
        <f t="shared" si="46"/>
        <v>0</v>
      </c>
      <c r="G248" s="326">
        <v>0</v>
      </c>
      <c r="H248" s="326">
        <v>0</v>
      </c>
      <c r="I248" s="326">
        <v>0</v>
      </c>
      <c r="J248" s="326">
        <v>0</v>
      </c>
      <c r="K248" s="326">
        <v>0</v>
      </c>
      <c r="L248" s="326">
        <v>0</v>
      </c>
      <c r="M248" s="326">
        <v>0</v>
      </c>
      <c r="N248" s="326">
        <v>0</v>
      </c>
      <c r="O248" s="326">
        <v>0</v>
      </c>
      <c r="P248" s="326">
        <v>0</v>
      </c>
      <c r="Q248" s="326">
        <v>0</v>
      </c>
      <c r="R248" s="326">
        <v>0</v>
      </c>
    </row>
    <row r="249" spans="1:18" ht="12.75" customHeight="1">
      <c r="C249" s="266" t="s">
        <v>43</v>
      </c>
      <c r="D249" s="266"/>
      <c r="F249" s="307">
        <f t="shared" si="46"/>
        <v>0</v>
      </c>
      <c r="G249" s="326">
        <v>0</v>
      </c>
      <c r="H249" s="326">
        <v>0</v>
      </c>
      <c r="I249" s="326">
        <v>0</v>
      </c>
      <c r="J249" s="326">
        <v>0</v>
      </c>
      <c r="K249" s="326">
        <v>0</v>
      </c>
      <c r="L249" s="326">
        <v>0</v>
      </c>
      <c r="M249" s="326">
        <v>0</v>
      </c>
      <c r="N249" s="326">
        <v>0</v>
      </c>
      <c r="O249" s="326">
        <v>0</v>
      </c>
      <c r="P249" s="326">
        <v>0</v>
      </c>
      <c r="Q249" s="326">
        <v>0</v>
      </c>
      <c r="R249" s="326">
        <v>0</v>
      </c>
    </row>
    <row r="250" spans="1:18" ht="12.75" customHeight="1">
      <c r="C250" s="266" t="s">
        <v>44</v>
      </c>
      <c r="D250" s="266"/>
      <c r="F250" s="307">
        <f t="shared" si="46"/>
        <v>0</v>
      </c>
      <c r="G250" s="326">
        <v>0</v>
      </c>
      <c r="H250" s="326">
        <v>0</v>
      </c>
      <c r="I250" s="326">
        <v>0</v>
      </c>
      <c r="J250" s="326">
        <v>0</v>
      </c>
      <c r="K250" s="326">
        <v>0</v>
      </c>
      <c r="L250" s="326">
        <v>0</v>
      </c>
      <c r="M250" s="326">
        <v>0</v>
      </c>
      <c r="N250" s="326">
        <v>0</v>
      </c>
      <c r="O250" s="326">
        <v>0</v>
      </c>
      <c r="P250" s="326">
        <v>0</v>
      </c>
      <c r="Q250" s="326">
        <v>0</v>
      </c>
      <c r="R250" s="326">
        <v>0</v>
      </c>
    </row>
    <row r="251" spans="1:18" ht="12.75" customHeight="1">
      <c r="C251" s="266" t="s">
        <v>45</v>
      </c>
      <c r="D251" s="266"/>
      <c r="F251" s="307">
        <f t="shared" si="46"/>
        <v>6759.2470000000012</v>
      </c>
      <c r="G251" s="326">
        <v>0</v>
      </c>
      <c r="H251" s="326">
        <v>0</v>
      </c>
      <c r="I251" s="326">
        <v>2.3149999999999999</v>
      </c>
      <c r="J251" s="326">
        <v>488.11</v>
      </c>
      <c r="K251" s="326">
        <v>870.20800000000008</v>
      </c>
      <c r="L251" s="326">
        <v>1202.413</v>
      </c>
      <c r="M251" s="326">
        <v>1541.184</v>
      </c>
      <c r="N251" s="326">
        <v>1513.049</v>
      </c>
      <c r="O251" s="326">
        <v>890.03300000000002</v>
      </c>
      <c r="P251" s="326">
        <v>251.935</v>
      </c>
      <c r="Q251" s="326">
        <v>0</v>
      </c>
      <c r="R251" s="326">
        <v>0</v>
      </c>
    </row>
    <row r="252" spans="1:18" ht="12.75" customHeight="1">
      <c r="C252" s="266" t="s">
        <v>46</v>
      </c>
      <c r="D252" s="266"/>
      <c r="F252" s="307">
        <f t="shared" si="46"/>
        <v>0</v>
      </c>
      <c r="G252" s="326">
        <v>0</v>
      </c>
      <c r="H252" s="326">
        <v>0</v>
      </c>
      <c r="I252" s="326">
        <v>0</v>
      </c>
      <c r="J252" s="326">
        <v>0</v>
      </c>
      <c r="K252" s="326">
        <v>0</v>
      </c>
      <c r="L252" s="326">
        <v>0</v>
      </c>
      <c r="M252" s="326">
        <v>0</v>
      </c>
      <c r="N252" s="326">
        <v>0</v>
      </c>
      <c r="O252" s="326">
        <v>0</v>
      </c>
      <c r="P252" s="326">
        <v>0</v>
      </c>
      <c r="Q252" s="326">
        <v>0</v>
      </c>
      <c r="R252" s="326">
        <v>0</v>
      </c>
    </row>
    <row r="253" spans="1:18" ht="12.75" customHeight="1">
      <c r="C253" s="266" t="s">
        <v>47</v>
      </c>
      <c r="F253" s="307">
        <f t="shared" si="46"/>
        <v>0</v>
      </c>
      <c r="G253" s="326">
        <v>0</v>
      </c>
      <c r="H253" s="326">
        <v>0</v>
      </c>
      <c r="I253" s="326">
        <v>0</v>
      </c>
      <c r="J253" s="326">
        <v>0</v>
      </c>
      <c r="K253" s="326">
        <v>0</v>
      </c>
      <c r="L253" s="326">
        <v>0</v>
      </c>
      <c r="M253" s="326">
        <v>0</v>
      </c>
      <c r="N253" s="326">
        <v>0</v>
      </c>
      <c r="O253" s="326">
        <v>0</v>
      </c>
      <c r="P253" s="326">
        <v>0</v>
      </c>
      <c r="Q253" s="326">
        <v>0</v>
      </c>
      <c r="R253" s="326">
        <v>0</v>
      </c>
    </row>
    <row r="254" spans="1:18" ht="12.75" customHeight="1">
      <c r="C254" s="266" t="s">
        <v>267</v>
      </c>
      <c r="F254" s="307">
        <f t="shared" si="46"/>
        <v>0</v>
      </c>
      <c r="G254" s="326">
        <v>0</v>
      </c>
      <c r="H254" s="326">
        <v>0</v>
      </c>
      <c r="I254" s="326">
        <v>0</v>
      </c>
      <c r="J254" s="326">
        <v>0</v>
      </c>
      <c r="K254" s="326">
        <v>0</v>
      </c>
      <c r="L254" s="326">
        <v>0</v>
      </c>
      <c r="M254" s="326">
        <v>0</v>
      </c>
      <c r="N254" s="326">
        <v>0</v>
      </c>
      <c r="O254" s="326">
        <v>0</v>
      </c>
      <c r="P254" s="326">
        <v>0</v>
      </c>
      <c r="Q254" s="326">
        <v>0</v>
      </c>
      <c r="R254" s="326">
        <v>0</v>
      </c>
    </row>
    <row r="255" spans="1:18" ht="12.75" customHeight="1">
      <c r="C255" s="266" t="s">
        <v>180</v>
      </c>
      <c r="F255" s="307">
        <f t="shared" si="46"/>
        <v>0</v>
      </c>
      <c r="G255" s="326">
        <v>0</v>
      </c>
      <c r="H255" s="326">
        <v>0</v>
      </c>
      <c r="I255" s="326">
        <v>0</v>
      </c>
      <c r="J255" s="326">
        <v>0</v>
      </c>
      <c r="K255" s="326">
        <v>0</v>
      </c>
      <c r="L255" s="326">
        <v>0</v>
      </c>
      <c r="M255" s="326">
        <v>0</v>
      </c>
      <c r="N255" s="326">
        <v>0</v>
      </c>
      <c r="O255" s="326">
        <v>0</v>
      </c>
      <c r="P255" s="326">
        <v>0</v>
      </c>
      <c r="Q255" s="326">
        <v>0</v>
      </c>
      <c r="R255" s="326">
        <v>0</v>
      </c>
    </row>
    <row r="256" spans="1:18" ht="12.75" customHeight="1">
      <c r="C256" s="266" t="s">
        <v>268</v>
      </c>
      <c r="F256" s="307">
        <f t="shared" si="46"/>
        <v>0</v>
      </c>
      <c r="G256" s="326">
        <v>0</v>
      </c>
      <c r="H256" s="326">
        <v>0</v>
      </c>
      <c r="I256" s="326">
        <v>0</v>
      </c>
      <c r="J256" s="326">
        <v>0</v>
      </c>
      <c r="K256" s="326">
        <v>0</v>
      </c>
      <c r="L256" s="326">
        <v>0</v>
      </c>
      <c r="M256" s="326">
        <v>0</v>
      </c>
      <c r="N256" s="326">
        <v>0</v>
      </c>
      <c r="O256" s="326">
        <v>0</v>
      </c>
      <c r="P256" s="326">
        <v>0</v>
      </c>
      <c r="Q256" s="326">
        <v>0</v>
      </c>
      <c r="R256" s="326">
        <v>0</v>
      </c>
    </row>
    <row r="257" spans="2:18" ht="12.75" customHeight="1">
      <c r="C257" s="266" t="s">
        <v>269</v>
      </c>
      <c r="F257" s="307">
        <f t="shared" si="46"/>
        <v>0</v>
      </c>
      <c r="G257" s="326">
        <v>0</v>
      </c>
      <c r="H257" s="326">
        <v>0</v>
      </c>
      <c r="I257" s="326">
        <v>0</v>
      </c>
      <c r="J257" s="326">
        <v>0</v>
      </c>
      <c r="K257" s="326">
        <v>0</v>
      </c>
      <c r="L257" s="326">
        <v>0</v>
      </c>
      <c r="M257" s="326">
        <v>0</v>
      </c>
      <c r="N257" s="326">
        <v>0</v>
      </c>
      <c r="O257" s="326">
        <v>0</v>
      </c>
      <c r="P257" s="326">
        <v>0</v>
      </c>
      <c r="Q257" s="326">
        <v>0</v>
      </c>
      <c r="R257" s="326">
        <v>0</v>
      </c>
    </row>
    <row r="258" spans="2:18" ht="12.75" customHeight="1">
      <c r="C258" s="266" t="s">
        <v>270</v>
      </c>
      <c r="F258" s="307">
        <f t="shared" si="46"/>
        <v>0</v>
      </c>
      <c r="G258" s="326">
        <v>0</v>
      </c>
      <c r="H258" s="326">
        <v>0</v>
      </c>
      <c r="I258" s="326">
        <v>0</v>
      </c>
      <c r="J258" s="326">
        <v>0</v>
      </c>
      <c r="K258" s="326">
        <v>0</v>
      </c>
      <c r="L258" s="326">
        <v>0</v>
      </c>
      <c r="M258" s="326">
        <v>0</v>
      </c>
      <c r="N258" s="326">
        <v>0</v>
      </c>
      <c r="O258" s="326">
        <v>0</v>
      </c>
      <c r="P258" s="326">
        <v>0</v>
      </c>
      <c r="Q258" s="326">
        <v>0</v>
      </c>
      <c r="R258" s="326">
        <v>0</v>
      </c>
    </row>
    <row r="259" spans="2:18" ht="12.75" customHeight="1">
      <c r="C259" s="266" t="s">
        <v>271</v>
      </c>
      <c r="F259" s="307">
        <f t="shared" si="46"/>
        <v>0</v>
      </c>
      <c r="G259" s="326">
        <v>0</v>
      </c>
      <c r="H259" s="326">
        <v>0</v>
      </c>
      <c r="I259" s="326">
        <v>0</v>
      </c>
      <c r="J259" s="326">
        <v>0</v>
      </c>
      <c r="K259" s="326">
        <v>0</v>
      </c>
      <c r="L259" s="326">
        <v>0</v>
      </c>
      <c r="M259" s="326">
        <v>0</v>
      </c>
      <c r="N259" s="326">
        <v>0</v>
      </c>
      <c r="O259" s="326">
        <v>0</v>
      </c>
      <c r="P259" s="326">
        <v>0</v>
      </c>
      <c r="Q259" s="326">
        <v>0</v>
      </c>
      <c r="R259" s="326">
        <v>0</v>
      </c>
    </row>
    <row r="260" spans="2:18" ht="12.75" customHeight="1">
      <c r="B260" s="266"/>
      <c r="C260" s="266" t="s">
        <v>48</v>
      </c>
      <c r="F260" s="307">
        <f t="shared" si="46"/>
        <v>0</v>
      </c>
      <c r="G260" s="326">
        <v>0</v>
      </c>
      <c r="H260" s="326">
        <v>0</v>
      </c>
      <c r="I260" s="326">
        <v>0</v>
      </c>
      <c r="J260" s="326">
        <v>0</v>
      </c>
      <c r="K260" s="326">
        <v>0</v>
      </c>
      <c r="L260" s="326">
        <v>0</v>
      </c>
      <c r="M260" s="326">
        <v>0</v>
      </c>
      <c r="N260" s="326">
        <v>0</v>
      </c>
      <c r="O260" s="326">
        <v>0</v>
      </c>
      <c r="P260" s="326">
        <v>0</v>
      </c>
      <c r="Q260" s="326">
        <v>0</v>
      </c>
      <c r="R260" s="326">
        <v>0</v>
      </c>
    </row>
    <row r="261" spans="2:18" ht="12.75" customHeight="1">
      <c r="B261" s="266"/>
      <c r="C261" s="266" t="s">
        <v>49</v>
      </c>
      <c r="F261" s="307">
        <f t="shared" si="46"/>
        <v>0</v>
      </c>
      <c r="G261" s="326">
        <v>0</v>
      </c>
      <c r="H261" s="326">
        <v>0</v>
      </c>
      <c r="I261" s="326">
        <v>0</v>
      </c>
      <c r="J261" s="326">
        <v>0</v>
      </c>
      <c r="K261" s="326">
        <v>0</v>
      </c>
      <c r="L261" s="326">
        <v>0</v>
      </c>
      <c r="M261" s="326">
        <v>0</v>
      </c>
      <c r="N261" s="326">
        <v>0</v>
      </c>
      <c r="O261" s="326">
        <v>0</v>
      </c>
      <c r="P261" s="326">
        <v>0</v>
      </c>
      <c r="Q261" s="326">
        <v>0</v>
      </c>
      <c r="R261" s="326">
        <v>0</v>
      </c>
    </row>
    <row r="262" spans="2:18" ht="12.75" customHeight="1">
      <c r="B262" s="266"/>
      <c r="C262" s="266" t="s">
        <v>181</v>
      </c>
      <c r="F262" s="307">
        <f t="shared" si="46"/>
        <v>0</v>
      </c>
      <c r="G262" s="326">
        <v>0</v>
      </c>
      <c r="H262" s="326">
        <v>0</v>
      </c>
      <c r="I262" s="326">
        <v>0</v>
      </c>
      <c r="J262" s="326">
        <v>0</v>
      </c>
      <c r="K262" s="326">
        <v>0</v>
      </c>
      <c r="L262" s="326">
        <v>0</v>
      </c>
      <c r="M262" s="326">
        <v>0</v>
      </c>
      <c r="N262" s="326">
        <v>0</v>
      </c>
      <c r="O262" s="326">
        <v>0</v>
      </c>
      <c r="P262" s="326">
        <v>0</v>
      </c>
      <c r="Q262" s="326">
        <v>0</v>
      </c>
      <c r="R262" s="326">
        <v>0</v>
      </c>
    </row>
    <row r="263" spans="2:18" ht="12.75" customHeight="1">
      <c r="B263" s="266"/>
      <c r="C263" s="266" t="s">
        <v>272</v>
      </c>
      <c r="F263" s="307">
        <f t="shared" si="46"/>
        <v>0</v>
      </c>
      <c r="G263" s="326">
        <v>0</v>
      </c>
      <c r="H263" s="326">
        <v>0</v>
      </c>
      <c r="I263" s="326">
        <v>0</v>
      </c>
      <c r="J263" s="326">
        <v>0</v>
      </c>
      <c r="K263" s="326">
        <v>0</v>
      </c>
      <c r="L263" s="326">
        <v>0</v>
      </c>
      <c r="M263" s="326">
        <v>0</v>
      </c>
      <c r="N263" s="326">
        <v>0</v>
      </c>
      <c r="O263" s="326">
        <v>0</v>
      </c>
      <c r="P263" s="326">
        <v>0</v>
      </c>
      <c r="Q263" s="326">
        <v>0</v>
      </c>
      <c r="R263" s="326">
        <v>0</v>
      </c>
    </row>
    <row r="264" spans="2:18" ht="12.75" customHeight="1">
      <c r="B264" s="266"/>
      <c r="C264" s="266" t="s">
        <v>273</v>
      </c>
      <c r="F264" s="307">
        <f t="shared" si="46"/>
        <v>0</v>
      </c>
      <c r="G264" s="326">
        <v>0</v>
      </c>
      <c r="H264" s="326">
        <v>0</v>
      </c>
      <c r="I264" s="326">
        <v>0</v>
      </c>
      <c r="J264" s="326">
        <v>0</v>
      </c>
      <c r="K264" s="326">
        <v>0</v>
      </c>
      <c r="L264" s="326">
        <v>0</v>
      </c>
      <c r="M264" s="326">
        <v>0</v>
      </c>
      <c r="N264" s="326">
        <v>0</v>
      </c>
      <c r="O264" s="326">
        <v>0</v>
      </c>
      <c r="P264" s="326">
        <v>0</v>
      </c>
      <c r="Q264" s="326">
        <v>0</v>
      </c>
      <c r="R264" s="326">
        <v>0</v>
      </c>
    </row>
    <row r="265" spans="2:18" ht="12.75" customHeight="1">
      <c r="B265" s="266"/>
      <c r="C265" s="266" t="s">
        <v>274</v>
      </c>
      <c r="F265" s="307">
        <f t="shared" si="46"/>
        <v>0</v>
      </c>
      <c r="G265" s="326">
        <v>0</v>
      </c>
      <c r="H265" s="326">
        <v>0</v>
      </c>
      <c r="I265" s="326">
        <v>0</v>
      </c>
      <c r="J265" s="326">
        <v>0</v>
      </c>
      <c r="K265" s="326">
        <v>0</v>
      </c>
      <c r="L265" s="326">
        <v>0</v>
      </c>
      <c r="M265" s="326">
        <v>0</v>
      </c>
      <c r="N265" s="326">
        <v>0</v>
      </c>
      <c r="O265" s="326">
        <v>0</v>
      </c>
      <c r="P265" s="326">
        <v>0</v>
      </c>
      <c r="Q265" s="326">
        <v>0</v>
      </c>
      <c r="R265" s="326">
        <v>0</v>
      </c>
    </row>
    <row r="266" spans="2:18" ht="12.75" customHeight="1">
      <c r="C266" s="266" t="s">
        <v>275</v>
      </c>
      <c r="E266" s="305"/>
      <c r="F266" s="307">
        <f t="shared" si="46"/>
        <v>0</v>
      </c>
      <c r="G266" s="326">
        <v>0</v>
      </c>
      <c r="H266" s="326">
        <v>0</v>
      </c>
      <c r="I266" s="326">
        <v>0</v>
      </c>
      <c r="J266" s="326">
        <v>0</v>
      </c>
      <c r="K266" s="326">
        <v>0</v>
      </c>
      <c r="L266" s="326">
        <v>0</v>
      </c>
      <c r="M266" s="326">
        <v>0</v>
      </c>
      <c r="N266" s="326">
        <v>0</v>
      </c>
      <c r="O266" s="326">
        <v>0</v>
      </c>
      <c r="P266" s="326">
        <v>0</v>
      </c>
      <c r="Q266" s="326">
        <v>0</v>
      </c>
      <c r="R266" s="326">
        <v>0</v>
      </c>
    </row>
    <row r="267" spans="2:18" ht="12.75" customHeight="1">
      <c r="B267" s="228"/>
      <c r="C267" s="318" t="s">
        <v>182</v>
      </c>
      <c r="D267" s="228"/>
      <c r="E267" s="305"/>
      <c r="F267" s="307">
        <f t="shared" si="46"/>
        <v>0</v>
      </c>
      <c r="G267" s="326">
        <v>0</v>
      </c>
      <c r="H267" s="326">
        <v>0</v>
      </c>
      <c r="I267" s="326">
        <v>0</v>
      </c>
      <c r="J267" s="326">
        <v>0</v>
      </c>
      <c r="K267" s="326">
        <v>0</v>
      </c>
      <c r="L267" s="326">
        <v>0</v>
      </c>
      <c r="M267" s="326">
        <v>0</v>
      </c>
      <c r="N267" s="326">
        <v>0</v>
      </c>
      <c r="O267" s="326">
        <v>0</v>
      </c>
      <c r="P267" s="326">
        <v>0</v>
      </c>
      <c r="Q267" s="326">
        <v>0</v>
      </c>
      <c r="R267" s="326">
        <v>0</v>
      </c>
    </row>
    <row r="268" spans="2:18" ht="12.75" customHeight="1">
      <c r="B268" s="228"/>
      <c r="C268" s="318" t="s">
        <v>183</v>
      </c>
      <c r="D268" s="228"/>
      <c r="E268" s="305"/>
      <c r="F268" s="307">
        <f t="shared" si="46"/>
        <v>0</v>
      </c>
      <c r="G268" s="326">
        <v>0</v>
      </c>
      <c r="H268" s="326">
        <v>0</v>
      </c>
      <c r="I268" s="326">
        <v>0</v>
      </c>
      <c r="J268" s="326">
        <v>0</v>
      </c>
      <c r="K268" s="326">
        <v>0</v>
      </c>
      <c r="L268" s="326">
        <v>0</v>
      </c>
      <c r="M268" s="326">
        <v>0</v>
      </c>
      <c r="N268" s="326">
        <v>0</v>
      </c>
      <c r="O268" s="326">
        <v>0</v>
      </c>
      <c r="P268" s="326">
        <v>0</v>
      </c>
      <c r="Q268" s="326">
        <v>0</v>
      </c>
      <c r="R268" s="326">
        <v>0</v>
      </c>
    </row>
    <row r="269" spans="2:18" ht="12.75" customHeight="1">
      <c r="B269" s="228"/>
      <c r="C269" s="318" t="s">
        <v>50</v>
      </c>
      <c r="D269" s="228"/>
      <c r="E269" s="305"/>
      <c r="F269" s="307">
        <f t="shared" si="46"/>
        <v>0</v>
      </c>
      <c r="G269" s="326">
        <v>0</v>
      </c>
      <c r="H269" s="326">
        <v>0</v>
      </c>
      <c r="I269" s="326">
        <v>0</v>
      </c>
      <c r="J269" s="326">
        <v>0</v>
      </c>
      <c r="K269" s="326">
        <v>0</v>
      </c>
      <c r="L269" s="326">
        <v>0</v>
      </c>
      <c r="M269" s="326">
        <v>0</v>
      </c>
      <c r="N269" s="326">
        <v>0</v>
      </c>
      <c r="O269" s="326">
        <v>0</v>
      </c>
      <c r="P269" s="326">
        <v>0</v>
      </c>
      <c r="Q269" s="326">
        <v>0</v>
      </c>
      <c r="R269" s="326">
        <v>0</v>
      </c>
    </row>
    <row r="270" spans="2:18" ht="12.75" customHeight="1">
      <c r="B270" s="228"/>
      <c r="C270" s="318" t="s">
        <v>51</v>
      </c>
      <c r="D270" s="228"/>
      <c r="E270" s="305"/>
      <c r="F270" s="307">
        <f t="shared" si="46"/>
        <v>0</v>
      </c>
      <c r="G270" s="326">
        <v>0</v>
      </c>
      <c r="H270" s="326">
        <v>0</v>
      </c>
      <c r="I270" s="326">
        <v>0</v>
      </c>
      <c r="J270" s="326">
        <v>0</v>
      </c>
      <c r="K270" s="326">
        <v>0</v>
      </c>
      <c r="L270" s="326">
        <v>0</v>
      </c>
      <c r="M270" s="326">
        <v>0</v>
      </c>
      <c r="N270" s="326">
        <v>0</v>
      </c>
      <c r="O270" s="326">
        <v>0</v>
      </c>
      <c r="P270" s="326">
        <v>0</v>
      </c>
      <c r="Q270" s="326">
        <v>0</v>
      </c>
      <c r="R270" s="326">
        <v>0</v>
      </c>
    </row>
    <row r="271" spans="2:18" ht="12.75" customHeight="1">
      <c r="B271" s="228"/>
      <c r="C271" s="318" t="s">
        <v>276</v>
      </c>
      <c r="D271" s="228"/>
      <c r="E271" s="305"/>
      <c r="F271" s="307">
        <f t="shared" si="46"/>
        <v>0</v>
      </c>
      <c r="G271" s="326">
        <v>0</v>
      </c>
      <c r="H271" s="326">
        <v>0</v>
      </c>
      <c r="I271" s="326">
        <v>0</v>
      </c>
      <c r="J271" s="326">
        <v>0</v>
      </c>
      <c r="K271" s="326">
        <v>0</v>
      </c>
      <c r="L271" s="326">
        <v>0</v>
      </c>
      <c r="M271" s="326">
        <v>0</v>
      </c>
      <c r="N271" s="326">
        <v>0</v>
      </c>
      <c r="O271" s="326">
        <v>0</v>
      </c>
      <c r="P271" s="326">
        <v>0</v>
      </c>
      <c r="Q271" s="326">
        <v>0</v>
      </c>
      <c r="R271" s="326">
        <v>0</v>
      </c>
    </row>
    <row r="272" spans="2:18" ht="12.75" customHeight="1">
      <c r="B272" s="228"/>
      <c r="C272" s="318" t="s">
        <v>277</v>
      </c>
      <c r="D272" s="228"/>
      <c r="E272" s="305"/>
      <c r="F272" s="307">
        <f t="shared" si="46"/>
        <v>0</v>
      </c>
      <c r="G272" s="326">
        <v>0</v>
      </c>
      <c r="H272" s="326">
        <v>0</v>
      </c>
      <c r="I272" s="326">
        <v>0</v>
      </c>
      <c r="J272" s="326">
        <v>0</v>
      </c>
      <c r="K272" s="326">
        <v>0</v>
      </c>
      <c r="L272" s="326">
        <v>0</v>
      </c>
      <c r="M272" s="326">
        <v>0</v>
      </c>
      <c r="N272" s="326">
        <v>0</v>
      </c>
      <c r="O272" s="326">
        <v>0</v>
      </c>
      <c r="P272" s="326">
        <v>0</v>
      </c>
      <c r="Q272" s="326">
        <v>0</v>
      </c>
      <c r="R272" s="326">
        <v>0</v>
      </c>
    </row>
    <row r="273" spans="2:18" ht="12.75" customHeight="1">
      <c r="B273" s="228"/>
      <c r="C273" s="268" t="s">
        <v>184</v>
      </c>
      <c r="D273" s="228"/>
      <c r="E273" s="305"/>
      <c r="F273" s="307">
        <f t="shared" si="46"/>
        <v>0</v>
      </c>
      <c r="G273" s="326">
        <v>0</v>
      </c>
      <c r="H273" s="326">
        <v>0</v>
      </c>
      <c r="I273" s="326">
        <v>0</v>
      </c>
      <c r="J273" s="326">
        <v>0</v>
      </c>
      <c r="K273" s="326">
        <v>0</v>
      </c>
      <c r="L273" s="326">
        <v>0</v>
      </c>
      <c r="M273" s="326">
        <v>0</v>
      </c>
      <c r="N273" s="326">
        <v>0</v>
      </c>
      <c r="O273" s="326">
        <v>0</v>
      </c>
      <c r="P273" s="326">
        <v>0</v>
      </c>
      <c r="Q273" s="326">
        <v>0</v>
      </c>
      <c r="R273" s="326">
        <v>0</v>
      </c>
    </row>
    <row r="274" spans="2:18" ht="12.75" customHeight="1">
      <c r="B274" s="228"/>
      <c r="C274" s="268" t="s">
        <v>185</v>
      </c>
      <c r="D274" s="228"/>
      <c r="E274" s="305"/>
      <c r="F274" s="307">
        <f t="shared" si="46"/>
        <v>0</v>
      </c>
      <c r="G274" s="326">
        <v>0</v>
      </c>
      <c r="H274" s="326">
        <v>0</v>
      </c>
      <c r="I274" s="326">
        <v>0</v>
      </c>
      <c r="J274" s="326">
        <v>0</v>
      </c>
      <c r="K274" s="326">
        <v>0</v>
      </c>
      <c r="L274" s="326">
        <v>0</v>
      </c>
      <c r="M274" s="326">
        <v>0</v>
      </c>
      <c r="N274" s="326">
        <v>0</v>
      </c>
      <c r="O274" s="326">
        <v>0</v>
      </c>
      <c r="P274" s="326">
        <v>0</v>
      </c>
      <c r="Q274" s="326">
        <v>0</v>
      </c>
      <c r="R274" s="326">
        <v>0</v>
      </c>
    </row>
    <row r="275" spans="2:18" ht="12.75" customHeight="1">
      <c r="B275" s="228"/>
      <c r="C275" s="268" t="s">
        <v>52</v>
      </c>
      <c r="D275" s="228"/>
      <c r="E275" s="305"/>
      <c r="F275" s="307">
        <f t="shared" si="46"/>
        <v>0</v>
      </c>
      <c r="G275" s="326">
        <v>0</v>
      </c>
      <c r="H275" s="326">
        <v>0</v>
      </c>
      <c r="I275" s="326">
        <v>0</v>
      </c>
      <c r="J275" s="326">
        <v>0</v>
      </c>
      <c r="K275" s="326">
        <v>0</v>
      </c>
      <c r="L275" s="326">
        <v>0</v>
      </c>
      <c r="M275" s="326">
        <v>0</v>
      </c>
      <c r="N275" s="326">
        <v>0</v>
      </c>
      <c r="O275" s="326">
        <v>0</v>
      </c>
      <c r="P275" s="326">
        <v>0</v>
      </c>
      <c r="Q275" s="326">
        <v>0</v>
      </c>
      <c r="R275" s="326">
        <v>0</v>
      </c>
    </row>
    <row r="276" spans="2:18" ht="12.75" customHeight="1">
      <c r="B276" s="228"/>
      <c r="C276" s="268" t="s">
        <v>321</v>
      </c>
      <c r="D276" s="228"/>
      <c r="E276" s="305"/>
      <c r="F276" s="307">
        <f t="shared" ref="F276:F278" si="47">SUM(G276:R276)</f>
        <v>0</v>
      </c>
      <c r="G276" s="326">
        <v>0</v>
      </c>
      <c r="H276" s="326">
        <v>0</v>
      </c>
      <c r="I276" s="326">
        <v>0</v>
      </c>
      <c r="J276" s="326">
        <v>0</v>
      </c>
      <c r="K276" s="326">
        <v>0</v>
      </c>
      <c r="L276" s="326">
        <v>0</v>
      </c>
      <c r="M276" s="326">
        <v>0</v>
      </c>
      <c r="N276" s="326">
        <v>0</v>
      </c>
      <c r="O276" s="326">
        <v>0</v>
      </c>
      <c r="P276" s="326">
        <v>0</v>
      </c>
      <c r="Q276" s="326">
        <v>0</v>
      </c>
      <c r="R276" s="326">
        <v>0</v>
      </c>
    </row>
    <row r="277" spans="2:18" ht="12.75" customHeight="1">
      <c r="B277" s="228"/>
      <c r="C277" s="268" t="s">
        <v>322</v>
      </c>
      <c r="D277" s="228"/>
      <c r="E277" s="305"/>
      <c r="F277" s="307">
        <f t="shared" si="47"/>
        <v>0</v>
      </c>
      <c r="G277" s="326">
        <v>0</v>
      </c>
      <c r="H277" s="326">
        <v>0</v>
      </c>
      <c r="I277" s="326">
        <v>0</v>
      </c>
      <c r="J277" s="326">
        <v>0</v>
      </c>
      <c r="K277" s="326">
        <v>0</v>
      </c>
      <c r="L277" s="326">
        <v>0</v>
      </c>
      <c r="M277" s="326">
        <v>0</v>
      </c>
      <c r="N277" s="326">
        <v>0</v>
      </c>
      <c r="O277" s="326">
        <v>0</v>
      </c>
      <c r="P277" s="326">
        <v>0</v>
      </c>
      <c r="Q277" s="326">
        <v>0</v>
      </c>
      <c r="R277" s="326">
        <v>0</v>
      </c>
    </row>
    <row r="278" spans="2:18" ht="12.75" customHeight="1">
      <c r="B278" s="228"/>
      <c r="C278" s="268" t="s">
        <v>323</v>
      </c>
      <c r="D278" s="228"/>
      <c r="E278" s="305"/>
      <c r="F278" s="307">
        <f t="shared" si="47"/>
        <v>0</v>
      </c>
      <c r="G278" s="326">
        <v>0</v>
      </c>
      <c r="H278" s="326">
        <v>0</v>
      </c>
      <c r="I278" s="326">
        <v>0</v>
      </c>
      <c r="J278" s="326">
        <v>0</v>
      </c>
      <c r="K278" s="326">
        <v>0</v>
      </c>
      <c r="L278" s="326">
        <v>0</v>
      </c>
      <c r="M278" s="326">
        <v>0</v>
      </c>
      <c r="N278" s="326">
        <v>0</v>
      </c>
      <c r="O278" s="326">
        <v>0</v>
      </c>
      <c r="P278" s="326">
        <v>0</v>
      </c>
      <c r="Q278" s="326">
        <v>0</v>
      </c>
      <c r="R278" s="326">
        <v>0</v>
      </c>
    </row>
    <row r="279" spans="2:18" ht="12.75" customHeight="1">
      <c r="B279" s="228"/>
      <c r="C279" s="318" t="s">
        <v>53</v>
      </c>
      <c r="D279" s="228"/>
      <c r="F279" s="307">
        <f t="shared" si="46"/>
        <v>0</v>
      </c>
      <c r="G279" s="326">
        <v>0</v>
      </c>
      <c r="H279" s="326">
        <v>0</v>
      </c>
      <c r="I279" s="326">
        <v>0</v>
      </c>
      <c r="J279" s="326">
        <v>0</v>
      </c>
      <c r="K279" s="326">
        <v>0</v>
      </c>
      <c r="L279" s="326">
        <v>0</v>
      </c>
      <c r="M279" s="326">
        <v>0</v>
      </c>
      <c r="N279" s="326">
        <v>0</v>
      </c>
      <c r="O279" s="326">
        <v>0</v>
      </c>
      <c r="P279" s="326">
        <v>0</v>
      </c>
      <c r="Q279" s="326">
        <v>0</v>
      </c>
      <c r="R279" s="326">
        <v>0</v>
      </c>
    </row>
    <row r="280" spans="2:18" ht="12.75" customHeight="1">
      <c r="B280" s="228"/>
      <c r="C280" s="266" t="s">
        <v>186</v>
      </c>
      <c r="D280" s="228"/>
      <c r="F280" s="307">
        <f t="shared" si="46"/>
        <v>0</v>
      </c>
      <c r="G280" s="326">
        <v>0</v>
      </c>
      <c r="H280" s="326">
        <v>0</v>
      </c>
      <c r="I280" s="326">
        <v>0</v>
      </c>
      <c r="J280" s="326">
        <v>0</v>
      </c>
      <c r="K280" s="326">
        <v>0</v>
      </c>
      <c r="L280" s="326">
        <v>0</v>
      </c>
      <c r="M280" s="326">
        <v>0</v>
      </c>
      <c r="N280" s="326">
        <v>0</v>
      </c>
      <c r="O280" s="326">
        <v>0</v>
      </c>
      <c r="P280" s="326">
        <v>0</v>
      </c>
      <c r="Q280" s="326">
        <v>0</v>
      </c>
      <c r="R280" s="326">
        <v>0</v>
      </c>
    </row>
    <row r="281" spans="2:18" ht="12.75" customHeight="1">
      <c r="B281" s="228"/>
      <c r="C281" s="266" t="s">
        <v>315</v>
      </c>
      <c r="D281" s="228"/>
      <c r="F281" s="307">
        <f t="shared" si="46"/>
        <v>0</v>
      </c>
      <c r="G281" s="326">
        <v>0</v>
      </c>
      <c r="H281" s="326">
        <v>0</v>
      </c>
      <c r="I281" s="326">
        <v>0</v>
      </c>
      <c r="J281" s="326">
        <v>0</v>
      </c>
      <c r="K281" s="326">
        <v>0</v>
      </c>
      <c r="L281" s="326">
        <v>0</v>
      </c>
      <c r="M281" s="326">
        <v>0</v>
      </c>
      <c r="N281" s="326">
        <v>0</v>
      </c>
      <c r="O281" s="326">
        <v>0</v>
      </c>
      <c r="P281" s="326">
        <v>0</v>
      </c>
      <c r="Q281" s="326">
        <v>0</v>
      </c>
      <c r="R281" s="326">
        <v>0</v>
      </c>
    </row>
    <row r="282" spans="2:18" ht="12.75" customHeight="1">
      <c r="B282" s="228"/>
      <c r="C282" s="266" t="s">
        <v>54</v>
      </c>
      <c r="D282" s="228"/>
      <c r="F282" s="307">
        <f t="shared" si="46"/>
        <v>0</v>
      </c>
      <c r="G282" s="326">
        <v>0</v>
      </c>
      <c r="H282" s="326">
        <v>0</v>
      </c>
      <c r="I282" s="326">
        <v>0</v>
      </c>
      <c r="J282" s="326">
        <v>0</v>
      </c>
      <c r="K282" s="326">
        <v>0</v>
      </c>
      <c r="L282" s="326">
        <v>0</v>
      </c>
      <c r="M282" s="326">
        <v>0</v>
      </c>
      <c r="N282" s="326">
        <v>0</v>
      </c>
      <c r="O282" s="326">
        <v>0</v>
      </c>
      <c r="P282" s="326">
        <v>0</v>
      </c>
      <c r="Q282" s="326">
        <v>0</v>
      </c>
      <c r="R282" s="326">
        <v>0</v>
      </c>
    </row>
    <row r="283" spans="2:18" ht="12.75" customHeight="1">
      <c r="B283" s="228"/>
      <c r="C283" s="266" t="s">
        <v>278</v>
      </c>
      <c r="D283" s="228"/>
      <c r="F283" s="307">
        <f t="shared" si="46"/>
        <v>0</v>
      </c>
      <c r="G283" s="326">
        <v>0</v>
      </c>
      <c r="H283" s="326">
        <v>0</v>
      </c>
      <c r="I283" s="326">
        <v>0</v>
      </c>
      <c r="J283" s="326">
        <v>0</v>
      </c>
      <c r="K283" s="326">
        <v>0</v>
      </c>
      <c r="L283" s="326">
        <v>0</v>
      </c>
      <c r="M283" s="326">
        <v>0</v>
      </c>
      <c r="N283" s="326">
        <v>0</v>
      </c>
      <c r="O283" s="326">
        <v>0</v>
      </c>
      <c r="P283" s="326">
        <v>0</v>
      </c>
      <c r="Q283" s="326">
        <v>0</v>
      </c>
      <c r="R283" s="326">
        <v>0</v>
      </c>
    </row>
    <row r="284" spans="2:18" ht="12.75" customHeight="1">
      <c r="B284" s="228"/>
      <c r="C284" s="266" t="s">
        <v>187</v>
      </c>
      <c r="D284" s="228"/>
      <c r="F284" s="307">
        <f t="shared" si="46"/>
        <v>0</v>
      </c>
      <c r="G284" s="326">
        <v>0</v>
      </c>
      <c r="H284" s="326">
        <v>0</v>
      </c>
      <c r="I284" s="326">
        <v>0</v>
      </c>
      <c r="J284" s="326">
        <v>0</v>
      </c>
      <c r="K284" s="326">
        <v>0</v>
      </c>
      <c r="L284" s="326">
        <v>0</v>
      </c>
      <c r="M284" s="326">
        <v>0</v>
      </c>
      <c r="N284" s="326">
        <v>0</v>
      </c>
      <c r="O284" s="326">
        <v>0</v>
      </c>
      <c r="P284" s="326">
        <v>0</v>
      </c>
      <c r="Q284" s="326">
        <v>0</v>
      </c>
      <c r="R284" s="326">
        <v>0</v>
      </c>
    </row>
    <row r="285" spans="2:18" ht="12.75" customHeight="1">
      <c r="B285" s="228"/>
      <c r="C285" s="266" t="s">
        <v>310</v>
      </c>
      <c r="D285" s="228"/>
      <c r="F285" s="307">
        <f t="shared" si="46"/>
        <v>0</v>
      </c>
      <c r="G285" s="326">
        <v>0</v>
      </c>
      <c r="H285" s="326">
        <v>0</v>
      </c>
      <c r="I285" s="326">
        <v>0</v>
      </c>
      <c r="J285" s="326">
        <v>0</v>
      </c>
      <c r="K285" s="326">
        <v>0</v>
      </c>
      <c r="L285" s="326">
        <v>0</v>
      </c>
      <c r="M285" s="326">
        <v>0</v>
      </c>
      <c r="N285" s="326">
        <v>0</v>
      </c>
      <c r="O285" s="326">
        <v>0</v>
      </c>
      <c r="P285" s="326">
        <v>0</v>
      </c>
      <c r="Q285" s="326">
        <v>0</v>
      </c>
      <c r="R285" s="326">
        <v>0</v>
      </c>
    </row>
    <row r="286" spans="2:18" ht="12.75" customHeight="1">
      <c r="B286" s="228"/>
      <c r="C286" s="266" t="s">
        <v>311</v>
      </c>
      <c r="D286" s="228"/>
      <c r="F286" s="307">
        <f t="shared" si="46"/>
        <v>0</v>
      </c>
      <c r="G286" s="326">
        <v>0</v>
      </c>
      <c r="H286" s="326">
        <v>0</v>
      </c>
      <c r="I286" s="326">
        <v>0</v>
      </c>
      <c r="J286" s="326">
        <v>0</v>
      </c>
      <c r="K286" s="326">
        <v>0</v>
      </c>
      <c r="L286" s="326">
        <v>0</v>
      </c>
      <c r="M286" s="326">
        <v>0</v>
      </c>
      <c r="N286" s="326">
        <v>0</v>
      </c>
      <c r="O286" s="326">
        <v>0</v>
      </c>
      <c r="P286" s="326">
        <v>0</v>
      </c>
      <c r="Q286" s="326">
        <v>0</v>
      </c>
      <c r="R286" s="326">
        <v>0</v>
      </c>
    </row>
    <row r="287" spans="2:18" ht="12.75" customHeight="1">
      <c r="B287" s="228"/>
      <c r="C287" s="228"/>
      <c r="D287" s="228"/>
      <c r="F287" s="316"/>
      <c r="G287" s="307"/>
      <c r="H287" s="307"/>
      <c r="I287" s="307"/>
      <c r="J287" s="307"/>
      <c r="K287" s="307"/>
      <c r="L287" s="307"/>
      <c r="M287" s="307"/>
      <c r="N287" s="307"/>
      <c r="O287" s="307"/>
      <c r="P287" s="307"/>
      <c r="Q287" s="307"/>
      <c r="R287" s="307"/>
    </row>
    <row r="288" spans="2:18" ht="12.75" customHeight="1">
      <c r="B288" s="298" t="s">
        <v>205</v>
      </c>
      <c r="C288" s="228"/>
      <c r="D288" s="228"/>
      <c r="F288" s="307">
        <f>SUM(G288:R288)</f>
        <v>6759.2470000000012</v>
      </c>
      <c r="G288" s="314">
        <f t="shared" ref="G288:R288" si="48">SUM(G247:G287)</f>
        <v>0</v>
      </c>
      <c r="H288" s="314">
        <f t="shared" si="48"/>
        <v>0</v>
      </c>
      <c r="I288" s="314">
        <f t="shared" si="48"/>
        <v>2.3149999999999999</v>
      </c>
      <c r="J288" s="314">
        <f t="shared" si="48"/>
        <v>488.11</v>
      </c>
      <c r="K288" s="314">
        <f t="shared" si="48"/>
        <v>870.20800000000008</v>
      </c>
      <c r="L288" s="314">
        <f t="shared" si="48"/>
        <v>1202.413</v>
      </c>
      <c r="M288" s="314">
        <f t="shared" si="48"/>
        <v>1541.184</v>
      </c>
      <c r="N288" s="314">
        <f t="shared" si="48"/>
        <v>1513.049</v>
      </c>
      <c r="O288" s="314">
        <f t="shared" si="48"/>
        <v>890.03300000000002</v>
      </c>
      <c r="P288" s="314">
        <f t="shared" si="48"/>
        <v>251.935</v>
      </c>
      <c r="Q288" s="314">
        <f t="shared" si="48"/>
        <v>0</v>
      </c>
      <c r="R288" s="314">
        <f t="shared" si="48"/>
        <v>0</v>
      </c>
    </row>
    <row r="289" spans="1:18" ht="12.75" customHeight="1">
      <c r="B289" s="228"/>
      <c r="C289" s="228"/>
      <c r="D289" s="228"/>
      <c r="F289" s="316"/>
      <c r="G289" s="307"/>
      <c r="H289" s="307"/>
      <c r="I289" s="307"/>
      <c r="J289" s="307"/>
      <c r="K289" s="307"/>
      <c r="L289" s="307"/>
      <c r="M289" s="307"/>
      <c r="N289" s="307"/>
      <c r="O289" s="307"/>
      <c r="P289" s="307"/>
      <c r="Q289" s="307"/>
      <c r="R289" s="307"/>
    </row>
    <row r="290" spans="1:18" ht="12.75" customHeight="1">
      <c r="A290" s="298"/>
      <c r="B290" s="298" t="s">
        <v>55</v>
      </c>
      <c r="C290" s="228"/>
      <c r="D290" s="228"/>
      <c r="F290" s="316"/>
      <c r="G290" s="307"/>
      <c r="H290" s="307"/>
      <c r="I290" s="307"/>
      <c r="J290" s="307"/>
      <c r="K290" s="307"/>
      <c r="L290" s="307"/>
      <c r="M290" s="307"/>
      <c r="N290" s="307"/>
      <c r="O290" s="307"/>
      <c r="P290" s="307"/>
      <c r="Q290" s="307"/>
      <c r="R290" s="307"/>
    </row>
    <row r="291" spans="1:18" ht="12.75" customHeight="1">
      <c r="A291" s="298"/>
      <c r="B291" s="298"/>
      <c r="C291" s="266" t="s">
        <v>189</v>
      </c>
      <c r="D291" s="266"/>
      <c r="F291" s="307">
        <f>SUM(G291:R291)</f>
        <v>101570.93999999999</v>
      </c>
      <c r="G291" s="326">
        <v>8742.1299999999992</v>
      </c>
      <c r="H291" s="326">
        <v>9691.43</v>
      </c>
      <c r="I291" s="326">
        <v>7210.61</v>
      </c>
      <c r="J291" s="326">
        <v>6205.99</v>
      </c>
      <c r="K291" s="326">
        <v>10946.68</v>
      </c>
      <c r="L291" s="326">
        <v>10673</v>
      </c>
      <c r="M291" s="326">
        <v>10909</v>
      </c>
      <c r="N291" s="326">
        <v>8851</v>
      </c>
      <c r="O291" s="326">
        <v>5875.73</v>
      </c>
      <c r="P291" s="326">
        <v>5476</v>
      </c>
      <c r="Q291" s="326">
        <v>8085</v>
      </c>
      <c r="R291" s="326">
        <v>8904.3700000000008</v>
      </c>
    </row>
    <row r="292" spans="1:18" ht="12.75" customHeight="1">
      <c r="A292" s="298"/>
      <c r="B292" s="298"/>
      <c r="C292" s="266" t="s">
        <v>56</v>
      </c>
      <c r="D292" s="266"/>
      <c r="F292" s="307">
        <f>SUM(G292:R292)</f>
        <v>0</v>
      </c>
      <c r="G292" s="326">
        <v>0</v>
      </c>
      <c r="H292" s="326">
        <v>0</v>
      </c>
      <c r="I292" s="326">
        <v>0</v>
      </c>
      <c r="J292" s="326">
        <v>0</v>
      </c>
      <c r="K292" s="326">
        <v>0</v>
      </c>
      <c r="L292" s="326">
        <v>0</v>
      </c>
      <c r="M292" s="326">
        <v>0</v>
      </c>
      <c r="N292" s="326">
        <v>0</v>
      </c>
      <c r="O292" s="326">
        <v>0</v>
      </c>
      <c r="P292" s="326">
        <v>0</v>
      </c>
      <c r="Q292" s="326">
        <v>0</v>
      </c>
      <c r="R292" s="326">
        <v>0</v>
      </c>
    </row>
    <row r="293" spans="1:18" ht="12.75" customHeight="1">
      <c r="A293" s="298"/>
      <c r="B293" s="298"/>
      <c r="D293" s="266"/>
      <c r="F293" s="307"/>
      <c r="G293" s="307"/>
      <c r="H293" s="307"/>
      <c r="I293" s="307"/>
      <c r="J293" s="307"/>
      <c r="K293" s="307"/>
      <c r="L293" s="307"/>
      <c r="M293" s="307"/>
      <c r="N293" s="307"/>
      <c r="O293" s="307"/>
      <c r="P293" s="307"/>
      <c r="Q293" s="307"/>
      <c r="R293" s="307"/>
    </row>
    <row r="294" spans="1:18" ht="12.75" customHeight="1">
      <c r="A294" s="298"/>
      <c r="B294" s="298" t="s">
        <v>206</v>
      </c>
      <c r="C294" s="266"/>
      <c r="D294" s="266"/>
      <c r="F294" s="307">
        <f>SUM(G294:R294)</f>
        <v>101570.93999999999</v>
      </c>
      <c r="G294" s="314">
        <f t="shared" ref="G294:R294" si="49">SUM(G291:G293)</f>
        <v>8742.1299999999992</v>
      </c>
      <c r="H294" s="314">
        <f t="shared" si="49"/>
        <v>9691.43</v>
      </c>
      <c r="I294" s="314">
        <f t="shared" si="49"/>
        <v>7210.61</v>
      </c>
      <c r="J294" s="314">
        <f t="shared" si="49"/>
        <v>6205.99</v>
      </c>
      <c r="K294" s="314">
        <f t="shared" si="49"/>
        <v>10946.68</v>
      </c>
      <c r="L294" s="314">
        <f t="shared" si="49"/>
        <v>10673</v>
      </c>
      <c r="M294" s="314">
        <f t="shared" si="49"/>
        <v>10909</v>
      </c>
      <c r="N294" s="314">
        <f t="shared" si="49"/>
        <v>8851</v>
      </c>
      <c r="O294" s="314">
        <f t="shared" si="49"/>
        <v>5875.73</v>
      </c>
      <c r="P294" s="314">
        <f t="shared" si="49"/>
        <v>5476</v>
      </c>
      <c r="Q294" s="314">
        <f t="shared" si="49"/>
        <v>8085</v>
      </c>
      <c r="R294" s="314">
        <f t="shared" si="49"/>
        <v>8904.3700000000008</v>
      </c>
    </row>
    <row r="295" spans="1:18" ht="12.75" customHeight="1">
      <c r="A295" s="298"/>
      <c r="B295" s="298"/>
      <c r="C295" s="266"/>
      <c r="D295" s="266"/>
      <c r="F295" s="307"/>
      <c r="G295" s="307"/>
      <c r="H295" s="307"/>
      <c r="I295" s="307"/>
      <c r="J295" s="307"/>
      <c r="K295" s="307"/>
      <c r="L295" s="307"/>
      <c r="M295" s="307"/>
      <c r="N295" s="307"/>
      <c r="O295" s="307"/>
      <c r="P295" s="307"/>
      <c r="Q295" s="307"/>
      <c r="R295" s="307"/>
    </row>
    <row r="296" spans="1:18" ht="12.75" customHeight="1">
      <c r="A296" s="298"/>
      <c r="B296" s="298" t="s">
        <v>57</v>
      </c>
      <c r="C296" s="266"/>
      <c r="D296" s="266"/>
      <c r="F296" s="307">
        <f>SUM(G296:R296)</f>
        <v>241596.435</v>
      </c>
      <c r="G296" s="314">
        <f t="shared" ref="G296:R296" si="50">SUM(G294,G288,G244)</f>
        <v>25383.104999999996</v>
      </c>
      <c r="H296" s="314">
        <f t="shared" si="50"/>
        <v>39227.377999999997</v>
      </c>
      <c r="I296" s="314">
        <f t="shared" si="50"/>
        <v>18336.426999999996</v>
      </c>
      <c r="J296" s="314">
        <f t="shared" si="50"/>
        <v>28367.499</v>
      </c>
      <c r="K296" s="314">
        <f t="shared" si="50"/>
        <v>21807.519</v>
      </c>
      <c r="L296" s="314">
        <f t="shared" si="50"/>
        <v>24210.256999999998</v>
      </c>
      <c r="M296" s="314">
        <f t="shared" si="50"/>
        <v>23281.251</v>
      </c>
      <c r="N296" s="314">
        <f t="shared" si="50"/>
        <v>19401.228999999999</v>
      </c>
      <c r="O296" s="314">
        <f t="shared" si="50"/>
        <v>-11839.381000000005</v>
      </c>
      <c r="P296" s="314">
        <f t="shared" si="50"/>
        <v>16783.856</v>
      </c>
      <c r="Q296" s="314">
        <f t="shared" si="50"/>
        <v>19043.474999999999</v>
      </c>
      <c r="R296" s="314">
        <f t="shared" si="50"/>
        <v>17593.82</v>
      </c>
    </row>
    <row r="297" spans="1:18" ht="12.75" customHeight="1">
      <c r="A297" s="298"/>
      <c r="B297" s="298"/>
      <c r="C297" s="228"/>
      <c r="D297" s="228"/>
      <c r="F297" s="316"/>
      <c r="G297" s="307"/>
      <c r="H297" s="307"/>
      <c r="I297" s="307"/>
      <c r="J297" s="307"/>
      <c r="K297" s="307"/>
      <c r="L297" s="307"/>
      <c r="M297" s="307"/>
      <c r="N297" s="307"/>
      <c r="O297" s="307"/>
      <c r="P297" s="307"/>
      <c r="Q297" s="307"/>
      <c r="R297" s="307"/>
    </row>
    <row r="298" spans="1:18" ht="12.75" customHeight="1">
      <c r="A298" s="298"/>
      <c r="B298" s="298" t="s">
        <v>58</v>
      </c>
      <c r="C298" s="228"/>
      <c r="D298" s="228"/>
      <c r="F298" s="316"/>
      <c r="G298" s="307"/>
      <c r="H298" s="307"/>
      <c r="I298" s="307"/>
      <c r="J298" s="307"/>
      <c r="K298" s="307"/>
      <c r="L298" s="307"/>
      <c r="M298" s="307"/>
      <c r="N298" s="307"/>
      <c r="O298" s="307"/>
      <c r="P298" s="307"/>
      <c r="Q298" s="307"/>
      <c r="R298" s="307"/>
    </row>
    <row r="299" spans="1:18" ht="12.75" customHeight="1">
      <c r="A299" s="298"/>
      <c r="B299" s="298"/>
      <c r="C299" s="266" t="s">
        <v>59</v>
      </c>
      <c r="D299" s="228"/>
      <c r="F299" s="307">
        <f t="shared" ref="F299:F304" si="51">SUM(G299:R299)</f>
        <v>0</v>
      </c>
      <c r="G299" s="326">
        <v>0</v>
      </c>
      <c r="H299" s="326">
        <v>0</v>
      </c>
      <c r="I299" s="326">
        <v>0</v>
      </c>
      <c r="J299" s="326">
        <v>0</v>
      </c>
      <c r="K299" s="326">
        <v>0</v>
      </c>
      <c r="L299" s="326">
        <v>0</v>
      </c>
      <c r="M299" s="326">
        <v>0</v>
      </c>
      <c r="N299" s="326">
        <v>0</v>
      </c>
      <c r="O299" s="326">
        <v>0</v>
      </c>
      <c r="P299" s="326">
        <v>0</v>
      </c>
      <c r="Q299" s="326">
        <v>0</v>
      </c>
      <c r="R299" s="326">
        <v>0</v>
      </c>
    </row>
    <row r="300" spans="1:18" ht="12.75" customHeight="1">
      <c r="A300" s="298"/>
      <c r="C300" s="266" t="s">
        <v>191</v>
      </c>
      <c r="D300" s="228"/>
      <c r="F300" s="307">
        <f t="shared" si="51"/>
        <v>0</v>
      </c>
      <c r="G300" s="326">
        <v>0</v>
      </c>
      <c r="H300" s="326">
        <v>0</v>
      </c>
      <c r="I300" s="326">
        <v>0</v>
      </c>
      <c r="J300" s="326">
        <v>0</v>
      </c>
      <c r="K300" s="326">
        <v>0</v>
      </c>
      <c r="L300" s="326">
        <v>0</v>
      </c>
      <c r="M300" s="326">
        <v>0</v>
      </c>
      <c r="N300" s="326">
        <v>0</v>
      </c>
      <c r="O300" s="326">
        <v>0</v>
      </c>
      <c r="P300" s="326">
        <v>0</v>
      </c>
      <c r="Q300" s="326">
        <v>0</v>
      </c>
      <c r="R300" s="326">
        <v>0</v>
      </c>
    </row>
    <row r="301" spans="1:18" ht="12.75" customHeight="1">
      <c r="A301" s="298"/>
      <c r="B301" s="298"/>
      <c r="C301" s="266" t="s">
        <v>192</v>
      </c>
      <c r="D301" s="228"/>
      <c r="F301" s="307">
        <f t="shared" si="51"/>
        <v>-24165</v>
      </c>
      <c r="G301" s="326">
        <v>-9483</v>
      </c>
      <c r="H301" s="326">
        <v>-19187</v>
      </c>
      <c r="I301" s="326">
        <v>-19615</v>
      </c>
      <c r="J301" s="326">
        <v>13483</v>
      </c>
      <c r="K301" s="326">
        <v>13437</v>
      </c>
      <c r="L301" s="326">
        <v>218</v>
      </c>
      <c r="M301" s="326">
        <v>-537</v>
      </c>
      <c r="N301" s="326">
        <v>-6245</v>
      </c>
      <c r="O301" s="326">
        <v>1861</v>
      </c>
      <c r="P301" s="326">
        <v>6131</v>
      </c>
      <c r="Q301" s="326">
        <v>-2759</v>
      </c>
      <c r="R301" s="326">
        <v>-1469</v>
      </c>
    </row>
    <row r="302" spans="1:18" ht="12.75" customHeight="1">
      <c r="A302" s="298"/>
      <c r="B302" s="298"/>
      <c r="C302" s="266" t="s">
        <v>193</v>
      </c>
      <c r="D302" s="228"/>
      <c r="E302" s="302" t="s">
        <v>171</v>
      </c>
      <c r="F302" s="307">
        <f t="shared" si="51"/>
        <v>0</v>
      </c>
      <c r="G302" s="326">
        <v>0</v>
      </c>
      <c r="H302" s="326">
        <v>0</v>
      </c>
      <c r="I302" s="326">
        <v>0</v>
      </c>
      <c r="J302" s="326">
        <v>0</v>
      </c>
      <c r="K302" s="326">
        <v>0</v>
      </c>
      <c r="L302" s="326">
        <v>0</v>
      </c>
      <c r="M302" s="326">
        <v>0</v>
      </c>
      <c r="N302" s="326">
        <v>0</v>
      </c>
      <c r="O302" s="326">
        <v>0</v>
      </c>
      <c r="P302" s="326">
        <v>0</v>
      </c>
      <c r="Q302" s="326">
        <v>0</v>
      </c>
      <c r="R302" s="326">
        <v>0</v>
      </c>
    </row>
    <row r="303" spans="1:18" ht="12.75" customHeight="1">
      <c r="A303" s="298"/>
      <c r="B303" s="298"/>
      <c r="C303" s="266" t="s">
        <v>60</v>
      </c>
      <c r="D303" s="228"/>
      <c r="F303" s="307">
        <f t="shared" si="51"/>
        <v>0</v>
      </c>
      <c r="G303" s="326">
        <v>0</v>
      </c>
      <c r="H303" s="326">
        <v>0</v>
      </c>
      <c r="I303" s="326">
        <v>0</v>
      </c>
      <c r="J303" s="326">
        <v>0</v>
      </c>
      <c r="K303" s="326">
        <v>0</v>
      </c>
      <c r="L303" s="326">
        <v>0</v>
      </c>
      <c r="M303" s="326">
        <v>0</v>
      </c>
      <c r="N303" s="326">
        <v>0</v>
      </c>
      <c r="O303" s="326">
        <v>0</v>
      </c>
      <c r="P303" s="326">
        <v>0</v>
      </c>
      <c r="Q303" s="326">
        <v>0</v>
      </c>
      <c r="R303" s="326">
        <v>0</v>
      </c>
    </row>
    <row r="304" spans="1:18" ht="12.75" customHeight="1">
      <c r="A304" s="298"/>
      <c r="B304" s="298"/>
      <c r="C304" s="266" t="s">
        <v>98</v>
      </c>
      <c r="D304" s="228"/>
      <c r="F304" s="307">
        <f t="shared" si="51"/>
        <v>33248.843738296018</v>
      </c>
      <c r="G304" s="326">
        <v>36774.046721992003</v>
      </c>
      <c r="H304" s="326">
        <v>27833.528114719003</v>
      </c>
      <c r="I304" s="326">
        <v>-11006.578183021003</v>
      </c>
      <c r="J304" s="326">
        <v>-8808.5420239700034</v>
      </c>
      <c r="K304" s="326">
        <v>-3348.4149030249973</v>
      </c>
      <c r="L304" s="326">
        <v>2187.916094926004</v>
      </c>
      <c r="M304" s="326">
        <v>-163.84313642599591</v>
      </c>
      <c r="N304" s="326">
        <v>-9168.9979999999996</v>
      </c>
      <c r="O304" s="326">
        <v>-18891.607085971998</v>
      </c>
      <c r="P304" s="326">
        <v>8171.6269649759997</v>
      </c>
      <c r="Q304" s="326">
        <v>20504.015999585004</v>
      </c>
      <c r="R304" s="326">
        <v>-10834.306825487998</v>
      </c>
    </row>
    <row r="305" spans="1:18" ht="12.75" customHeight="1">
      <c r="A305" s="298"/>
      <c r="B305" s="298"/>
      <c r="C305" s="228"/>
      <c r="D305" s="228"/>
      <c r="F305" s="316"/>
      <c r="G305" s="307"/>
      <c r="H305" s="307"/>
      <c r="I305" s="307"/>
      <c r="J305" s="307"/>
      <c r="K305" s="307"/>
      <c r="L305" s="307"/>
      <c r="M305" s="307"/>
      <c r="N305" s="307"/>
      <c r="O305" s="307"/>
      <c r="P305" s="307"/>
      <c r="Q305" s="307"/>
      <c r="R305" s="307"/>
    </row>
    <row r="306" spans="1:18" ht="12.75" customHeight="1">
      <c r="A306" s="298"/>
      <c r="B306" s="298" t="s">
        <v>194</v>
      </c>
      <c r="C306" s="228"/>
      <c r="D306" s="228"/>
      <c r="F306" s="307">
        <f>SUM(G306:R306)</f>
        <v>9083.8437382960183</v>
      </c>
      <c r="G306" s="312">
        <f t="shared" ref="G306:R306" si="52">SUM(G299:G305)</f>
        <v>27291.046721992003</v>
      </c>
      <c r="H306" s="312">
        <f t="shared" si="52"/>
        <v>8646.5281147190035</v>
      </c>
      <c r="I306" s="312">
        <f t="shared" si="52"/>
        <v>-30621.578183021003</v>
      </c>
      <c r="J306" s="312">
        <f t="shared" si="52"/>
        <v>4674.4579760299966</v>
      </c>
      <c r="K306" s="312">
        <f t="shared" si="52"/>
        <v>10088.585096975003</v>
      </c>
      <c r="L306" s="312">
        <f t="shared" si="52"/>
        <v>2405.916094926004</v>
      </c>
      <c r="M306" s="312">
        <f t="shared" si="52"/>
        <v>-700.84313642599591</v>
      </c>
      <c r="N306" s="312">
        <f t="shared" si="52"/>
        <v>-15413.998</v>
      </c>
      <c r="O306" s="312">
        <f t="shared" si="52"/>
        <v>-17030.607085971998</v>
      </c>
      <c r="P306" s="312">
        <f t="shared" si="52"/>
        <v>14302.626964976</v>
      </c>
      <c r="Q306" s="312">
        <f t="shared" si="52"/>
        <v>17745.015999585004</v>
      </c>
      <c r="R306" s="312">
        <f t="shared" si="52"/>
        <v>-12303.306825487998</v>
      </c>
    </row>
    <row r="307" spans="1:18" ht="12.75" customHeight="1">
      <c r="A307" s="298"/>
      <c r="B307" s="298"/>
      <c r="C307" s="228"/>
      <c r="D307" s="228"/>
      <c r="F307" s="316"/>
      <c r="G307" s="307"/>
      <c r="H307" s="307"/>
      <c r="I307" s="307"/>
      <c r="J307" s="307"/>
      <c r="K307" s="307"/>
      <c r="L307" s="307"/>
      <c r="M307" s="307"/>
      <c r="N307" s="307"/>
      <c r="O307" s="307"/>
      <c r="P307" s="307"/>
      <c r="Q307" s="307"/>
      <c r="R307" s="307"/>
    </row>
    <row r="308" spans="1:18" ht="12.75" customHeight="1">
      <c r="A308" s="298"/>
      <c r="B308" s="298" t="s">
        <v>61</v>
      </c>
      <c r="C308" s="228"/>
      <c r="D308" s="228"/>
      <c r="F308" s="316"/>
      <c r="G308" s="307"/>
      <c r="H308" s="307"/>
      <c r="I308" s="307"/>
      <c r="J308" s="307"/>
      <c r="K308" s="307"/>
      <c r="L308" s="307"/>
      <c r="M308" s="307"/>
      <c r="N308" s="307"/>
      <c r="O308" s="307"/>
      <c r="P308" s="307"/>
      <c r="Q308" s="307"/>
      <c r="R308" s="307"/>
    </row>
    <row r="309" spans="1:18" ht="12.75" customHeight="1">
      <c r="A309" s="298"/>
      <c r="B309" s="298"/>
      <c r="C309" s="253" t="s">
        <v>21</v>
      </c>
      <c r="D309" s="228"/>
      <c r="F309" s="307">
        <f t="shared" ref="F309" si="53">SUM(G309:R309)</f>
        <v>67204.023762719473</v>
      </c>
      <c r="G309" s="326">
        <v>21246</v>
      </c>
      <c r="H309" s="326">
        <v>8536.3334260685369</v>
      </c>
      <c r="I309" s="326">
        <v>0</v>
      </c>
      <c r="J309" s="326">
        <v>1250</v>
      </c>
      <c r="K309" s="326">
        <v>0</v>
      </c>
      <c r="L309" s="326">
        <v>0</v>
      </c>
      <c r="M309" s="326">
        <v>0</v>
      </c>
      <c r="N309" s="326">
        <v>0</v>
      </c>
      <c r="O309" s="326">
        <v>21552.690336650936</v>
      </c>
      <c r="P309" s="326">
        <v>0</v>
      </c>
      <c r="Q309" s="326">
        <v>7444</v>
      </c>
      <c r="R309" s="326">
        <v>7175</v>
      </c>
    </row>
    <row r="310" spans="1:18" ht="12.75" customHeight="1">
      <c r="A310" s="298"/>
      <c r="B310" s="298"/>
      <c r="C310" s="253" t="s">
        <v>305</v>
      </c>
      <c r="D310" s="228"/>
      <c r="F310" s="307">
        <f t="shared" ref="F310:F316" si="54">SUM(G310:R310)</f>
        <v>25186</v>
      </c>
      <c r="G310" s="326">
        <v>0</v>
      </c>
      <c r="H310" s="326">
        <v>0</v>
      </c>
      <c r="I310" s="326">
        <v>0</v>
      </c>
      <c r="J310" s="326">
        <v>0</v>
      </c>
      <c r="K310" s="326">
        <v>12475</v>
      </c>
      <c r="L310" s="326">
        <v>8238</v>
      </c>
      <c r="M310" s="326">
        <v>3648</v>
      </c>
      <c r="N310" s="326">
        <v>425</v>
      </c>
      <c r="O310" s="326">
        <v>400</v>
      </c>
      <c r="P310" s="326">
        <v>0</v>
      </c>
      <c r="Q310" s="326">
        <v>0</v>
      </c>
      <c r="R310" s="326">
        <v>0</v>
      </c>
    </row>
    <row r="311" spans="1:18" ht="12.75" customHeight="1">
      <c r="A311" s="298"/>
      <c r="B311" s="298"/>
      <c r="C311" s="253" t="s">
        <v>27</v>
      </c>
      <c r="D311" s="228"/>
      <c r="F311" s="307">
        <f t="shared" si="54"/>
        <v>0</v>
      </c>
      <c r="G311" s="326">
        <v>0</v>
      </c>
      <c r="H311" s="326">
        <v>0</v>
      </c>
      <c r="I311" s="326">
        <v>0</v>
      </c>
      <c r="J311" s="326">
        <v>0</v>
      </c>
      <c r="K311" s="326">
        <v>0</v>
      </c>
      <c r="L311" s="326">
        <v>0</v>
      </c>
      <c r="M311" s="326">
        <v>0</v>
      </c>
      <c r="N311" s="326">
        <v>0</v>
      </c>
      <c r="O311" s="326">
        <v>0</v>
      </c>
      <c r="P311" s="326">
        <v>0</v>
      </c>
      <c r="Q311" s="326">
        <v>0</v>
      </c>
      <c r="R311" s="326">
        <v>0</v>
      </c>
    </row>
    <row r="312" spans="1:18" ht="12.75" customHeight="1">
      <c r="A312" s="298"/>
      <c r="B312" s="298"/>
      <c r="C312" s="253" t="s">
        <v>22</v>
      </c>
      <c r="D312" s="228"/>
      <c r="F312" s="307">
        <f t="shared" si="54"/>
        <v>3711170.4201925341</v>
      </c>
      <c r="G312" s="326">
        <v>326102</v>
      </c>
      <c r="H312" s="326">
        <v>298559</v>
      </c>
      <c r="I312" s="326">
        <v>139290.63471941906</v>
      </c>
      <c r="J312" s="326">
        <v>192858.05820160871</v>
      </c>
      <c r="K312" s="326">
        <v>220236.52405689284</v>
      </c>
      <c r="L312" s="326">
        <v>376399.37744761305</v>
      </c>
      <c r="M312" s="326">
        <v>455565.91028046678</v>
      </c>
      <c r="N312" s="326">
        <v>380897.5527467404</v>
      </c>
      <c r="O312" s="326">
        <v>388871.272</v>
      </c>
      <c r="P312" s="326">
        <v>142448.90576815885</v>
      </c>
      <c r="Q312" s="326">
        <v>354261.43770000001</v>
      </c>
      <c r="R312" s="326">
        <v>435679.74727163423</v>
      </c>
    </row>
    <row r="313" spans="1:18" ht="12.75" customHeight="1">
      <c r="A313" s="298"/>
      <c r="B313" s="298"/>
      <c r="C313" s="253" t="s">
        <v>23</v>
      </c>
      <c r="D313" s="228"/>
      <c r="F313" s="307">
        <f t="shared" si="54"/>
        <v>0</v>
      </c>
      <c r="G313" s="326">
        <v>0</v>
      </c>
      <c r="H313" s="326">
        <v>0</v>
      </c>
      <c r="I313" s="326">
        <v>0</v>
      </c>
      <c r="J313" s="326">
        <v>0</v>
      </c>
      <c r="K313" s="326">
        <v>0</v>
      </c>
      <c r="L313" s="326">
        <v>0</v>
      </c>
      <c r="M313" s="326">
        <v>0</v>
      </c>
      <c r="N313" s="326">
        <v>0</v>
      </c>
      <c r="O313" s="326">
        <v>0</v>
      </c>
      <c r="P313" s="326">
        <v>0</v>
      </c>
      <c r="Q313" s="326">
        <v>0</v>
      </c>
      <c r="R313" s="326">
        <v>0</v>
      </c>
    </row>
    <row r="314" spans="1:18" ht="12.75" customHeight="1">
      <c r="A314" s="298"/>
      <c r="B314" s="298"/>
      <c r="C314" s="253" t="s">
        <v>26</v>
      </c>
      <c r="D314" s="228"/>
      <c r="F314" s="307">
        <f t="shared" si="54"/>
        <v>104205.50334203988</v>
      </c>
      <c r="G314" s="326">
        <v>5143</v>
      </c>
      <c r="H314" s="326">
        <v>8765</v>
      </c>
      <c r="I314" s="326">
        <v>0</v>
      </c>
      <c r="J314" s="326">
        <v>3971</v>
      </c>
      <c r="K314" s="326">
        <v>24070</v>
      </c>
      <c r="L314" s="326">
        <v>15752</v>
      </c>
      <c r="M314" s="326">
        <v>0</v>
      </c>
      <c r="N314" s="326">
        <v>0</v>
      </c>
      <c r="O314" s="326">
        <v>0</v>
      </c>
      <c r="P314" s="326">
        <v>0</v>
      </c>
      <c r="Q314" s="326">
        <v>11857.503342039883</v>
      </c>
      <c r="R314" s="326">
        <v>34647</v>
      </c>
    </row>
    <row r="315" spans="1:18" ht="12.75" customHeight="1">
      <c r="A315" s="298"/>
      <c r="B315" s="298"/>
      <c r="C315" s="253" t="s">
        <v>307</v>
      </c>
      <c r="D315" s="228"/>
      <c r="F315" s="307">
        <f t="shared" si="54"/>
        <v>1237151.0924999998</v>
      </c>
      <c r="G315" s="326">
        <v>23848.088333333333</v>
      </c>
      <c r="H315" s="326">
        <v>104465.38416666667</v>
      </c>
      <c r="I315" s="326">
        <v>80658.857499999664</v>
      </c>
      <c r="J315" s="326">
        <v>227035.63166666665</v>
      </c>
      <c r="K315" s="326">
        <v>234618.32083333333</v>
      </c>
      <c r="L315" s="326">
        <v>130156.0975</v>
      </c>
      <c r="M315" s="326">
        <v>176377.58249999999</v>
      </c>
      <c r="N315" s="326">
        <v>118853.27833333332</v>
      </c>
      <c r="O315" s="326">
        <v>58843.609166666662</v>
      </c>
      <c r="P315" s="326">
        <v>18761.015833333349</v>
      </c>
      <c r="Q315" s="326">
        <v>7507.3950000003533</v>
      </c>
      <c r="R315" s="326">
        <v>56025.831666666665</v>
      </c>
    </row>
    <row r="316" spans="1:18" ht="12.75" customHeight="1">
      <c r="A316" s="298"/>
      <c r="B316" s="298"/>
      <c r="C316" s="253" t="s">
        <v>308</v>
      </c>
      <c r="D316" s="228"/>
      <c r="F316" s="307">
        <f t="shared" si="54"/>
        <v>288943.94911440299</v>
      </c>
      <c r="G316" s="326">
        <v>62036.857283850986</v>
      </c>
      <c r="H316" s="326">
        <v>40687.801561800014</v>
      </c>
      <c r="I316" s="326">
        <v>62986.285232500006</v>
      </c>
      <c r="J316" s="326">
        <v>23278.29336170002</v>
      </c>
      <c r="K316" s="326">
        <v>-19788.528918048007</v>
      </c>
      <c r="L316" s="326">
        <v>-20068.588278399999</v>
      </c>
      <c r="M316" s="326">
        <v>14386.631710099988</v>
      </c>
      <c r="N316" s="326">
        <v>16942.848038899974</v>
      </c>
      <c r="O316" s="326">
        <v>23973.6728229</v>
      </c>
      <c r="P316" s="326">
        <v>29554.933391399994</v>
      </c>
      <c r="Q316" s="326">
        <v>24555.651353700021</v>
      </c>
      <c r="R316" s="326">
        <v>30398.091554000002</v>
      </c>
    </row>
    <row r="317" spans="1:18" ht="12.75" customHeight="1">
      <c r="A317" s="298"/>
      <c r="B317" s="298"/>
      <c r="D317" s="228"/>
      <c r="F317" s="316"/>
      <c r="G317" s="307"/>
      <c r="H317" s="307"/>
      <c r="I317" s="307"/>
      <c r="J317" s="307"/>
      <c r="K317" s="307"/>
      <c r="L317" s="307"/>
      <c r="M317" s="307"/>
      <c r="N317" s="307"/>
      <c r="O317" s="307"/>
      <c r="P317" s="307"/>
      <c r="Q317" s="307"/>
      <c r="R317" s="307"/>
    </row>
    <row r="318" spans="1:18" ht="12.75" customHeight="1">
      <c r="B318" s="298" t="s">
        <v>195</v>
      </c>
      <c r="C318" s="228"/>
      <c r="F318" s="307">
        <f>SUM(G318:R318)</f>
        <v>5433860.9889116958</v>
      </c>
      <c r="G318" s="326">
        <f>SUM(G309:G316)</f>
        <v>438375.94561718428</v>
      </c>
      <c r="H318" s="326">
        <f t="shared" ref="H318:R318" si="55">SUM(H309:H316)</f>
        <v>461013.5191545352</v>
      </c>
      <c r="I318" s="326">
        <f t="shared" si="55"/>
        <v>282935.77745191875</v>
      </c>
      <c r="J318" s="326">
        <f t="shared" si="55"/>
        <v>448392.98322997539</v>
      </c>
      <c r="K318" s="326">
        <f t="shared" si="55"/>
        <v>471611.31597217813</v>
      </c>
      <c r="L318" s="326">
        <f t="shared" si="55"/>
        <v>510476.88666921307</v>
      </c>
      <c r="M318" s="326">
        <f t="shared" si="55"/>
        <v>649978.12449056678</v>
      </c>
      <c r="N318" s="326">
        <f t="shared" si="55"/>
        <v>517118.67911897367</v>
      </c>
      <c r="O318" s="326">
        <f t="shared" si="55"/>
        <v>493641.24432621757</v>
      </c>
      <c r="P318" s="326">
        <f t="shared" si="55"/>
        <v>190764.85499289219</v>
      </c>
      <c r="Q318" s="326">
        <f t="shared" si="55"/>
        <v>405625.98739574029</v>
      </c>
      <c r="R318" s="326">
        <f t="shared" si="55"/>
        <v>563925.670492301</v>
      </c>
    </row>
    <row r="319" spans="1:18" ht="12.75" customHeight="1">
      <c r="B319" s="298"/>
      <c r="C319" s="228"/>
      <c r="F319" s="307"/>
      <c r="G319" s="326"/>
      <c r="H319" s="326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</row>
    <row r="320" spans="1:18" ht="12.75" customHeight="1">
      <c r="B320" s="298" t="s">
        <v>196</v>
      </c>
      <c r="C320" s="228"/>
      <c r="F320" s="307">
        <f>SUM(G320:R320)</f>
        <v>0</v>
      </c>
      <c r="G320" s="312">
        <v>0</v>
      </c>
      <c r="H320" s="312">
        <v>0</v>
      </c>
      <c r="I320" s="312">
        <v>0</v>
      </c>
      <c r="J320" s="312">
        <v>0</v>
      </c>
      <c r="K320" s="312">
        <v>0</v>
      </c>
      <c r="L320" s="312">
        <v>0</v>
      </c>
      <c r="M320" s="312">
        <v>0</v>
      </c>
      <c r="N320" s="312">
        <v>0</v>
      </c>
      <c r="O320" s="312">
        <v>0</v>
      </c>
      <c r="P320" s="312">
        <v>0</v>
      </c>
      <c r="Q320" s="312">
        <v>0</v>
      </c>
      <c r="R320" s="312">
        <v>0</v>
      </c>
    </row>
    <row r="321" spans="1:18" ht="12.75" customHeight="1">
      <c r="A321" s="298"/>
      <c r="B321" s="298"/>
      <c r="C321" s="228"/>
      <c r="D321" s="228"/>
      <c r="F321" s="316"/>
      <c r="G321" s="307"/>
      <c r="H321" s="307"/>
      <c r="I321" s="307"/>
      <c r="J321" s="307"/>
      <c r="K321" s="307"/>
      <c r="L321" s="307"/>
      <c r="M321" s="307"/>
      <c r="N321" s="307"/>
      <c r="O321" s="307"/>
      <c r="P321" s="307"/>
      <c r="Q321" s="307"/>
      <c r="R321" s="307"/>
    </row>
    <row r="322" spans="1:18" ht="12.75" customHeight="1">
      <c r="A322" s="240" t="s">
        <v>197</v>
      </c>
      <c r="B322" s="298"/>
      <c r="C322" s="228"/>
      <c r="D322" s="228"/>
      <c r="F322" s="307">
        <f>SUM(G322:R322)</f>
        <v>5684541.2676499924</v>
      </c>
      <c r="G322" s="312">
        <f>SUM(G296,G306,G318:G320)</f>
        <v>491050.09733917628</v>
      </c>
      <c r="H322" s="312">
        <f t="shared" ref="H322:R322" si="56">SUM(H296,H306,H318:H320)</f>
        <v>508887.42526925419</v>
      </c>
      <c r="I322" s="312">
        <f t="shared" si="56"/>
        <v>270650.62626889773</v>
      </c>
      <c r="J322" s="312">
        <f t="shared" si="56"/>
        <v>481434.94020600535</v>
      </c>
      <c r="K322" s="312">
        <f t="shared" si="56"/>
        <v>503507.42006915313</v>
      </c>
      <c r="L322" s="312">
        <f t="shared" si="56"/>
        <v>537093.05976413912</v>
      </c>
      <c r="M322" s="312">
        <f t="shared" si="56"/>
        <v>672558.53235414077</v>
      </c>
      <c r="N322" s="312">
        <f t="shared" si="56"/>
        <v>521105.9101189737</v>
      </c>
      <c r="O322" s="312">
        <f t="shared" si="56"/>
        <v>464771.25624024554</v>
      </c>
      <c r="P322" s="312">
        <f t="shared" si="56"/>
        <v>221851.33795786818</v>
      </c>
      <c r="Q322" s="312">
        <f t="shared" si="56"/>
        <v>442414.47839532531</v>
      </c>
      <c r="R322" s="312">
        <f t="shared" si="56"/>
        <v>569216.18366681295</v>
      </c>
    </row>
    <row r="323" spans="1:18" ht="12.75" customHeight="1">
      <c r="A323" s="298"/>
      <c r="B323" s="298"/>
      <c r="C323" s="228"/>
      <c r="D323" s="228"/>
      <c r="F323" s="307"/>
      <c r="G323" s="307"/>
      <c r="H323" s="307"/>
      <c r="I323" s="307"/>
      <c r="J323" s="307"/>
      <c r="K323" s="307"/>
      <c r="L323" s="307"/>
      <c r="M323" s="307"/>
      <c r="N323" s="307"/>
      <c r="O323" s="307"/>
      <c r="P323" s="307"/>
      <c r="Q323" s="307"/>
      <c r="R323" s="307"/>
    </row>
    <row r="324" spans="1:18" ht="12.75" customHeight="1">
      <c r="A324" s="270" t="s">
        <v>92</v>
      </c>
      <c r="B324" s="298"/>
      <c r="C324" s="228"/>
      <c r="D324" s="228"/>
      <c r="F324" s="316"/>
      <c r="G324" s="307"/>
      <c r="H324" s="307"/>
      <c r="I324" s="307"/>
      <c r="J324" s="307"/>
      <c r="K324" s="307"/>
      <c r="L324" s="307"/>
      <c r="M324" s="307"/>
      <c r="N324" s="307"/>
      <c r="O324" s="307"/>
      <c r="P324" s="307"/>
      <c r="Q324" s="307"/>
      <c r="R324" s="307"/>
    </row>
    <row r="325" spans="1:18" ht="12.75" customHeight="1">
      <c r="A325" s="298"/>
      <c r="C325" s="298" t="s">
        <v>24</v>
      </c>
      <c r="D325" s="228"/>
      <c r="F325" s="307">
        <f t="shared" ref="F325:F334" si="57">SUM(G325:R325)</f>
        <v>0</v>
      </c>
      <c r="G325" s="326">
        <v>0</v>
      </c>
      <c r="H325" s="326">
        <v>0</v>
      </c>
      <c r="I325" s="326">
        <v>0</v>
      </c>
      <c r="J325" s="326">
        <v>0</v>
      </c>
      <c r="K325" s="326">
        <v>0</v>
      </c>
      <c r="L325" s="326">
        <v>0</v>
      </c>
      <c r="M325" s="326">
        <v>0</v>
      </c>
      <c r="N325" s="326">
        <v>0</v>
      </c>
      <c r="O325" s="326">
        <v>0</v>
      </c>
      <c r="P325" s="326">
        <v>0</v>
      </c>
      <c r="Q325" s="326">
        <v>0</v>
      </c>
      <c r="R325" s="326">
        <v>0</v>
      </c>
    </row>
    <row r="326" spans="1:18" ht="12.75" customHeight="1">
      <c r="A326" s="298"/>
      <c r="C326" s="298" t="s">
        <v>65</v>
      </c>
      <c r="D326" s="228"/>
      <c r="F326" s="307">
        <f t="shared" si="57"/>
        <v>372799.89858034591</v>
      </c>
      <c r="G326" s="326">
        <v>49709.212185741671</v>
      </c>
      <c r="H326" s="326">
        <v>47589.249835442897</v>
      </c>
      <c r="I326" s="326">
        <v>47857.13780109019</v>
      </c>
      <c r="J326" s="326">
        <v>47848.798253100453</v>
      </c>
      <c r="K326" s="326">
        <v>20746.41470876403</v>
      </c>
      <c r="L326" s="326">
        <v>17342.072320532952</v>
      </c>
      <c r="M326" s="326">
        <v>30641.20427790796</v>
      </c>
      <c r="N326" s="326">
        <v>49485.427555064161</v>
      </c>
      <c r="O326" s="326">
        <v>24784.515741521773</v>
      </c>
      <c r="P326" s="326">
        <v>-4072.6315923499178</v>
      </c>
      <c r="Q326" s="326">
        <v>10835.406880785069</v>
      </c>
      <c r="R326" s="326">
        <v>30033.090612744603</v>
      </c>
    </row>
    <row r="327" spans="1:18" ht="12.75" customHeight="1">
      <c r="A327" s="298"/>
      <c r="C327" s="298" t="s">
        <v>66</v>
      </c>
      <c r="D327" s="228"/>
      <c r="F327" s="307">
        <f t="shared" si="57"/>
        <v>0</v>
      </c>
      <c r="G327" s="326">
        <v>0</v>
      </c>
      <c r="H327" s="326">
        <v>0</v>
      </c>
      <c r="I327" s="326">
        <v>0</v>
      </c>
      <c r="J327" s="326">
        <v>0</v>
      </c>
      <c r="K327" s="326">
        <v>0</v>
      </c>
      <c r="L327" s="326">
        <v>0</v>
      </c>
      <c r="M327" s="326">
        <v>0</v>
      </c>
      <c r="N327" s="326">
        <v>0</v>
      </c>
      <c r="O327" s="326">
        <v>0</v>
      </c>
      <c r="P327" s="326">
        <v>0</v>
      </c>
      <c r="Q327" s="326">
        <v>0</v>
      </c>
      <c r="R327" s="326">
        <v>0</v>
      </c>
    </row>
    <row r="328" spans="1:18" ht="12.75" customHeight="1">
      <c r="A328" s="298"/>
      <c r="C328" s="298" t="s">
        <v>67</v>
      </c>
      <c r="D328" s="228"/>
      <c r="F328" s="307">
        <f t="shared" si="57"/>
        <v>0</v>
      </c>
      <c r="G328" s="326">
        <v>0</v>
      </c>
      <c r="H328" s="326">
        <v>0</v>
      </c>
      <c r="I328" s="326">
        <v>0</v>
      </c>
      <c r="J328" s="326">
        <v>0</v>
      </c>
      <c r="K328" s="326">
        <v>0</v>
      </c>
      <c r="L328" s="326">
        <v>0</v>
      </c>
      <c r="M328" s="326">
        <v>0</v>
      </c>
      <c r="N328" s="326">
        <v>0</v>
      </c>
      <c r="O328" s="326">
        <v>0</v>
      </c>
      <c r="P328" s="326">
        <v>0</v>
      </c>
      <c r="Q328" s="326">
        <v>0</v>
      </c>
      <c r="R328" s="326">
        <v>0</v>
      </c>
    </row>
    <row r="329" spans="1:18" ht="12.75" customHeight="1">
      <c r="A329" s="298"/>
      <c r="C329" s="298" t="s">
        <v>68</v>
      </c>
      <c r="D329" s="228"/>
      <c r="F329" s="307">
        <f t="shared" si="57"/>
        <v>0</v>
      </c>
      <c r="G329" s="326">
        <v>0</v>
      </c>
      <c r="H329" s="326">
        <v>0</v>
      </c>
      <c r="I329" s="326">
        <v>0</v>
      </c>
      <c r="J329" s="326">
        <v>0</v>
      </c>
      <c r="K329" s="326">
        <v>0</v>
      </c>
      <c r="L329" s="326">
        <v>0</v>
      </c>
      <c r="M329" s="326">
        <v>0</v>
      </c>
      <c r="N329" s="326">
        <v>0</v>
      </c>
      <c r="O329" s="326">
        <v>0</v>
      </c>
      <c r="P329" s="326">
        <v>0</v>
      </c>
      <c r="Q329" s="326">
        <v>0</v>
      </c>
      <c r="R329" s="326">
        <v>0</v>
      </c>
    </row>
    <row r="330" spans="1:18" ht="12.75" customHeight="1">
      <c r="A330" s="298"/>
      <c r="C330" s="298" t="s">
        <v>69</v>
      </c>
      <c r="D330" s="228"/>
      <c r="F330" s="307">
        <f t="shared" si="57"/>
        <v>0</v>
      </c>
      <c r="G330" s="326">
        <v>0</v>
      </c>
      <c r="H330" s="326">
        <v>0</v>
      </c>
      <c r="I330" s="326">
        <v>0</v>
      </c>
      <c r="J330" s="326">
        <v>0</v>
      </c>
      <c r="K330" s="326">
        <v>0</v>
      </c>
      <c r="L330" s="326">
        <v>0</v>
      </c>
      <c r="M330" s="326">
        <v>0</v>
      </c>
      <c r="N330" s="326">
        <v>0</v>
      </c>
      <c r="O330" s="326">
        <v>0</v>
      </c>
      <c r="P330" s="326">
        <v>0</v>
      </c>
      <c r="Q330" s="326">
        <v>0</v>
      </c>
      <c r="R330" s="326">
        <v>0</v>
      </c>
    </row>
    <row r="331" spans="1:18" ht="12.75" customHeight="1">
      <c r="A331" s="298"/>
      <c r="C331" s="298" t="s">
        <v>70</v>
      </c>
      <c r="D331" s="228"/>
      <c r="F331" s="307">
        <f t="shared" si="57"/>
        <v>0</v>
      </c>
      <c r="G331" s="326">
        <v>0</v>
      </c>
      <c r="H331" s="326">
        <v>0</v>
      </c>
      <c r="I331" s="326">
        <v>0</v>
      </c>
      <c r="J331" s="326">
        <v>0</v>
      </c>
      <c r="K331" s="326">
        <v>0</v>
      </c>
      <c r="L331" s="326">
        <v>0</v>
      </c>
      <c r="M331" s="326">
        <v>0</v>
      </c>
      <c r="N331" s="326">
        <v>0</v>
      </c>
      <c r="O331" s="326">
        <v>0</v>
      </c>
      <c r="P331" s="326">
        <v>0</v>
      </c>
      <c r="Q331" s="326">
        <v>0</v>
      </c>
      <c r="R331" s="326">
        <v>0</v>
      </c>
    </row>
    <row r="332" spans="1:18" ht="12.75" customHeight="1">
      <c r="A332" s="298"/>
      <c r="C332" s="298" t="s">
        <v>27</v>
      </c>
      <c r="D332" s="228"/>
      <c r="E332" s="302" t="s">
        <v>171</v>
      </c>
      <c r="F332" s="307">
        <f t="shared" si="57"/>
        <v>6982226.2891184902</v>
      </c>
      <c r="G332" s="326">
        <v>634601.62946691131</v>
      </c>
      <c r="H332" s="326">
        <v>485654.47608130332</v>
      </c>
      <c r="I332" s="326">
        <v>679919.85394501232</v>
      </c>
      <c r="J332" s="326">
        <v>443817.05636389466</v>
      </c>
      <c r="K332" s="326">
        <v>400255.67665908317</v>
      </c>
      <c r="L332" s="326">
        <v>451636.65984432778</v>
      </c>
      <c r="M332" s="326">
        <v>589726.8513439513</v>
      </c>
      <c r="N332" s="326">
        <v>683035.93653495936</v>
      </c>
      <c r="O332" s="326">
        <v>581505.65487223305</v>
      </c>
      <c r="P332" s="326">
        <v>762533.41165348073</v>
      </c>
      <c r="Q332" s="326">
        <v>678405.16077688965</v>
      </c>
      <c r="R332" s="326">
        <v>591133.92157644418</v>
      </c>
    </row>
    <row r="333" spans="1:18" ht="12.75" customHeight="1">
      <c r="A333" s="298"/>
      <c r="C333" s="298" t="s">
        <v>333</v>
      </c>
      <c r="D333" s="228"/>
      <c r="F333" s="307">
        <f t="shared" si="57"/>
        <v>0</v>
      </c>
      <c r="G333" s="326">
        <v>0</v>
      </c>
      <c r="H333" s="326">
        <v>0</v>
      </c>
      <c r="I333" s="326">
        <v>0</v>
      </c>
      <c r="J333" s="326">
        <v>0</v>
      </c>
      <c r="K333" s="326">
        <v>0</v>
      </c>
      <c r="L333" s="326">
        <v>0</v>
      </c>
      <c r="M333" s="326">
        <v>0</v>
      </c>
      <c r="N333" s="326">
        <v>0</v>
      </c>
      <c r="O333" s="326">
        <v>0</v>
      </c>
      <c r="P333" s="326">
        <v>0</v>
      </c>
      <c r="Q333" s="326">
        <v>0</v>
      </c>
      <c r="R333" s="326">
        <v>0</v>
      </c>
    </row>
    <row r="334" spans="1:18" ht="12.75" customHeight="1">
      <c r="A334" s="298"/>
      <c r="C334" s="298" t="s">
        <v>71</v>
      </c>
      <c r="F334" s="307">
        <f t="shared" si="57"/>
        <v>0</v>
      </c>
      <c r="G334" s="326">
        <v>0</v>
      </c>
      <c r="H334" s="326">
        <v>0</v>
      </c>
      <c r="I334" s="326">
        <v>0</v>
      </c>
      <c r="J334" s="326">
        <v>0</v>
      </c>
      <c r="K334" s="326">
        <v>0</v>
      </c>
      <c r="L334" s="326">
        <v>0</v>
      </c>
      <c r="M334" s="326">
        <v>0</v>
      </c>
      <c r="N334" s="326">
        <v>0</v>
      </c>
      <c r="O334" s="326">
        <v>0</v>
      </c>
      <c r="P334" s="326">
        <v>0</v>
      </c>
      <c r="Q334" s="326">
        <v>0</v>
      </c>
      <c r="R334" s="326">
        <v>0</v>
      </c>
    </row>
    <row r="335" spans="1:18" ht="12.75" customHeight="1">
      <c r="A335" s="298"/>
      <c r="B335" s="298"/>
      <c r="F335" s="307"/>
      <c r="G335" s="307"/>
      <c r="H335" s="307"/>
      <c r="I335" s="307"/>
      <c r="J335" s="307"/>
      <c r="K335" s="307"/>
      <c r="L335" s="307"/>
      <c r="M335" s="307"/>
      <c r="N335" s="307"/>
      <c r="O335" s="307"/>
      <c r="P335" s="307"/>
      <c r="Q335" s="307"/>
      <c r="R335" s="307"/>
    </row>
    <row r="336" spans="1:18" ht="12.75" customHeight="1">
      <c r="A336" s="228" t="s">
        <v>211</v>
      </c>
      <c r="B336" s="228"/>
      <c r="C336" s="228"/>
      <c r="D336" s="228"/>
      <c r="F336" s="307">
        <f>SUM(G336:R336)</f>
        <v>7355026.1876988355</v>
      </c>
      <c r="G336" s="314">
        <f t="shared" ref="G336:I336" si="58">SUM(G325:G335)</f>
        <v>684310.84165265295</v>
      </c>
      <c r="H336" s="314">
        <f t="shared" si="58"/>
        <v>533243.72591674619</v>
      </c>
      <c r="I336" s="314">
        <f t="shared" si="58"/>
        <v>727776.99174610246</v>
      </c>
      <c r="J336" s="314">
        <f t="shared" ref="J336:R336" si="59">SUM(J325:J335)</f>
        <v>491665.85461699509</v>
      </c>
      <c r="K336" s="314">
        <f t="shared" si="59"/>
        <v>421002.09136784717</v>
      </c>
      <c r="L336" s="314">
        <f t="shared" si="59"/>
        <v>468978.7321648607</v>
      </c>
      <c r="M336" s="314">
        <f t="shared" si="59"/>
        <v>620368.05562185927</v>
      </c>
      <c r="N336" s="314">
        <f t="shared" si="59"/>
        <v>732521.36409002356</v>
      </c>
      <c r="O336" s="314">
        <f t="shared" si="59"/>
        <v>606290.17061375477</v>
      </c>
      <c r="P336" s="314">
        <f t="shared" si="59"/>
        <v>758460.78006113076</v>
      </c>
      <c r="Q336" s="314">
        <f t="shared" si="59"/>
        <v>689240.56765767466</v>
      </c>
      <c r="R336" s="314">
        <f t="shared" si="59"/>
        <v>621167.01218918874</v>
      </c>
    </row>
    <row r="337" spans="1:18" ht="12.75" customHeight="1">
      <c r="F337" s="307"/>
      <c r="G337" s="307"/>
      <c r="H337" s="307"/>
      <c r="I337" s="307"/>
      <c r="J337" s="307"/>
      <c r="K337" s="307"/>
      <c r="L337" s="307"/>
      <c r="M337" s="307"/>
      <c r="N337" s="307"/>
      <c r="O337" s="307"/>
      <c r="P337" s="307"/>
      <c r="Q337" s="307"/>
      <c r="R337" s="307"/>
    </row>
    <row r="338" spans="1:18" ht="12.75" customHeight="1">
      <c r="A338" s="228" t="s">
        <v>93</v>
      </c>
      <c r="B338" s="228"/>
      <c r="F338" s="307"/>
      <c r="G338" s="307"/>
      <c r="H338" s="307"/>
      <c r="I338" s="307"/>
      <c r="J338" s="307"/>
      <c r="K338" s="307"/>
      <c r="L338" s="307"/>
      <c r="M338" s="307"/>
      <c r="N338" s="307"/>
      <c r="O338" s="307"/>
      <c r="P338" s="307"/>
      <c r="Q338" s="307"/>
      <c r="R338" s="307"/>
    </row>
    <row r="339" spans="1:18" ht="12.75" customHeight="1">
      <c r="A339" s="228"/>
      <c r="B339" s="228"/>
      <c r="C339" s="253" t="s">
        <v>25</v>
      </c>
      <c r="F339" s="307">
        <f t="shared" ref="F339:F344" si="60">SUM(G339:R339)</f>
        <v>2407519</v>
      </c>
      <c r="G339" s="326">
        <v>222194</v>
      </c>
      <c r="H339" s="326">
        <v>151343</v>
      </c>
      <c r="I339" s="326">
        <v>282619</v>
      </c>
      <c r="J339" s="326">
        <v>213674</v>
      </c>
      <c r="K339" s="326">
        <v>168104</v>
      </c>
      <c r="L339" s="326">
        <v>84048</v>
      </c>
      <c r="M339" s="326">
        <v>180007</v>
      </c>
      <c r="N339" s="326">
        <v>227545</v>
      </c>
      <c r="O339" s="326">
        <v>263807</v>
      </c>
      <c r="P339" s="326">
        <v>271530</v>
      </c>
      <c r="Q339" s="326">
        <v>157944</v>
      </c>
      <c r="R339" s="326">
        <v>184704</v>
      </c>
    </row>
    <row r="340" spans="1:18" ht="12.75" customHeight="1">
      <c r="A340" s="228"/>
      <c r="B340" s="228"/>
      <c r="C340" s="253" t="s">
        <v>73</v>
      </c>
      <c r="F340" s="307">
        <f t="shared" si="60"/>
        <v>0</v>
      </c>
      <c r="G340" s="326">
        <v>0</v>
      </c>
      <c r="H340" s="326">
        <v>0</v>
      </c>
      <c r="I340" s="326">
        <v>0</v>
      </c>
      <c r="J340" s="326">
        <v>0</v>
      </c>
      <c r="K340" s="326">
        <v>0</v>
      </c>
      <c r="L340" s="326">
        <v>0</v>
      </c>
      <c r="M340" s="326">
        <v>0</v>
      </c>
      <c r="N340" s="326">
        <v>0</v>
      </c>
      <c r="O340" s="326">
        <v>0</v>
      </c>
      <c r="P340" s="326">
        <v>0</v>
      </c>
      <c r="Q340" s="326">
        <v>0</v>
      </c>
      <c r="R340" s="326">
        <v>0</v>
      </c>
    </row>
    <row r="341" spans="1:18" ht="12.75" customHeight="1">
      <c r="C341" s="298" t="s">
        <v>74</v>
      </c>
      <c r="F341" s="307">
        <f t="shared" si="60"/>
        <v>0</v>
      </c>
      <c r="G341" s="326">
        <v>0</v>
      </c>
      <c r="H341" s="326">
        <v>0</v>
      </c>
      <c r="I341" s="326">
        <v>0</v>
      </c>
      <c r="J341" s="326">
        <v>0</v>
      </c>
      <c r="K341" s="326">
        <v>0</v>
      </c>
      <c r="L341" s="326">
        <v>0</v>
      </c>
      <c r="M341" s="326">
        <v>0</v>
      </c>
      <c r="N341" s="326">
        <v>0</v>
      </c>
      <c r="O341" s="326">
        <v>0</v>
      </c>
      <c r="P341" s="326">
        <v>0</v>
      </c>
      <c r="Q341" s="326">
        <v>0</v>
      </c>
      <c r="R341" s="326">
        <v>0</v>
      </c>
    </row>
    <row r="342" spans="1:18" ht="12.75" customHeight="1">
      <c r="C342" s="298" t="s">
        <v>75</v>
      </c>
      <c r="F342" s="307">
        <f t="shared" si="60"/>
        <v>0</v>
      </c>
      <c r="G342" s="326">
        <v>0</v>
      </c>
      <c r="H342" s="326">
        <v>0</v>
      </c>
      <c r="I342" s="326">
        <v>0</v>
      </c>
      <c r="J342" s="326">
        <v>0</v>
      </c>
      <c r="K342" s="326">
        <v>0</v>
      </c>
      <c r="L342" s="326">
        <v>0</v>
      </c>
      <c r="M342" s="326">
        <v>0</v>
      </c>
      <c r="N342" s="326">
        <v>0</v>
      </c>
      <c r="O342" s="326">
        <v>0</v>
      </c>
      <c r="P342" s="326">
        <v>0</v>
      </c>
      <c r="Q342" s="326">
        <v>0</v>
      </c>
      <c r="R342" s="326">
        <v>0</v>
      </c>
    </row>
    <row r="343" spans="1:18" ht="12.75" customHeight="1">
      <c r="C343" s="298" t="s">
        <v>76</v>
      </c>
      <c r="E343" s="302" t="s">
        <v>171</v>
      </c>
      <c r="F343" s="307">
        <f t="shared" si="60"/>
        <v>1453519</v>
      </c>
      <c r="G343" s="326">
        <v>145858</v>
      </c>
      <c r="H343" s="326">
        <v>131421</v>
      </c>
      <c r="I343" s="326">
        <v>154602</v>
      </c>
      <c r="J343" s="326">
        <v>122672</v>
      </c>
      <c r="K343" s="326">
        <v>-482</v>
      </c>
      <c r="L343" s="326">
        <v>127460</v>
      </c>
      <c r="M343" s="326">
        <v>96967</v>
      </c>
      <c r="N343" s="326">
        <v>142389</v>
      </c>
      <c r="O343" s="326">
        <v>140731</v>
      </c>
      <c r="P343" s="326">
        <v>100834</v>
      </c>
      <c r="Q343" s="326">
        <v>138295</v>
      </c>
      <c r="R343" s="326">
        <v>152772</v>
      </c>
    </row>
    <row r="344" spans="1:18" ht="12.75" customHeight="1">
      <c r="C344" s="229" t="s">
        <v>77</v>
      </c>
      <c r="F344" s="307">
        <f t="shared" si="60"/>
        <v>0</v>
      </c>
      <c r="G344" s="326">
        <v>0</v>
      </c>
      <c r="H344" s="326">
        <v>0</v>
      </c>
      <c r="I344" s="326">
        <v>0</v>
      </c>
      <c r="J344" s="326">
        <v>0</v>
      </c>
      <c r="K344" s="326">
        <v>0</v>
      </c>
      <c r="L344" s="326">
        <v>0</v>
      </c>
      <c r="M344" s="326">
        <v>0</v>
      </c>
      <c r="N344" s="326">
        <v>0</v>
      </c>
      <c r="O344" s="326">
        <v>0</v>
      </c>
      <c r="P344" s="326">
        <v>0</v>
      </c>
      <c r="Q344" s="326">
        <v>0</v>
      </c>
      <c r="R344" s="326">
        <v>0</v>
      </c>
    </row>
    <row r="345" spans="1:18" ht="12.75" customHeight="1">
      <c r="C345" s="229" t="s">
        <v>99</v>
      </c>
      <c r="F345" s="307">
        <f t="shared" ref="F345:F346" si="61">SUM(G345:R345)</f>
        <v>0</v>
      </c>
      <c r="G345" s="326">
        <v>0</v>
      </c>
      <c r="H345" s="326">
        <v>0</v>
      </c>
      <c r="I345" s="326">
        <v>0</v>
      </c>
      <c r="J345" s="326">
        <v>0</v>
      </c>
      <c r="K345" s="326">
        <v>0</v>
      </c>
      <c r="L345" s="326">
        <v>0</v>
      </c>
      <c r="M345" s="326">
        <v>0</v>
      </c>
      <c r="N345" s="326">
        <v>0</v>
      </c>
      <c r="O345" s="326">
        <v>0</v>
      </c>
      <c r="P345" s="326">
        <v>0</v>
      </c>
      <c r="Q345" s="326">
        <v>0</v>
      </c>
      <c r="R345" s="326">
        <v>0</v>
      </c>
    </row>
    <row r="346" spans="1:18" ht="12.75" customHeight="1">
      <c r="C346" s="229" t="s">
        <v>334</v>
      </c>
      <c r="E346" s="302" t="s">
        <v>171</v>
      </c>
      <c r="F346" s="307">
        <f t="shared" si="61"/>
        <v>0</v>
      </c>
      <c r="G346" s="326">
        <v>0</v>
      </c>
      <c r="H346" s="326">
        <v>0</v>
      </c>
      <c r="I346" s="326">
        <v>0</v>
      </c>
      <c r="J346" s="326">
        <v>0</v>
      </c>
      <c r="K346" s="326">
        <v>0</v>
      </c>
      <c r="L346" s="326">
        <v>0</v>
      </c>
      <c r="M346" s="326">
        <v>0</v>
      </c>
      <c r="N346" s="326">
        <v>0</v>
      </c>
      <c r="O346" s="326">
        <v>0</v>
      </c>
      <c r="P346" s="326">
        <v>0</v>
      </c>
      <c r="Q346" s="326">
        <v>0</v>
      </c>
      <c r="R346" s="326">
        <v>0</v>
      </c>
    </row>
    <row r="347" spans="1:18" ht="12.75" customHeight="1">
      <c r="B347" s="298"/>
      <c r="F347" s="307"/>
      <c r="G347" s="307"/>
      <c r="H347" s="307"/>
      <c r="I347" s="307"/>
      <c r="J347" s="307"/>
      <c r="K347" s="307"/>
      <c r="L347" s="307"/>
      <c r="M347" s="307"/>
      <c r="N347" s="307"/>
      <c r="O347" s="307"/>
      <c r="P347" s="307"/>
      <c r="Q347" s="307"/>
      <c r="R347" s="307"/>
    </row>
    <row r="348" spans="1:18" ht="12.75" customHeight="1">
      <c r="A348" s="228" t="s">
        <v>212</v>
      </c>
      <c r="B348" s="298"/>
      <c r="F348" s="307">
        <f>SUM(G348:R348)</f>
        <v>3861038</v>
      </c>
      <c r="G348" s="314">
        <f t="shared" ref="G348:I348" si="62">SUM(G339:G347)</f>
        <v>368052</v>
      </c>
      <c r="H348" s="314">
        <f t="shared" si="62"/>
        <v>282764</v>
      </c>
      <c r="I348" s="314">
        <f t="shared" si="62"/>
        <v>437221</v>
      </c>
      <c r="J348" s="314">
        <f t="shared" ref="J348:R348" si="63">SUM(J339:J347)</f>
        <v>336346</v>
      </c>
      <c r="K348" s="314">
        <f t="shared" si="63"/>
        <v>167622</v>
      </c>
      <c r="L348" s="314">
        <f t="shared" si="63"/>
        <v>211508</v>
      </c>
      <c r="M348" s="314">
        <f t="shared" si="63"/>
        <v>276974</v>
      </c>
      <c r="N348" s="314">
        <f t="shared" si="63"/>
        <v>369934</v>
      </c>
      <c r="O348" s="314">
        <f t="shared" si="63"/>
        <v>404538</v>
      </c>
      <c r="P348" s="314">
        <f t="shared" si="63"/>
        <v>372364</v>
      </c>
      <c r="Q348" s="314">
        <f t="shared" si="63"/>
        <v>296239</v>
      </c>
      <c r="R348" s="314">
        <f t="shared" si="63"/>
        <v>337476</v>
      </c>
    </row>
    <row r="349" spans="1:18" ht="12.75" customHeight="1">
      <c r="B349" s="298"/>
      <c r="F349" s="307"/>
      <c r="G349" s="307"/>
      <c r="H349" s="307"/>
      <c r="I349" s="307"/>
      <c r="J349" s="307"/>
      <c r="K349" s="307"/>
      <c r="L349" s="307"/>
      <c r="M349" s="307"/>
      <c r="N349" s="307"/>
      <c r="O349" s="307"/>
      <c r="P349" s="307"/>
      <c r="Q349" s="307"/>
      <c r="R349" s="307"/>
    </row>
    <row r="350" spans="1:18" ht="12.75" customHeight="1">
      <c r="A350" s="228" t="s">
        <v>94</v>
      </c>
      <c r="B350" s="298"/>
      <c r="F350" s="307"/>
      <c r="G350" s="307"/>
      <c r="H350" s="307"/>
      <c r="I350" s="307"/>
      <c r="J350" s="307"/>
      <c r="K350" s="307"/>
      <c r="L350" s="307"/>
      <c r="M350" s="307"/>
      <c r="N350" s="307"/>
      <c r="O350" s="307"/>
      <c r="P350" s="307"/>
      <c r="Q350" s="307"/>
      <c r="R350" s="307"/>
    </row>
    <row r="351" spans="1:18" ht="12.75" customHeight="1">
      <c r="C351" s="298" t="s">
        <v>95</v>
      </c>
      <c r="F351" s="307">
        <f>SUM(G351:R351)</f>
        <v>2686429</v>
      </c>
      <c r="G351" s="326">
        <v>394395</v>
      </c>
      <c r="H351" s="326">
        <v>355913</v>
      </c>
      <c r="I351" s="326">
        <v>174977</v>
      </c>
      <c r="J351" s="326">
        <v>269629</v>
      </c>
      <c r="K351" s="326">
        <v>301943</v>
      </c>
      <c r="L351" s="326">
        <v>218812</v>
      </c>
      <c r="M351" s="326">
        <v>136232</v>
      </c>
      <c r="N351" s="326">
        <v>103396</v>
      </c>
      <c r="O351" s="326">
        <v>76291</v>
      </c>
      <c r="P351" s="326">
        <v>140974</v>
      </c>
      <c r="Q351" s="326">
        <v>216456</v>
      </c>
      <c r="R351" s="326">
        <v>297411</v>
      </c>
    </row>
    <row r="352" spans="1:18" ht="12.75" customHeight="1">
      <c r="C352" s="298" t="s">
        <v>96</v>
      </c>
      <c r="F352" s="307">
        <f>SUM(G352:R352)</f>
        <v>0</v>
      </c>
      <c r="G352" s="326">
        <v>0</v>
      </c>
      <c r="H352" s="326">
        <v>0</v>
      </c>
      <c r="I352" s="326">
        <v>0</v>
      </c>
      <c r="J352" s="326">
        <v>0</v>
      </c>
      <c r="K352" s="326">
        <v>0</v>
      </c>
      <c r="L352" s="326">
        <v>0</v>
      </c>
      <c r="M352" s="326">
        <v>0</v>
      </c>
      <c r="N352" s="326">
        <v>0</v>
      </c>
      <c r="O352" s="326">
        <v>0</v>
      </c>
      <c r="P352" s="326">
        <v>0</v>
      </c>
      <c r="Q352" s="326">
        <v>0</v>
      </c>
      <c r="R352" s="326">
        <v>0</v>
      </c>
    </row>
    <row r="353" spans="1:18" ht="12.75" customHeight="1">
      <c r="C353" s="298"/>
      <c r="F353" s="307"/>
      <c r="G353" s="307"/>
      <c r="H353" s="307"/>
      <c r="I353" s="307"/>
      <c r="J353" s="307"/>
      <c r="K353" s="307"/>
      <c r="L353" s="307"/>
      <c r="M353" s="307"/>
      <c r="N353" s="307"/>
      <c r="O353" s="307"/>
      <c r="P353" s="307"/>
      <c r="Q353" s="307"/>
      <c r="R353" s="307"/>
    </row>
    <row r="354" spans="1:18" ht="12.75" customHeight="1">
      <c r="A354" s="228" t="s">
        <v>213</v>
      </c>
      <c r="B354" s="298"/>
      <c r="F354" s="307">
        <f>SUM(G354:R354)</f>
        <v>2686429</v>
      </c>
      <c r="G354" s="314">
        <f t="shared" ref="G354:I354" si="64">SUM(G351:G353)</f>
        <v>394395</v>
      </c>
      <c r="H354" s="314">
        <f t="shared" si="64"/>
        <v>355913</v>
      </c>
      <c r="I354" s="314">
        <f t="shared" si="64"/>
        <v>174977</v>
      </c>
      <c r="J354" s="314">
        <f t="shared" ref="J354:R354" si="65">SUM(J351:J353)</f>
        <v>269629</v>
      </c>
      <c r="K354" s="314">
        <f t="shared" si="65"/>
        <v>301943</v>
      </c>
      <c r="L354" s="314">
        <f t="shared" si="65"/>
        <v>218812</v>
      </c>
      <c r="M354" s="314">
        <f t="shared" si="65"/>
        <v>136232</v>
      </c>
      <c r="N354" s="314">
        <f t="shared" si="65"/>
        <v>103396</v>
      </c>
      <c r="O354" s="314">
        <f t="shared" si="65"/>
        <v>76291</v>
      </c>
      <c r="P354" s="314">
        <f t="shared" si="65"/>
        <v>140974</v>
      </c>
      <c r="Q354" s="314">
        <f t="shared" si="65"/>
        <v>216456</v>
      </c>
      <c r="R354" s="314">
        <f t="shared" si="65"/>
        <v>297411</v>
      </c>
    </row>
    <row r="355" spans="1:18" ht="12.75" customHeight="1">
      <c r="B355" s="298"/>
      <c r="F355" s="307"/>
      <c r="G355" s="307"/>
      <c r="H355" s="307"/>
      <c r="I355" s="307"/>
      <c r="J355" s="307"/>
      <c r="K355" s="307"/>
      <c r="L355" s="307"/>
      <c r="M355" s="307"/>
      <c r="N355" s="307"/>
      <c r="O355" s="307"/>
      <c r="P355" s="307"/>
      <c r="Q355" s="307"/>
      <c r="R355" s="307"/>
    </row>
    <row r="356" spans="1:18" ht="12.75" customHeight="1">
      <c r="A356" s="228" t="s">
        <v>78</v>
      </c>
      <c r="B356" s="298"/>
      <c r="F356" s="307"/>
      <c r="G356" s="307"/>
      <c r="H356" s="307"/>
      <c r="I356" s="307"/>
      <c r="J356" s="307"/>
      <c r="K356" s="307"/>
      <c r="L356" s="307"/>
      <c r="M356" s="307"/>
      <c r="N356" s="307"/>
      <c r="O356" s="307"/>
      <c r="P356" s="307"/>
      <c r="Q356" s="307"/>
      <c r="R356" s="307"/>
    </row>
    <row r="357" spans="1:18" ht="12.75" customHeight="1">
      <c r="C357" s="298" t="s">
        <v>79</v>
      </c>
      <c r="F357" s="307">
        <f t="shared" ref="F357" si="66">SUM(G357:R357)</f>
        <v>0</v>
      </c>
      <c r="G357" s="326">
        <v>0</v>
      </c>
      <c r="H357" s="326">
        <v>0</v>
      </c>
      <c r="I357" s="326">
        <v>0</v>
      </c>
      <c r="J357" s="326">
        <v>0</v>
      </c>
      <c r="K357" s="326">
        <v>0</v>
      </c>
      <c r="L357" s="326">
        <v>0</v>
      </c>
      <c r="M357" s="326">
        <v>0</v>
      </c>
      <c r="N357" s="326">
        <v>0</v>
      </c>
      <c r="O357" s="326">
        <v>0</v>
      </c>
      <c r="P357" s="326">
        <v>0</v>
      </c>
      <c r="Q357" s="326">
        <v>0</v>
      </c>
      <c r="R357" s="326">
        <v>0</v>
      </c>
    </row>
    <row r="358" spans="1:18" ht="12.75" customHeight="1">
      <c r="C358" s="298" t="s">
        <v>201</v>
      </c>
      <c r="F358" s="307">
        <f t="shared" ref="F358:F376" si="67">SUM(G358:R358)</f>
        <v>0</v>
      </c>
      <c r="G358" s="326">
        <v>0</v>
      </c>
      <c r="H358" s="326">
        <v>0</v>
      </c>
      <c r="I358" s="326">
        <v>0</v>
      </c>
      <c r="J358" s="326">
        <v>0</v>
      </c>
      <c r="K358" s="326">
        <v>0</v>
      </c>
      <c r="L358" s="326">
        <v>0</v>
      </c>
      <c r="M358" s="326">
        <v>0</v>
      </c>
      <c r="N358" s="326">
        <v>0</v>
      </c>
      <c r="O358" s="326">
        <v>0</v>
      </c>
      <c r="P358" s="326">
        <v>0</v>
      </c>
      <c r="Q358" s="326">
        <v>0</v>
      </c>
      <c r="R358" s="326">
        <v>0</v>
      </c>
    </row>
    <row r="359" spans="1:18" ht="12.75" customHeight="1">
      <c r="C359" s="298" t="s">
        <v>335</v>
      </c>
      <c r="F359" s="307">
        <f t="shared" si="67"/>
        <v>0</v>
      </c>
      <c r="G359" s="326">
        <v>0</v>
      </c>
      <c r="H359" s="326">
        <v>0</v>
      </c>
      <c r="I359" s="326">
        <v>0</v>
      </c>
      <c r="J359" s="326">
        <v>0</v>
      </c>
      <c r="K359" s="326">
        <v>0</v>
      </c>
      <c r="L359" s="326">
        <v>0</v>
      </c>
      <c r="M359" s="326">
        <v>0</v>
      </c>
      <c r="N359" s="326">
        <v>0</v>
      </c>
      <c r="O359" s="326">
        <v>0</v>
      </c>
      <c r="P359" s="326">
        <v>0</v>
      </c>
      <c r="Q359" s="326">
        <v>0</v>
      </c>
      <c r="R359" s="326">
        <v>0</v>
      </c>
    </row>
    <row r="360" spans="1:18" ht="12.75" customHeight="1">
      <c r="C360" s="298" t="s">
        <v>80</v>
      </c>
      <c r="F360" s="307">
        <f t="shared" si="67"/>
        <v>0</v>
      </c>
      <c r="G360" s="326">
        <v>0</v>
      </c>
      <c r="H360" s="326">
        <v>0</v>
      </c>
      <c r="I360" s="326">
        <v>0</v>
      </c>
      <c r="J360" s="326">
        <v>0</v>
      </c>
      <c r="K360" s="326">
        <v>0</v>
      </c>
      <c r="L360" s="326">
        <v>0</v>
      </c>
      <c r="M360" s="326">
        <v>0</v>
      </c>
      <c r="N360" s="326">
        <v>0</v>
      </c>
      <c r="O360" s="326">
        <v>0</v>
      </c>
      <c r="P360" s="326">
        <v>0</v>
      </c>
      <c r="Q360" s="326">
        <v>0</v>
      </c>
      <c r="R360" s="326">
        <v>0</v>
      </c>
    </row>
    <row r="361" spans="1:18" ht="12.75" customHeight="1">
      <c r="C361" s="298" t="s">
        <v>336</v>
      </c>
      <c r="F361" s="307">
        <f t="shared" si="67"/>
        <v>0</v>
      </c>
      <c r="G361" s="326">
        <v>0</v>
      </c>
      <c r="H361" s="326">
        <v>0</v>
      </c>
      <c r="I361" s="326">
        <v>0</v>
      </c>
      <c r="J361" s="326">
        <v>0</v>
      </c>
      <c r="K361" s="326">
        <v>0</v>
      </c>
      <c r="L361" s="326">
        <v>0</v>
      </c>
      <c r="M361" s="326">
        <v>0</v>
      </c>
      <c r="N361" s="326">
        <v>0</v>
      </c>
      <c r="O361" s="326">
        <v>0</v>
      </c>
      <c r="P361" s="326">
        <v>0</v>
      </c>
      <c r="Q361" s="326">
        <v>0</v>
      </c>
      <c r="R361" s="326">
        <v>0</v>
      </c>
    </row>
    <row r="362" spans="1:18" ht="12.75" customHeight="1">
      <c r="C362" s="298" t="s">
        <v>81</v>
      </c>
      <c r="F362" s="307">
        <f t="shared" si="67"/>
        <v>0</v>
      </c>
      <c r="G362" s="326">
        <v>0</v>
      </c>
      <c r="H362" s="326">
        <v>0</v>
      </c>
      <c r="I362" s="326">
        <v>0</v>
      </c>
      <c r="J362" s="326">
        <v>0</v>
      </c>
      <c r="K362" s="326">
        <v>0</v>
      </c>
      <c r="L362" s="326">
        <v>0</v>
      </c>
      <c r="M362" s="326">
        <v>0</v>
      </c>
      <c r="N362" s="326">
        <v>0</v>
      </c>
      <c r="O362" s="326">
        <v>0</v>
      </c>
      <c r="P362" s="326">
        <v>0</v>
      </c>
      <c r="Q362" s="326">
        <v>0</v>
      </c>
      <c r="R362" s="326">
        <v>0</v>
      </c>
    </row>
    <row r="363" spans="1:18" ht="12.75" customHeight="1">
      <c r="C363" s="298" t="s">
        <v>82</v>
      </c>
      <c r="F363" s="307">
        <f t="shared" si="67"/>
        <v>0</v>
      </c>
      <c r="G363" s="326">
        <v>0</v>
      </c>
      <c r="H363" s="326">
        <v>0</v>
      </c>
      <c r="I363" s="326">
        <v>0</v>
      </c>
      <c r="J363" s="326">
        <v>0</v>
      </c>
      <c r="K363" s="326">
        <v>0</v>
      </c>
      <c r="L363" s="326">
        <v>0</v>
      </c>
      <c r="M363" s="326">
        <v>0</v>
      </c>
      <c r="N363" s="326">
        <v>0</v>
      </c>
      <c r="O363" s="326">
        <v>0</v>
      </c>
      <c r="P363" s="326">
        <v>0</v>
      </c>
      <c r="Q363" s="326">
        <v>0</v>
      </c>
      <c r="R363" s="326">
        <v>0</v>
      </c>
    </row>
    <row r="364" spans="1:18" ht="12.75" customHeight="1">
      <c r="C364" s="298" t="s">
        <v>83</v>
      </c>
      <c r="F364" s="307">
        <f t="shared" si="67"/>
        <v>0</v>
      </c>
      <c r="G364" s="326">
        <v>0</v>
      </c>
      <c r="H364" s="326">
        <v>0</v>
      </c>
      <c r="I364" s="326">
        <v>0</v>
      </c>
      <c r="J364" s="326">
        <v>0</v>
      </c>
      <c r="K364" s="326">
        <v>0</v>
      </c>
      <c r="L364" s="326">
        <v>0</v>
      </c>
      <c r="M364" s="326">
        <v>0</v>
      </c>
      <c r="N364" s="326">
        <v>0</v>
      </c>
      <c r="O364" s="326">
        <v>0</v>
      </c>
      <c r="P364" s="326">
        <v>0</v>
      </c>
      <c r="Q364" s="326">
        <v>0</v>
      </c>
      <c r="R364" s="326">
        <v>0</v>
      </c>
    </row>
    <row r="365" spans="1:18" ht="12.75" customHeight="1">
      <c r="C365" s="298" t="s">
        <v>31</v>
      </c>
      <c r="F365" s="307">
        <f t="shared" si="67"/>
        <v>326832</v>
      </c>
      <c r="G365" s="326">
        <v>26451</v>
      </c>
      <c r="H365" s="326">
        <v>28233</v>
      </c>
      <c r="I365" s="326">
        <v>28568</v>
      </c>
      <c r="J365" s="326">
        <v>28362</v>
      </c>
      <c r="K365" s="326">
        <v>28572</v>
      </c>
      <c r="L365" s="326">
        <v>33922</v>
      </c>
      <c r="M365" s="326">
        <v>30811</v>
      </c>
      <c r="N365" s="326">
        <v>26412</v>
      </c>
      <c r="O365" s="326">
        <v>20365</v>
      </c>
      <c r="P365" s="326">
        <v>29984</v>
      </c>
      <c r="Q365" s="326">
        <v>25135</v>
      </c>
      <c r="R365" s="326">
        <v>20017</v>
      </c>
    </row>
    <row r="366" spans="1:18" ht="12.75" customHeight="1">
      <c r="C366" s="298" t="s">
        <v>84</v>
      </c>
      <c r="F366" s="307">
        <f t="shared" si="67"/>
        <v>0</v>
      </c>
      <c r="G366" s="326">
        <v>0</v>
      </c>
      <c r="H366" s="326">
        <v>0</v>
      </c>
      <c r="I366" s="326">
        <v>0</v>
      </c>
      <c r="J366" s="326">
        <v>0</v>
      </c>
      <c r="K366" s="326">
        <v>0</v>
      </c>
      <c r="L366" s="326">
        <v>0</v>
      </c>
      <c r="M366" s="326">
        <v>0</v>
      </c>
      <c r="N366" s="326">
        <v>0</v>
      </c>
      <c r="O366" s="326">
        <v>0</v>
      </c>
      <c r="P366" s="326">
        <v>0</v>
      </c>
      <c r="Q366" s="326">
        <v>0</v>
      </c>
      <c r="R366" s="326">
        <v>0</v>
      </c>
    </row>
    <row r="367" spans="1:18" ht="12.75" customHeight="1">
      <c r="C367" s="298" t="s">
        <v>30</v>
      </c>
      <c r="F367" s="307">
        <f t="shared" si="67"/>
        <v>316368</v>
      </c>
      <c r="G367" s="326">
        <v>22753</v>
      </c>
      <c r="H367" s="326">
        <v>30930</v>
      </c>
      <c r="I367" s="326">
        <v>24427</v>
      </c>
      <c r="J367" s="326">
        <v>27870</v>
      </c>
      <c r="K367" s="326">
        <v>29336</v>
      </c>
      <c r="L367" s="326">
        <v>35431</v>
      </c>
      <c r="M367" s="326">
        <v>34567</v>
      </c>
      <c r="N367" s="326">
        <v>30507</v>
      </c>
      <c r="O367" s="326">
        <v>17425</v>
      </c>
      <c r="P367" s="326">
        <v>28121</v>
      </c>
      <c r="Q367" s="326">
        <v>20575</v>
      </c>
      <c r="R367" s="326">
        <v>14426</v>
      </c>
    </row>
    <row r="368" spans="1:18" ht="12.75" customHeight="1">
      <c r="C368" s="298" t="s">
        <v>214</v>
      </c>
      <c r="F368" s="307">
        <f t="shared" si="67"/>
        <v>448708</v>
      </c>
      <c r="G368" s="326">
        <v>8332</v>
      </c>
      <c r="H368" s="326">
        <v>42033</v>
      </c>
      <c r="I368" s="326">
        <v>44018</v>
      </c>
      <c r="J368" s="326">
        <v>46791</v>
      </c>
      <c r="K368" s="326">
        <v>39581</v>
      </c>
      <c r="L368" s="326">
        <v>42751</v>
      </c>
      <c r="M368" s="326">
        <v>35911</v>
      </c>
      <c r="N368" s="326">
        <v>33033</v>
      </c>
      <c r="O368" s="326">
        <v>28170</v>
      </c>
      <c r="P368" s="326">
        <v>46301</v>
      </c>
      <c r="Q368" s="326">
        <v>46543</v>
      </c>
      <c r="R368" s="326">
        <v>35244</v>
      </c>
    </row>
    <row r="369" spans="1:18" ht="12.75" customHeight="1">
      <c r="C369" s="298" t="s">
        <v>215</v>
      </c>
      <c r="F369" s="307">
        <f t="shared" si="67"/>
        <v>200122</v>
      </c>
      <c r="G369" s="326">
        <v>10</v>
      </c>
      <c r="H369" s="326">
        <v>2585</v>
      </c>
      <c r="I369" s="326">
        <v>20265</v>
      </c>
      <c r="J369" s="326">
        <v>23659</v>
      </c>
      <c r="K369" s="326">
        <v>17462</v>
      </c>
      <c r="L369" s="326">
        <v>20183</v>
      </c>
      <c r="M369" s="326">
        <v>18501</v>
      </c>
      <c r="N369" s="326">
        <v>16724</v>
      </c>
      <c r="O369" s="326">
        <v>14174</v>
      </c>
      <c r="P369" s="326">
        <v>24991</v>
      </c>
      <c r="Q369" s="326">
        <v>23170</v>
      </c>
      <c r="R369" s="326">
        <v>18398</v>
      </c>
    </row>
    <row r="370" spans="1:18" ht="12.75" customHeight="1">
      <c r="C370" s="319" t="s">
        <v>85</v>
      </c>
      <c r="F370" s="307">
        <f t="shared" si="67"/>
        <v>0</v>
      </c>
      <c r="G370" s="326">
        <v>0</v>
      </c>
      <c r="H370" s="326">
        <v>0</v>
      </c>
      <c r="I370" s="326">
        <v>0</v>
      </c>
      <c r="J370" s="326">
        <v>0</v>
      </c>
      <c r="K370" s="326">
        <v>0</v>
      </c>
      <c r="L370" s="326">
        <v>0</v>
      </c>
      <c r="M370" s="326">
        <v>0</v>
      </c>
      <c r="N370" s="326">
        <v>0</v>
      </c>
      <c r="O370" s="326">
        <v>0</v>
      </c>
      <c r="P370" s="326">
        <v>0</v>
      </c>
      <c r="Q370" s="326">
        <v>0</v>
      </c>
      <c r="R370" s="326">
        <v>0</v>
      </c>
    </row>
    <row r="371" spans="1:18" ht="12.75" customHeight="1">
      <c r="C371" s="319" t="s">
        <v>337</v>
      </c>
      <c r="F371" s="307">
        <f t="shared" si="67"/>
        <v>0</v>
      </c>
      <c r="G371" s="326">
        <v>0</v>
      </c>
      <c r="H371" s="326">
        <v>0</v>
      </c>
      <c r="I371" s="326">
        <v>0</v>
      </c>
      <c r="J371" s="326">
        <v>0</v>
      </c>
      <c r="K371" s="326">
        <v>0</v>
      </c>
      <c r="L371" s="326">
        <v>0</v>
      </c>
      <c r="M371" s="326">
        <v>0</v>
      </c>
      <c r="N371" s="326">
        <v>0</v>
      </c>
      <c r="O371" s="326">
        <v>0</v>
      </c>
      <c r="P371" s="326">
        <v>0</v>
      </c>
      <c r="Q371" s="326">
        <v>0</v>
      </c>
      <c r="R371" s="326">
        <v>0</v>
      </c>
    </row>
    <row r="372" spans="1:18" ht="12.75" customHeight="1">
      <c r="C372" s="319" t="s">
        <v>86</v>
      </c>
      <c r="E372" s="302" t="s">
        <v>171</v>
      </c>
      <c r="F372" s="307">
        <f t="shared" si="67"/>
        <v>0</v>
      </c>
      <c r="G372" s="326">
        <v>0</v>
      </c>
      <c r="H372" s="326">
        <v>0</v>
      </c>
      <c r="I372" s="326">
        <v>0</v>
      </c>
      <c r="J372" s="326">
        <v>0</v>
      </c>
      <c r="K372" s="326">
        <v>0</v>
      </c>
      <c r="L372" s="326">
        <v>0</v>
      </c>
      <c r="M372" s="326">
        <v>0</v>
      </c>
      <c r="N372" s="326">
        <v>0</v>
      </c>
      <c r="O372" s="326">
        <v>0</v>
      </c>
      <c r="P372" s="326">
        <v>0</v>
      </c>
      <c r="Q372" s="326">
        <v>0</v>
      </c>
      <c r="R372" s="326">
        <v>0</v>
      </c>
    </row>
    <row r="373" spans="1:18" ht="12.75" customHeight="1">
      <c r="B373" s="298"/>
      <c r="C373" s="253" t="s">
        <v>87</v>
      </c>
      <c r="F373" s="307">
        <f t="shared" si="67"/>
        <v>0</v>
      </c>
      <c r="G373" s="326">
        <v>0</v>
      </c>
      <c r="H373" s="326">
        <v>0</v>
      </c>
      <c r="I373" s="326">
        <v>0</v>
      </c>
      <c r="J373" s="326">
        <v>0</v>
      </c>
      <c r="K373" s="326">
        <v>0</v>
      </c>
      <c r="L373" s="326">
        <v>0</v>
      </c>
      <c r="M373" s="326">
        <v>0</v>
      </c>
      <c r="N373" s="326">
        <v>0</v>
      </c>
      <c r="O373" s="326">
        <v>0</v>
      </c>
      <c r="P373" s="326">
        <v>0</v>
      </c>
      <c r="Q373" s="326">
        <v>0</v>
      </c>
      <c r="R373" s="326">
        <v>0</v>
      </c>
    </row>
    <row r="374" spans="1:18" ht="12.75" customHeight="1">
      <c r="C374" s="298" t="s">
        <v>88</v>
      </c>
      <c r="F374" s="307">
        <f t="shared" si="67"/>
        <v>0</v>
      </c>
      <c r="G374" s="326">
        <v>0</v>
      </c>
      <c r="H374" s="326">
        <v>0</v>
      </c>
      <c r="I374" s="326">
        <v>0</v>
      </c>
      <c r="J374" s="326">
        <v>0</v>
      </c>
      <c r="K374" s="326">
        <v>0</v>
      </c>
      <c r="L374" s="326">
        <v>0</v>
      </c>
      <c r="M374" s="326">
        <v>0</v>
      </c>
      <c r="N374" s="326">
        <v>0</v>
      </c>
      <c r="O374" s="326">
        <v>0</v>
      </c>
      <c r="P374" s="326">
        <v>0</v>
      </c>
      <c r="Q374" s="326">
        <v>0</v>
      </c>
      <c r="R374" s="326">
        <v>0</v>
      </c>
    </row>
    <row r="375" spans="1:18" ht="12.75" customHeight="1">
      <c r="B375" s="298"/>
      <c r="C375" s="253" t="s">
        <v>338</v>
      </c>
      <c r="F375" s="307">
        <f t="shared" si="67"/>
        <v>0</v>
      </c>
      <c r="G375" s="326">
        <v>0</v>
      </c>
      <c r="H375" s="326">
        <v>0</v>
      </c>
      <c r="I375" s="326">
        <v>0</v>
      </c>
      <c r="J375" s="326">
        <v>0</v>
      </c>
      <c r="K375" s="326">
        <v>0</v>
      </c>
      <c r="L375" s="326">
        <v>0</v>
      </c>
      <c r="M375" s="326">
        <v>0</v>
      </c>
      <c r="N375" s="326">
        <v>0</v>
      </c>
      <c r="O375" s="326">
        <v>0</v>
      </c>
      <c r="P375" s="326">
        <v>0</v>
      </c>
      <c r="Q375" s="326">
        <v>0</v>
      </c>
      <c r="R375" s="326">
        <v>0</v>
      </c>
    </row>
    <row r="376" spans="1:18" ht="12.75" customHeight="1">
      <c r="B376" s="298"/>
      <c r="C376" s="253" t="s">
        <v>339</v>
      </c>
      <c r="F376" s="307">
        <f t="shared" si="67"/>
        <v>0</v>
      </c>
      <c r="G376" s="326">
        <v>0</v>
      </c>
      <c r="H376" s="326">
        <v>0</v>
      </c>
      <c r="I376" s="326">
        <v>0</v>
      </c>
      <c r="J376" s="326">
        <v>0</v>
      </c>
      <c r="K376" s="326">
        <v>0</v>
      </c>
      <c r="L376" s="326">
        <v>0</v>
      </c>
      <c r="M376" s="326">
        <v>0</v>
      </c>
      <c r="N376" s="326">
        <v>0</v>
      </c>
      <c r="O376" s="326">
        <v>0</v>
      </c>
      <c r="P376" s="326">
        <v>0</v>
      </c>
      <c r="Q376" s="326">
        <v>0</v>
      </c>
      <c r="R376" s="326">
        <v>0</v>
      </c>
    </row>
    <row r="377" spans="1:18" ht="12.75" customHeight="1">
      <c r="B377" s="298"/>
      <c r="F377" s="307"/>
      <c r="G377" s="307"/>
      <c r="H377" s="307"/>
      <c r="I377" s="307"/>
      <c r="J377" s="307"/>
      <c r="K377" s="307"/>
      <c r="L377" s="307"/>
      <c r="M377" s="307"/>
      <c r="N377" s="307"/>
      <c r="O377" s="307"/>
      <c r="P377" s="307"/>
      <c r="Q377" s="307"/>
      <c r="R377" s="307"/>
    </row>
    <row r="378" spans="1:18" ht="12.75" customHeight="1">
      <c r="A378" s="228" t="s">
        <v>216</v>
      </c>
      <c r="B378" s="298"/>
      <c r="E378" s="302" t="s">
        <v>171</v>
      </c>
      <c r="F378" s="307">
        <f>SUM(G378:R378)</f>
        <v>1292030</v>
      </c>
      <c r="G378" s="314">
        <f t="shared" ref="G378:I378" si="68">SUM(G357:G377)</f>
        <v>57546</v>
      </c>
      <c r="H378" s="314">
        <f t="shared" si="68"/>
        <v>103781</v>
      </c>
      <c r="I378" s="314">
        <f t="shared" si="68"/>
        <v>117278</v>
      </c>
      <c r="J378" s="314">
        <f t="shared" ref="J378:R378" si="69">SUM(J357:J377)</f>
        <v>126682</v>
      </c>
      <c r="K378" s="314">
        <f t="shared" si="69"/>
        <v>114951</v>
      </c>
      <c r="L378" s="314">
        <f t="shared" si="69"/>
        <v>132287</v>
      </c>
      <c r="M378" s="314">
        <f t="shared" si="69"/>
        <v>119790</v>
      </c>
      <c r="N378" s="314">
        <f t="shared" si="69"/>
        <v>106676</v>
      </c>
      <c r="O378" s="314">
        <f t="shared" si="69"/>
        <v>80134</v>
      </c>
      <c r="P378" s="314">
        <f t="shared" si="69"/>
        <v>129397</v>
      </c>
      <c r="Q378" s="314">
        <f t="shared" si="69"/>
        <v>115423</v>
      </c>
      <c r="R378" s="314">
        <f t="shared" si="69"/>
        <v>88085</v>
      </c>
    </row>
    <row r="379" spans="1:18" ht="12.75" customHeight="1">
      <c r="B379" s="298"/>
      <c r="F379" s="313" t="s">
        <v>89</v>
      </c>
      <c r="G379" s="313" t="s">
        <v>89</v>
      </c>
      <c r="H379" s="313" t="s">
        <v>89</v>
      </c>
      <c r="I379" s="313" t="s">
        <v>89</v>
      </c>
      <c r="J379" s="313" t="s">
        <v>89</v>
      </c>
      <c r="K379" s="313" t="s">
        <v>89</v>
      </c>
      <c r="L379" s="313" t="s">
        <v>89</v>
      </c>
      <c r="M379" s="313" t="s">
        <v>89</v>
      </c>
      <c r="N379" s="313" t="s">
        <v>89</v>
      </c>
      <c r="O379" s="313" t="s">
        <v>89</v>
      </c>
      <c r="P379" s="313" t="s">
        <v>89</v>
      </c>
      <c r="Q379" s="313" t="s">
        <v>89</v>
      </c>
      <c r="R379" s="313" t="s">
        <v>89</v>
      </c>
    </row>
    <row r="380" spans="1:18" ht="12.75" customHeight="1">
      <c r="A380" s="228" t="s">
        <v>97</v>
      </c>
      <c r="E380" s="302"/>
      <c r="F380" s="307">
        <f>SUM(G380:R380)</f>
        <v>20879064.455348827</v>
      </c>
      <c r="G380" s="314">
        <f t="shared" ref="G380:I380" si="70">SUM(G378,G354,G348,G336,G322)</f>
        <v>1995353.9389918293</v>
      </c>
      <c r="H380" s="314">
        <f t="shared" si="70"/>
        <v>1784589.1511860003</v>
      </c>
      <c r="I380" s="314">
        <f t="shared" si="70"/>
        <v>1727903.6180150001</v>
      </c>
      <c r="J380" s="314">
        <f t="shared" ref="J380:R380" si="71">SUM(J378,J354,J348,J336,J322)</f>
        <v>1705757.7948230002</v>
      </c>
      <c r="K380" s="314">
        <f t="shared" si="71"/>
        <v>1509025.5114370002</v>
      </c>
      <c r="L380" s="314">
        <f t="shared" si="71"/>
        <v>1568678.7919289998</v>
      </c>
      <c r="M380" s="314">
        <f t="shared" si="71"/>
        <v>1825922.5879759998</v>
      </c>
      <c r="N380" s="314">
        <f t="shared" si="71"/>
        <v>1833633.2742089974</v>
      </c>
      <c r="O380" s="314">
        <f t="shared" si="71"/>
        <v>1632024.4268540004</v>
      </c>
      <c r="P380" s="314">
        <f t="shared" si="71"/>
        <v>1623047.118018999</v>
      </c>
      <c r="Q380" s="314">
        <f t="shared" si="71"/>
        <v>1759773.046053</v>
      </c>
      <c r="R380" s="314">
        <f t="shared" si="71"/>
        <v>1913355.1958560017</v>
      </c>
    </row>
    <row r="381" spans="1:18" ht="12.75" customHeight="1">
      <c r="B381" s="298"/>
      <c r="F381" s="313" t="s">
        <v>89</v>
      </c>
      <c r="G381" s="313" t="s">
        <v>89</v>
      </c>
      <c r="H381" s="313" t="s">
        <v>89</v>
      </c>
      <c r="I381" s="313" t="s">
        <v>89</v>
      </c>
      <c r="J381" s="313" t="s">
        <v>89</v>
      </c>
      <c r="K381" s="313" t="s">
        <v>89</v>
      </c>
      <c r="L381" s="313" t="s">
        <v>89</v>
      </c>
      <c r="M381" s="313" t="s">
        <v>89</v>
      </c>
      <c r="N381" s="313" t="s">
        <v>89</v>
      </c>
      <c r="O381" s="313" t="s">
        <v>89</v>
      </c>
      <c r="P381" s="313" t="s">
        <v>89</v>
      </c>
      <c r="Q381" s="313" t="s">
        <v>89</v>
      </c>
      <c r="R381" s="313" t="s">
        <v>89</v>
      </c>
    </row>
    <row r="383" spans="1:18" s="492" customFormat="1" ht="12.75" customHeight="1">
      <c r="D383" s="491" t="s">
        <v>203</v>
      </c>
      <c r="F383" s="494">
        <f t="shared" ref="F383:R383" si="72">F380-F214</f>
        <v>0</v>
      </c>
      <c r="G383" s="494">
        <f t="shared" si="72"/>
        <v>0</v>
      </c>
      <c r="H383" s="494">
        <f t="shared" si="72"/>
        <v>0</v>
      </c>
      <c r="I383" s="494">
        <f t="shared" si="72"/>
        <v>0</v>
      </c>
      <c r="J383" s="494">
        <f t="shared" si="72"/>
        <v>0</v>
      </c>
      <c r="K383" s="494">
        <f t="shared" si="72"/>
        <v>0</v>
      </c>
      <c r="L383" s="494">
        <f t="shared" si="72"/>
        <v>0</v>
      </c>
      <c r="M383" s="494">
        <f t="shared" si="72"/>
        <v>0</v>
      </c>
      <c r="N383" s="494">
        <f t="shared" si="72"/>
        <v>0</v>
      </c>
      <c r="O383" s="494">
        <f t="shared" si="72"/>
        <v>0</v>
      </c>
      <c r="P383" s="494">
        <f t="shared" si="72"/>
        <v>0</v>
      </c>
      <c r="Q383" s="494">
        <f t="shared" si="72"/>
        <v>0</v>
      </c>
      <c r="R383" s="494">
        <f t="shared" si="72"/>
        <v>0</v>
      </c>
    </row>
    <row r="384" spans="1:18" s="492" customFormat="1" ht="12.75" customHeight="1">
      <c r="D384" s="491" t="s">
        <v>203</v>
      </c>
      <c r="F384" s="494">
        <f>SUM(G384:R384)</f>
        <v>0</v>
      </c>
      <c r="G384" s="494">
        <v>0</v>
      </c>
      <c r="H384" s="494">
        <v>0</v>
      </c>
      <c r="I384" s="494">
        <v>0</v>
      </c>
      <c r="J384" s="494">
        <v>0</v>
      </c>
      <c r="K384" s="494">
        <v>0</v>
      </c>
      <c r="L384" s="494">
        <v>0</v>
      </c>
      <c r="M384" s="494">
        <v>0</v>
      </c>
      <c r="N384" s="494">
        <v>0</v>
      </c>
      <c r="O384" s="494">
        <v>0</v>
      </c>
      <c r="P384" s="494">
        <v>0</v>
      </c>
      <c r="Q384" s="494">
        <v>0</v>
      </c>
      <c r="R384" s="494">
        <v>0</v>
      </c>
    </row>
  </sheetData>
  <conditionalFormatting sqref="F182:R182">
    <cfRule type="cellIs" dxfId="0" priority="1" operator="notBetween">
      <formula>-1</formula>
      <formula>1</formula>
    </cfRule>
  </conditionalFormatting>
  <pageMargins left="0.25" right="0.25" top="0.5" bottom="0.5" header="0.3" footer="0.3"/>
  <pageSetup scale="55" fitToHeight="0" orientation="landscape" r:id="rId1"/>
  <headerFooter alignWithMargins="0">
    <oddFooter>&amp;C&amp;"arial"&amp;11Workpaper (5.5)  -  Actual Net Power Cost as Booked&amp;R&amp;"arial"&amp;11 Page &amp;P of &amp;N</oddFooter>
  </headerFooter>
  <rowBreaks count="6" manualBreakCount="6">
    <brk id="62" max="16383" man="1"/>
    <brk id="140" max="16383" man="1"/>
    <brk id="182" max="16383" man="1"/>
    <brk id="214" max="16383" man="1"/>
    <brk id="288" max="16383" man="1"/>
    <brk id="323" max="16383" man="1"/>
  </rowBreaks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22"/>
  <sheetViews>
    <sheetView zoomScaleNormal="100" zoomScaleSheetLayoutView="90" workbookViewId="0"/>
  </sheetViews>
  <sheetFormatPr defaultRowHeight="12"/>
  <cols>
    <col min="1" max="1" width="27.140625" style="56" customWidth="1"/>
    <col min="2" max="2" width="11.85546875" style="54" customWidth="1"/>
    <col min="3" max="3" width="7.28515625" style="54" customWidth="1"/>
    <col min="4" max="6" width="12.7109375" style="56" customWidth="1"/>
    <col min="7" max="7" width="15.85546875" style="56" customWidth="1"/>
    <col min="8" max="8" width="11.7109375" style="56" bestFit="1" customWidth="1"/>
    <col min="9" max="9" width="13.140625" style="56" bestFit="1" customWidth="1"/>
    <col min="10" max="16384" width="9.140625" style="56"/>
  </cols>
  <sheetData>
    <row r="1" spans="1:8" ht="12.75">
      <c r="A1" s="1" t="str">
        <f>+'Workpaper Index'!$C$4</f>
        <v>Washington Power Cost Adjustment Mechanism</v>
      </c>
      <c r="B1" s="213"/>
      <c r="D1" s="55"/>
      <c r="E1" s="55"/>
      <c r="F1" s="55"/>
    </row>
    <row r="2" spans="1:8" ht="12.75">
      <c r="A2" s="1" t="str">
        <f>+'Workpaper Index'!$B$5&amp;" "&amp;'Workpaper Index'!$C$5</f>
        <v>Deferral Period: January 1, 2020 - December 31, 2020</v>
      </c>
      <c r="B2" s="213"/>
      <c r="D2" s="55"/>
      <c r="E2" s="55"/>
      <c r="F2" s="55"/>
    </row>
    <row r="3" spans="1:8" ht="12.75">
      <c r="A3" s="1" t="str">
        <f>+'Workpaper Index'!$B$19&amp;": "&amp;'Workpaper Index'!$C$19</f>
        <v>(4.1): Washington Allocated Base Net Power Costs UE-140762</v>
      </c>
      <c r="B3" s="213"/>
    </row>
    <row r="4" spans="1:8" ht="36">
      <c r="D4" s="58" t="s">
        <v>101</v>
      </c>
      <c r="F4" s="58" t="s">
        <v>102</v>
      </c>
    </row>
    <row r="5" spans="1:8" s="61" customFormat="1" ht="65.25" customHeight="1">
      <c r="A5" s="331" t="s">
        <v>103</v>
      </c>
      <c r="B5" s="332" t="s">
        <v>104</v>
      </c>
      <c r="C5" s="332" t="s">
        <v>105</v>
      </c>
      <c r="D5" s="59" t="s">
        <v>106</v>
      </c>
      <c r="E5" s="332" t="s">
        <v>107</v>
      </c>
      <c r="F5" s="59" t="s">
        <v>106</v>
      </c>
      <c r="G5" s="60"/>
    </row>
    <row r="6" spans="1:8">
      <c r="A6" s="53" t="s">
        <v>110</v>
      </c>
      <c r="D6" s="64"/>
      <c r="E6" s="62"/>
      <c r="F6" s="64"/>
      <c r="G6" s="63"/>
      <c r="H6" s="63"/>
    </row>
    <row r="7" spans="1:8" s="57" customFormat="1">
      <c r="A7" s="57" t="s">
        <v>111</v>
      </c>
      <c r="B7" s="65" t="s">
        <v>112</v>
      </c>
      <c r="C7" s="65" t="s">
        <v>108</v>
      </c>
      <c r="D7" s="402">
        <v>21739149.103170902</v>
      </c>
      <c r="E7" s="67">
        <v>1.00773</v>
      </c>
      <c r="F7" s="402">
        <f t="shared" ref="F7:F14" si="0">D7*E7</f>
        <v>21907192.725738414</v>
      </c>
      <c r="G7" s="68"/>
      <c r="H7" s="63"/>
    </row>
    <row r="8" spans="1:8" s="57" customFormat="1">
      <c r="A8" s="57" t="s">
        <v>113</v>
      </c>
      <c r="B8" s="65" t="s">
        <v>114</v>
      </c>
      <c r="C8" s="65" t="s">
        <v>108</v>
      </c>
      <c r="D8" s="66">
        <v>43823478.518971674</v>
      </c>
      <c r="E8" s="67">
        <v>1.00773</v>
      </c>
      <c r="F8" s="66">
        <f t="shared" si="0"/>
        <v>44162234.007923327</v>
      </c>
      <c r="G8" s="68"/>
      <c r="H8" s="63"/>
    </row>
    <row r="9" spans="1:8" s="57" customFormat="1">
      <c r="A9" s="57" t="s">
        <v>113</v>
      </c>
      <c r="B9" s="65" t="s">
        <v>114</v>
      </c>
      <c r="C9" s="65" t="s">
        <v>115</v>
      </c>
      <c r="D9" s="66">
        <v>420773.45793374133</v>
      </c>
      <c r="E9" s="67">
        <v>1.00773</v>
      </c>
      <c r="F9" s="66">
        <f t="shared" si="0"/>
        <v>424026.03676356917</v>
      </c>
      <c r="G9" s="68"/>
      <c r="H9" s="63"/>
    </row>
    <row r="10" spans="1:8" s="57" customFormat="1">
      <c r="A10" s="57" t="s">
        <v>113</v>
      </c>
      <c r="B10" s="65" t="s">
        <v>114</v>
      </c>
      <c r="C10" s="65" t="s">
        <v>109</v>
      </c>
      <c r="D10" s="66">
        <v>579500.26</v>
      </c>
      <c r="E10" s="67">
        <v>1.00773</v>
      </c>
      <c r="F10" s="66">
        <f t="shared" si="0"/>
        <v>583979.79700979998</v>
      </c>
      <c r="G10" s="68"/>
      <c r="H10" s="63"/>
    </row>
    <row r="11" spans="1:8" s="57" customFormat="1">
      <c r="A11" s="57" t="s">
        <v>116</v>
      </c>
      <c r="B11" s="65" t="s">
        <v>117</v>
      </c>
      <c r="C11" s="65" t="s">
        <v>108</v>
      </c>
      <c r="D11" s="66">
        <v>25144522.145333525</v>
      </c>
      <c r="E11" s="67">
        <v>1.00773</v>
      </c>
      <c r="F11" s="66">
        <f t="shared" si="0"/>
        <v>25338889.301516954</v>
      </c>
      <c r="G11" s="68"/>
      <c r="H11" s="63"/>
    </row>
    <row r="12" spans="1:8" s="57" customFormat="1">
      <c r="A12" s="57" t="s">
        <v>116</v>
      </c>
      <c r="B12" s="65" t="s">
        <v>117</v>
      </c>
      <c r="C12" s="65" t="s">
        <v>115</v>
      </c>
      <c r="D12" s="66">
        <v>0</v>
      </c>
      <c r="E12" s="67">
        <v>1.00773</v>
      </c>
      <c r="F12" s="66">
        <f t="shared" si="0"/>
        <v>0</v>
      </c>
      <c r="G12" s="68"/>
      <c r="H12" s="63"/>
    </row>
    <row r="13" spans="1:8" s="57" customFormat="1">
      <c r="A13" s="57" t="s">
        <v>118</v>
      </c>
      <c r="B13" s="65" t="s">
        <v>119</v>
      </c>
      <c r="C13" s="65" t="s">
        <v>115</v>
      </c>
      <c r="D13" s="66">
        <v>57151921.068422273</v>
      </c>
      <c r="E13" s="67">
        <v>1.00773</v>
      </c>
      <c r="F13" s="66">
        <f t="shared" si="0"/>
        <v>57593705.418281175</v>
      </c>
      <c r="G13" s="68"/>
      <c r="H13" s="63"/>
    </row>
    <row r="14" spans="1:8" s="57" customFormat="1">
      <c r="A14" s="57" t="s">
        <v>118</v>
      </c>
      <c r="B14" s="65" t="s">
        <v>120</v>
      </c>
      <c r="C14" s="65" t="s">
        <v>115</v>
      </c>
      <c r="D14" s="66">
        <v>21006571.976533867</v>
      </c>
      <c r="E14" s="67">
        <v>1.00773</v>
      </c>
      <c r="F14" s="66">
        <f t="shared" si="0"/>
        <v>21168952.777912475</v>
      </c>
      <c r="G14" s="68"/>
      <c r="H14" s="63"/>
    </row>
    <row r="15" spans="1:8" s="57" customFormat="1">
      <c r="A15" s="374" t="s">
        <v>5</v>
      </c>
      <c r="D15" s="403">
        <f t="shared" ref="D15" si="1">SUM(D8:D14)-D7</f>
        <v>126387618.32402417</v>
      </c>
      <c r="E15" s="69"/>
      <c r="F15" s="403">
        <f>SUM(F8:F14)-F7</f>
        <v>127364594.61366889</v>
      </c>
      <c r="G15" s="63"/>
      <c r="H15" s="63"/>
    </row>
    <row r="18" spans="1:9">
      <c r="B18" s="71"/>
    </row>
    <row r="19" spans="1:9">
      <c r="B19" s="71"/>
    </row>
    <row r="20" spans="1:9" s="54" customFormat="1">
      <c r="A20" s="72"/>
      <c r="B20" s="73"/>
      <c r="C20" s="70"/>
      <c r="D20" s="56"/>
      <c r="E20" s="56"/>
      <c r="F20" s="56"/>
      <c r="G20" s="56"/>
      <c r="H20" s="56"/>
      <c r="I20" s="56"/>
    </row>
    <row r="22" spans="1:9" s="54" customFormat="1">
      <c r="A22" s="53"/>
      <c r="D22" s="56"/>
      <c r="E22" s="56"/>
      <c r="F22" s="56"/>
      <c r="G22" s="56"/>
      <c r="H22" s="56"/>
      <c r="I22" s="56"/>
    </row>
  </sheetData>
  <pageMargins left="0.75" right="0.75" top="1" bottom="0.75" header="0.5" footer="0.3"/>
  <pageSetup firstPageNumber="2" orientation="portrait" useFirstPageNumber="1" r:id="rId1"/>
  <headerFooter>
    <oddHeader>&amp;RPage 9.1.&amp;P</oddHeader>
  </headerFooter>
  <colBreaks count="1" manualBreakCount="1">
    <brk id="3" max="107" man="1"/>
  </col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5275119F95E0345AAA4592BEB58C51B" ma:contentTypeVersion="36" ma:contentTypeDescription="" ma:contentTypeScope="" ma:versionID="0e4aa278f15b684e13c9517a82e72b7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2021-06-15T07:00:00+00:00</OpenedDate>
    <SignificantOrder xmlns="dc463f71-b30c-4ab2-9473-d307f9d35888">false</SignificantOrder>
    <Date1 xmlns="dc463f71-b30c-4ab2-9473-d307f9d35888">2021-06-15T07:00:00+00:00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210447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33A9DFA-5442-4931-86A3-79BF5D13B24D}"/>
</file>

<file path=customXml/itemProps2.xml><?xml version="1.0" encoding="utf-8"?>
<ds:datastoreItem xmlns:ds="http://schemas.openxmlformats.org/officeDocument/2006/customXml" ds:itemID="{1B89A67D-F65C-4AB3-83CA-E78CA08381E6}"/>
</file>

<file path=customXml/itemProps3.xml><?xml version="1.0" encoding="utf-8"?>
<ds:datastoreItem xmlns:ds="http://schemas.openxmlformats.org/officeDocument/2006/customXml" ds:itemID="{923457AC-CF7F-40D3-85E9-0ECE4F0997AA}"/>
</file>

<file path=customXml/itemProps4.xml><?xml version="1.0" encoding="utf-8"?>
<ds:datastoreItem xmlns:ds="http://schemas.openxmlformats.org/officeDocument/2006/customXml" ds:itemID="{CFBC75B5-C809-4DB2-B5F5-E1376DDFA8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Workpaper Index</vt:lpstr>
      <vt:lpstr>Summary</vt:lpstr>
      <vt:lpstr>Exhibit JP-2 PCAM Calculation</vt:lpstr>
      <vt:lpstr>(3.1) WA Allocated Actual NPC</vt:lpstr>
      <vt:lpstr>(3.2) Adj Actual NPC by Cat</vt:lpstr>
      <vt:lpstr>(3.3) Adj Actual NPC</vt:lpstr>
      <vt:lpstr>(3.4) Adjustments</vt:lpstr>
      <vt:lpstr>(3.5) Actual WCA NPC</vt:lpstr>
      <vt:lpstr>(4.1) WA Allocated Base NPC</vt:lpstr>
      <vt:lpstr>(4.2) WCA Base NPC UE-140762</vt:lpstr>
      <vt:lpstr>(5.1) Actual EIM Costs</vt:lpstr>
      <vt:lpstr>(6.1) Actual Factors</vt:lpstr>
      <vt:lpstr>(7.1) WA Sales</vt:lpstr>
      <vt:lpstr>Cost</vt:lpstr>
      <vt:lpstr>Months</vt:lpstr>
      <vt:lpstr>NameCost</vt:lpstr>
      <vt:lpstr>'(4.2) WCA Base NPC UE-140762'!Print_Area</vt:lpstr>
      <vt:lpstr>'Exhibit JP-2 PCAM Calculation'!Print_Area</vt:lpstr>
      <vt:lpstr>'(4.2) WCA Base NPC UE-140762'!Print_Titles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Wilding, Michael</dc:creator>
  <cp:lastModifiedBy>Painter, Jack</cp:lastModifiedBy>
  <dcterms:created xsi:type="dcterms:W3CDTF">2015-04-24T16:40:44Z</dcterms:created>
  <dcterms:modified xsi:type="dcterms:W3CDTF">2021-06-08T22:37:28Z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0x0101006E56B4D1795A2E4DB2F0B01679ED314A0045275119F95E0345AAA4592BEB58C51B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