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240" yWindow="120" windowWidth="18192" windowHeight="11496" tabRatio="792"/>
  </bookViews>
  <sheets>
    <sheet name="Lead 3.05 " sheetId="1" r:id="rId1"/>
    <sheet name="SOG 12ME Dec 19" sheetId="38" r:id="rId2"/>
    <sheet name="LIP-G 2019" sheetId="28" r:id="rId3"/>
    <sheet name="ZO12 Gas Exp 12ME 12-2019" sheetId="34" r:id="rId4"/>
    <sheet name="SC120G Cons 12ME 12-2019" sheetId="30" r:id="rId5"/>
    <sheet name="SC 137 Carb Offset 12ME 12-2019" sheetId="33" r:id="rId6"/>
    <sheet name="SOGE Mu Tx Wtr Htr 12ME 12-2019" sheetId="37" r:id="rId7"/>
    <sheet name="SOGE Muni Tax 12ME 12-2019" sheetId="36" r:id="rId8"/>
    <sheet name="ZO12 Decoup 12ME 12-2019" sheetId="35" r:id="rId9"/>
    <sheet name="SCH 140 Prop Tax 12ME 12-2019" sheetId="31" r:id="rId10"/>
  </sheets>
  <externalReferences>
    <externalReference r:id="rId11"/>
    <externalReference r:id="rId12"/>
  </externalReferences>
  <definedNames>
    <definedName name="__123Graph_D" localSheetId="1" hidden="1">#REF!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'SOG 12ME Dec 19'!$A$1:$W$70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localSheetId="1" hidden="1">#REF!</definedName>
    <definedName name="Transfers" hidden="1">#REF!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33" i="1" l="1"/>
  <c r="I64" i="38" l="1"/>
  <c r="I50" i="38"/>
  <c r="E12" i="1"/>
  <c r="E10" i="1"/>
  <c r="E11" i="1"/>
  <c r="G28" i="38"/>
  <c r="U18" i="38"/>
  <c r="S18" i="38"/>
  <c r="O17" i="38"/>
  <c r="I12" i="38"/>
  <c r="U11" i="38"/>
  <c r="G20" i="38" l="1"/>
  <c r="I10" i="38"/>
  <c r="O49" i="38"/>
  <c r="U10" i="38"/>
  <c r="O33" i="38"/>
  <c r="Q33" i="38" s="1"/>
  <c r="I48" i="38"/>
  <c r="K48" i="38" s="1"/>
  <c r="I56" i="38"/>
  <c r="K56" i="38" s="1"/>
  <c r="I17" i="38"/>
  <c r="K17" i="38" s="1"/>
  <c r="O32" i="38"/>
  <c r="Q32" i="38" s="1"/>
  <c r="E66" i="38"/>
  <c r="O12" i="38"/>
  <c r="Q12" i="38" s="1"/>
  <c r="S12" i="38"/>
  <c r="S26" i="38"/>
  <c r="G52" i="38"/>
  <c r="S11" i="38"/>
  <c r="U12" i="38"/>
  <c r="E28" i="38"/>
  <c r="U26" i="38"/>
  <c r="I32" i="38"/>
  <c r="W10" i="38"/>
  <c r="E58" i="38"/>
  <c r="W25" i="38"/>
  <c r="O64" i="38"/>
  <c r="Q64" i="38" s="1"/>
  <c r="W12" i="38"/>
  <c r="M20" i="38"/>
  <c r="I49" i="38"/>
  <c r="O50" i="38"/>
  <c r="Q50" i="38" s="1"/>
  <c r="W17" i="38"/>
  <c r="O56" i="38"/>
  <c r="Q56" i="38" s="1"/>
  <c r="O10" i="38"/>
  <c r="Q10" i="38" s="1"/>
  <c r="O25" i="38"/>
  <c r="Q25" i="38" s="1"/>
  <c r="K50" i="38"/>
  <c r="G66" i="38"/>
  <c r="U28" i="38" s="1"/>
  <c r="E20" i="38"/>
  <c r="I25" i="38"/>
  <c r="K25" i="38" s="1"/>
  <c r="I33" i="38"/>
  <c r="K33" i="38" s="1"/>
  <c r="Q17" i="38"/>
  <c r="M28" i="38"/>
  <c r="K32" i="38"/>
  <c r="Q49" i="38"/>
  <c r="G58" i="38"/>
  <c r="I58" i="38" s="1"/>
  <c r="K58" i="38" s="1"/>
  <c r="I20" i="38"/>
  <c r="K20" i="38" s="1"/>
  <c r="K49" i="38"/>
  <c r="S20" i="38"/>
  <c r="U20" i="38"/>
  <c r="I28" i="38"/>
  <c r="K28" i="38" s="1"/>
  <c r="E14" i="38"/>
  <c r="K10" i="38"/>
  <c r="O11" i="38"/>
  <c r="Q11" i="38" s="1"/>
  <c r="K12" i="38"/>
  <c r="G14" i="38"/>
  <c r="S17" i="38"/>
  <c r="O18" i="38"/>
  <c r="Q18" i="38" s="1"/>
  <c r="W18" i="38"/>
  <c r="S25" i="38"/>
  <c r="O26" i="38"/>
  <c r="Q26" i="38" s="1"/>
  <c r="W26" i="38"/>
  <c r="O48" i="38"/>
  <c r="Q48" i="38" s="1"/>
  <c r="E52" i="38"/>
  <c r="M52" i="38"/>
  <c r="O55" i="38"/>
  <c r="O63" i="38"/>
  <c r="Q63" i="38" s="1"/>
  <c r="M14" i="38"/>
  <c r="S10" i="38"/>
  <c r="W11" i="38"/>
  <c r="I11" i="38"/>
  <c r="K11" i="38" s="1"/>
  <c r="U17" i="38"/>
  <c r="I18" i="38"/>
  <c r="K18" i="38" s="1"/>
  <c r="U25" i="38"/>
  <c r="I26" i="38"/>
  <c r="K26" i="38" s="1"/>
  <c r="I55" i="38"/>
  <c r="K55" i="38" s="1"/>
  <c r="Q55" i="38"/>
  <c r="M58" i="38"/>
  <c r="I63" i="38"/>
  <c r="K63" i="38" s="1"/>
  <c r="K64" i="38"/>
  <c r="M66" i="38"/>
  <c r="E32" i="1"/>
  <c r="B25" i="34"/>
  <c r="B26" i="34"/>
  <c r="G60" i="38" l="1"/>
  <c r="I66" i="38"/>
  <c r="K66" i="38" s="1"/>
  <c r="O20" i="38"/>
  <c r="Q20" i="38" s="1"/>
  <c r="O28" i="38"/>
  <c r="Q28" i="38" s="1"/>
  <c r="U14" i="38"/>
  <c r="S28" i="38"/>
  <c r="W28" i="38"/>
  <c r="W20" i="38"/>
  <c r="M22" i="38"/>
  <c r="I52" i="38"/>
  <c r="K52" i="38" s="1"/>
  <c r="S14" i="38"/>
  <c r="O52" i="38"/>
  <c r="E60" i="38"/>
  <c r="G22" i="38"/>
  <c r="I14" i="38"/>
  <c r="K14" i="38" s="1"/>
  <c r="E22" i="38"/>
  <c r="O14" i="38"/>
  <c r="Q14" i="38" s="1"/>
  <c r="G68" i="38"/>
  <c r="O66" i="38"/>
  <c r="Q66" i="38" s="1"/>
  <c r="Q52" i="38"/>
  <c r="M60" i="38"/>
  <c r="W14" i="38"/>
  <c r="O58" i="38"/>
  <c r="Q58" i="38" s="1"/>
  <c r="B27" i="34"/>
  <c r="E13" i="1" s="1"/>
  <c r="G30" i="38" l="1"/>
  <c r="U30" i="38"/>
  <c r="I60" i="38"/>
  <c r="K60" i="38" s="1"/>
  <c r="S22" i="38"/>
  <c r="O60" i="38"/>
  <c r="E68" i="38"/>
  <c r="I22" i="38"/>
  <c r="K22" i="38" s="1"/>
  <c r="E30" i="38"/>
  <c r="O22" i="38"/>
  <c r="Q60" i="38"/>
  <c r="M68" i="38"/>
  <c r="W22" i="38"/>
  <c r="U22" i="38"/>
  <c r="Q22" i="38"/>
  <c r="M30" i="38"/>
  <c r="B12" i="35"/>
  <c r="B14" i="35" s="1"/>
  <c r="C25" i="1"/>
  <c r="E25" i="1" s="1"/>
  <c r="C24" i="1"/>
  <c r="E24" i="1" s="1"/>
  <c r="C23" i="1"/>
  <c r="E23" i="1" s="1"/>
  <c r="I68" i="38" l="1"/>
  <c r="K68" i="38" s="1"/>
  <c r="S30" i="38"/>
  <c r="O68" i="38"/>
  <c r="I30" i="38"/>
  <c r="K30" i="38" s="1"/>
  <c r="O30" i="38"/>
  <c r="Q30" i="38" s="1"/>
  <c r="E35" i="38"/>
  <c r="G35" i="38"/>
  <c r="M35" i="38"/>
  <c r="Q68" i="38"/>
  <c r="W30" i="38"/>
  <c r="P8" i="36"/>
  <c r="P7" i="36"/>
  <c r="P25" i="36"/>
  <c r="P26" i="36"/>
  <c r="I35" i="38" l="1"/>
  <c r="K35" i="38" s="1"/>
  <c r="O35" i="38"/>
  <c r="Q35" i="38"/>
  <c r="O6" i="36"/>
  <c r="N6" i="36"/>
  <c r="M6" i="36"/>
  <c r="L6" i="36"/>
  <c r="K6" i="36"/>
  <c r="J6" i="36"/>
  <c r="I6" i="36"/>
  <c r="H6" i="36"/>
  <c r="G6" i="36"/>
  <c r="F6" i="36"/>
  <c r="E6" i="36"/>
  <c r="D6" i="36"/>
  <c r="P8" i="37"/>
  <c r="P6" i="37"/>
  <c r="O6" i="37"/>
  <c r="N6" i="37"/>
  <c r="M6" i="37"/>
  <c r="L6" i="37"/>
  <c r="K6" i="37"/>
  <c r="J6" i="37"/>
  <c r="I6" i="37"/>
  <c r="H6" i="37"/>
  <c r="G6" i="37"/>
  <c r="F6" i="37"/>
  <c r="E6" i="37"/>
  <c r="D6" i="37"/>
  <c r="E6" i="33"/>
  <c r="D6" i="33"/>
  <c r="C6" i="33"/>
  <c r="E7" i="33"/>
  <c r="J28" i="31" l="1"/>
  <c r="I21" i="31"/>
  <c r="G17" i="30" l="1"/>
  <c r="G17" i="28"/>
  <c r="B22" i="34" l="1"/>
  <c r="B10" i="35"/>
  <c r="I40" i="31" l="1"/>
  <c r="H40" i="31"/>
  <c r="J39" i="31"/>
  <c r="J38" i="31"/>
  <c r="J37" i="31"/>
  <c r="J36" i="31"/>
  <c r="J35" i="31"/>
  <c r="J34" i="31"/>
  <c r="J33" i="31"/>
  <c r="J32" i="31"/>
  <c r="J31" i="31"/>
  <c r="J30" i="31"/>
  <c r="J29" i="31"/>
  <c r="J40" i="31" l="1"/>
  <c r="E31" i="1" s="1"/>
  <c r="P9" i="37" l="1"/>
  <c r="P7" i="37"/>
  <c r="E19" i="1"/>
  <c r="E34" i="1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6" i="36"/>
  <c r="E18" i="1" s="1"/>
  <c r="E17" i="1" l="1"/>
  <c r="E30" i="1" l="1"/>
  <c r="E29" i="1"/>
  <c r="E15" i="1"/>
  <c r="E18" i="33" l="1"/>
  <c r="E17" i="33"/>
  <c r="E16" i="33"/>
  <c r="E15" i="33"/>
  <c r="E14" i="33"/>
  <c r="E13" i="33"/>
  <c r="E12" i="33"/>
  <c r="E11" i="33"/>
  <c r="E10" i="33"/>
  <c r="E9" i="33"/>
  <c r="E8" i="33"/>
  <c r="E14" i="1"/>
  <c r="E35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E16" i="1" l="1"/>
  <c r="E20" i="1" l="1"/>
  <c r="E26" i="1" l="1"/>
  <c r="E37" i="1" s="1"/>
  <c r="E38" i="1" l="1"/>
  <c r="E39" i="1" s="1"/>
</calcChain>
</file>

<file path=xl/sharedStrings.xml><?xml version="1.0" encoding="utf-8"?>
<sst xmlns="http://schemas.openxmlformats.org/spreadsheetml/2006/main" count="746" uniqueCount="284">
  <si>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</si>
  <si>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</si>
  <si>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</si>
  <si>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</si>
  <si>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</si>
  <si>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</si>
  <si>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</si>
  <si>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</si>
  <si>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</si>
  <si>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</si>
  <si>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</si>
  <si>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</si>
  <si>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</si>
  <si>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</si>
  <si>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REVENUE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</si>
  <si>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</si>
  <si>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</si>
  <si>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</si>
  <si>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</si>
  <si>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</si>
  <si>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</si>
  <si>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</si>
  <si>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</si>
  <si>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</si>
  <si>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</si>
  <si>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</si>
  <si>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</si>
  <si>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</si>
  <si>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</si>
  <si>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</si>
  <si>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</si>
  <si>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</si>
  <si>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</si>
  <si>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>Object number</t>
  </si>
  <si>
    <t>Order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</si>
  <si>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</si>
  <si>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</si>
  <si>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</si>
  <si>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</si>
  <si>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</si>
  <si>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</si>
  <si>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</si>
  <si>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</si>
  <si>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</si>
  <si>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</si>
  <si>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OR000048000016</t>
  </si>
  <si>
    <t>Residential - Gas Service</t>
  </si>
  <si>
    <t>LIP-G</t>
  </si>
  <si>
    <t/>
  </si>
  <si>
    <t>Overall Result</t>
  </si>
  <si>
    <t>SC120G</t>
  </si>
  <si>
    <t>Key Figures</t>
  </si>
  <si>
    <t>Fiscal year/period</t>
  </si>
  <si>
    <t>Total Billed Amount Incl Tax</t>
  </si>
  <si>
    <t>Division</t>
  </si>
  <si>
    <t>Statistical Rate</t>
  </si>
  <si>
    <t>Result</t>
  </si>
  <si>
    <t>20 : Gas</t>
  </si>
  <si>
    <t>GSC_137</t>
  </si>
  <si>
    <t>GSR_137</t>
  </si>
  <si>
    <t>Rate Category</t>
  </si>
  <si>
    <t>GSU_FFSTAT</t>
  </si>
  <si>
    <t>SCH_071G : Natural Gas Water Heater Rental Service</t>
  </si>
  <si>
    <t>SCH_072G : Natural Gas Large Vol H2O Heater Rental</t>
  </si>
  <si>
    <t>SCH_074G : Natural Gas Conv. Burner Rental Service</t>
  </si>
  <si>
    <t>SCH_023G : Natural Gas Residential General Service</t>
  </si>
  <si>
    <t>GSR_FFSTAT</t>
  </si>
  <si>
    <t>SCH_031GC : Natural Gas Commercial General Service</t>
  </si>
  <si>
    <t>GSC_FFSTAT</t>
  </si>
  <si>
    <t>SCH_031GI : Natural Gas Industrial General Service</t>
  </si>
  <si>
    <t>SCH_031GTC : NGDS Transportation Service Firm Com</t>
  </si>
  <si>
    <t>GST_FFSTAT</t>
  </si>
  <si>
    <t>SCH_041GC : Natural Gas Large Vol. High Load Factor</t>
  </si>
  <si>
    <t>SCH_041GI : Natural Gas Large Vol. High Load Factor</t>
  </si>
  <si>
    <t>SCH_041GTC : NGDS Transportation Service Firm LVHLF</t>
  </si>
  <si>
    <t>SCH_041GTI : NGDS Transportation Service Firm LVHLF</t>
  </si>
  <si>
    <t>SCH_085GC : Natural Gas Inter Service w/ Firm Option</t>
  </si>
  <si>
    <t>SCH_085GI : Natural Gas Inter Service w/ Firm Option</t>
  </si>
  <si>
    <t>SCH_085GTC : NGDS Trans Service Inter. w/ Firm Option</t>
  </si>
  <si>
    <t>SCH_085GTI : NGDS Trans Service Inter. w/ Firm Option</t>
  </si>
  <si>
    <t>SCH_086GC : Nat Gas Limit Inter Serv w/ Firm Option</t>
  </si>
  <si>
    <t>SCH_086GI : Nat Gas Limit Inter Serv w/ Firm Option</t>
  </si>
  <si>
    <t>SCH_086GTI : NGDS Trans Service Limited Inter w/ Firm</t>
  </si>
  <si>
    <t>SCH_087GC : Nat Gas Non-Ex Inter Serv w/ Firm Option</t>
  </si>
  <si>
    <t>SCH_087GTC : NGDS Trans Serv Non-Excl Inter w/ Firm</t>
  </si>
  <si>
    <t>SCH_087GTI : NGDS Trans Serv Non-Excl Inter w/ Firm</t>
  </si>
  <si>
    <t>SCH_099GT : NGDS Transportation Service Special</t>
  </si>
  <si>
    <t>Total</t>
  </si>
  <si>
    <t>COMMISSION BASIS REPORT</t>
  </si>
  <si>
    <t>Page 3.05</t>
  </si>
  <si>
    <t>48000016</t>
  </si>
  <si>
    <t>JDOUGL</t>
  </si>
  <si>
    <t>90800407  4400-Cust Asst Exp-Consr Trckr Amort-Gas</t>
  </si>
  <si>
    <t>80500012  3545-Other Gas Purch-Carbon Offset Progm</t>
  </si>
  <si>
    <t>80510004  PGA Deferral - PGA Amort -Purch Gas Cos</t>
  </si>
  <si>
    <t>80510006  PGA Deferral - PGA Amort (Demand)</t>
  </si>
  <si>
    <t>80510007  PGA Deferral - PGA Amort (Commodity)</t>
  </si>
  <si>
    <t>49500122  9900- Amort Sch 142 Gas Resid in Rates</t>
  </si>
  <si>
    <t>49500132  9900- Amort Sch 142 Gas NonResid in Rate</t>
  </si>
  <si>
    <t>40810303  Municipal Taxes</t>
  </si>
  <si>
    <t>40810304  Property Taxes-Washington-Gas</t>
  </si>
  <si>
    <t>40810307  Prop Tax Sch140 Tracker Amort Defer -Gas</t>
  </si>
  <si>
    <t>90800350  4465 - Low Income Program  - Gas</t>
  </si>
  <si>
    <t>SCH_016GR : Natural Gas Lighting Service</t>
  </si>
  <si>
    <t>Act. Costs</t>
  </si>
  <si>
    <t>49500012  4430-Other Gas Reven-Carbon Offset Progm</t>
  </si>
  <si>
    <t>Decoupling Revenue</t>
  </si>
  <si>
    <t>49500066  G Decoup Amort Sch 142 - Sch 31 &amp; 31T in</t>
  </si>
  <si>
    <t>49500067  G Decoup Amort Sch 142-Sch 41,41T,86,86T</t>
  </si>
  <si>
    <t xml:space="preserve">Statistical Key </t>
  </si>
  <si>
    <t>Orders</t>
  </si>
  <si>
    <t>90800312  CLSD -3545-Cust Asst-Carb Ofst Sch-137-G</t>
  </si>
  <si>
    <t>90800313  9810-Cust Assist-Carbon Offset Sch-137-G</t>
  </si>
  <si>
    <t>INCREASE (DECREASE) FIT  (LINE 26 * 21%)</t>
  </si>
  <si>
    <t>OR000048099995</t>
  </si>
  <si>
    <t>Sch 140 Property Tax - Gas</t>
  </si>
  <si>
    <t>SC140G</t>
  </si>
  <si>
    <t>Doc. No.</t>
  </si>
  <si>
    <t>Sement Text</t>
  </si>
  <si>
    <t>Revenue</t>
  </si>
  <si>
    <t xml:space="preserve">   40810304  Property Taxes-Washington-Gas</t>
  </si>
  <si>
    <t xml:space="preserve">   40810307  Prop Tax Sch140 Tracker Amort Defer -Gas</t>
  </si>
  <si>
    <t>12 Months</t>
  </si>
  <si>
    <t>Total Expense</t>
  </si>
  <si>
    <t xml:space="preserve">  ZO12                      Orders: Actual 12 Month Ended 12-2019</t>
  </si>
  <si>
    <t>001</t>
  </si>
  <si>
    <t>2019</t>
  </si>
  <si>
    <t>400053509</t>
  </si>
  <si>
    <t>1/2019 Billed + Change in Unbilled Sch 129 Revenue</t>
  </si>
  <si>
    <t>002</t>
  </si>
  <si>
    <t>400053806</t>
  </si>
  <si>
    <t>2/2019 Billed + Change in Unbilled Sch 129 Revenue</t>
  </si>
  <si>
    <t>003</t>
  </si>
  <si>
    <t>400053812</t>
  </si>
  <si>
    <t>3/2019 Billed + Change in Unbilled Sch 129 Revenue</t>
  </si>
  <si>
    <t>004</t>
  </si>
  <si>
    <t>400053822</t>
  </si>
  <si>
    <t>4/2019 Billed + Change in Unbilled Sch 129 Revenue</t>
  </si>
  <si>
    <t>005</t>
  </si>
  <si>
    <t>400054200</t>
  </si>
  <si>
    <t>5/2019 Billed + Change in Unbilled Sch 129 Revenue</t>
  </si>
  <si>
    <t>006</t>
  </si>
  <si>
    <t>400054502</t>
  </si>
  <si>
    <t>6/2019 Billed + Change in Unbilled Sch 129 Revenue</t>
  </si>
  <si>
    <t>007</t>
  </si>
  <si>
    <t>400054601</t>
  </si>
  <si>
    <t>7/2019 Billed + Change in Unbilled Sch 129 Revenue</t>
  </si>
  <si>
    <t>008</t>
  </si>
  <si>
    <t>400054900</t>
  </si>
  <si>
    <t>8/2019 Billed + Change in Unbilled Sch 129 Revenue</t>
  </si>
  <si>
    <t>009</t>
  </si>
  <si>
    <t>400054911</t>
  </si>
  <si>
    <t>9/2019 Billed + Change in Unbilled Sch 129 Revenue</t>
  </si>
  <si>
    <t>010</t>
  </si>
  <si>
    <t>400055008</t>
  </si>
  <si>
    <t>10/2019 Billed + Change in Unbilled Sch 129 Revenu</t>
  </si>
  <si>
    <t>011</t>
  </si>
  <si>
    <t>400055010</t>
  </si>
  <si>
    <t>11/2019 Billed + Change in Unbilled Sch 129 Revenu</t>
  </si>
  <si>
    <t>012</t>
  </si>
  <si>
    <t>400055208</t>
  </si>
  <si>
    <t>12/2019 Billed + Change in Unbilled Sch 129 Revenu</t>
  </si>
  <si>
    <t>2019 Schedule 129 Low Income</t>
  </si>
  <si>
    <t>1/2019 Billed + Change in Unbilled Sch 120 Revenue</t>
  </si>
  <si>
    <t>2/2019 Billed + Change in Unbilled Sch 120 Revenue</t>
  </si>
  <si>
    <t>3/2019 Billed + Change in Unbilled Sch 120 Revenue</t>
  </si>
  <si>
    <t>4/2019 Billed + Change in Unbilled Sch 120 Revenue</t>
  </si>
  <si>
    <t>5/2019 Billed + Change in Unbilled Sch 120 Revenue</t>
  </si>
  <si>
    <t>6/2019 Billed + Change in Unbilled Sch 120 Revenue</t>
  </si>
  <si>
    <t>7/2019 Billed + Change in Unbilled Sch 120 Revenue</t>
  </si>
  <si>
    <t>8/2019 Billed + Change in Unbilled Sch 120 Revenue</t>
  </si>
  <si>
    <t>9/2019 Billed + Change in Unbilled Sch 120 Revenue</t>
  </si>
  <si>
    <t>10/2019 Billed + Change in Unbilled Sch 120 Revenu</t>
  </si>
  <si>
    <t>11/2019 Billed + Change in Unbilled Sch 120 Revenu</t>
  </si>
  <si>
    <t>12/2019 Billed + Change in Unbilled Sch 120 Revenu</t>
  </si>
  <si>
    <t>1/2019 Billed + Change in Unbilled Sch 140 Revenue</t>
  </si>
  <si>
    <t>2/2019 Billed + Change in Unbilled Sch 140 Revenue</t>
  </si>
  <si>
    <t>3/2019 Billed + Change in Unbilled Sch 140 Revenue</t>
  </si>
  <si>
    <t>4/2019 Billed + Change in Unbilled Sch 140 Revenue</t>
  </si>
  <si>
    <t>5/2019 Billed + Change in Unbilled Sch 140 Revenue</t>
  </si>
  <si>
    <t>400054503</t>
  </si>
  <si>
    <t>5/2019 Billed + Change in Unbilled Sch 140 Correct</t>
  </si>
  <si>
    <t>6/2019 Billed + Change in Unbilled Sch 140 Revenue</t>
  </si>
  <si>
    <t>400054504</t>
  </si>
  <si>
    <t>6/2019 Billed + Change in Unbilled Sch 140 true up</t>
  </si>
  <si>
    <t>7/2019 Billed + Change in Unbilled Sch 140 Revenue</t>
  </si>
  <si>
    <t>8/2019 Billed + Change in Unbilled Sch 140 Revenue</t>
  </si>
  <si>
    <t>9/2019 Billed + Change in Unbilled Sch 140 Revenue</t>
  </si>
  <si>
    <t>10/2019 Billed + Change in Unbilled Sch 140 Revenu</t>
  </si>
  <si>
    <t>11/2019 Billed + Change in Unbilled Sch 140 Revenu</t>
  </si>
  <si>
    <t>12/2019 Billed + Change in Unbilled Sch 140 Revenu</t>
  </si>
  <si>
    <t>2019 Schedule 140 Property Tax Schedules (from Revevue Group)</t>
  </si>
  <si>
    <t xml:space="preserve">2019 Schedule 120 Gas Conservation Schedules </t>
  </si>
  <si>
    <t>SAP Transaction: ZRW_ZO12</t>
  </si>
  <si>
    <t>12 ME December 2019</t>
  </si>
  <si>
    <r>
      <t xml:space="preserve">Schedule 137 Carb Offset </t>
    </r>
    <r>
      <rPr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</rPr>
      <t>Source: Revenue Dept</t>
    </r>
    <r>
      <rPr>
        <b/>
        <sz val="11"/>
        <color theme="1"/>
        <rFont val="Calibri"/>
        <family val="2"/>
        <scheme val="minor"/>
      </rPr>
      <t>)</t>
    </r>
  </si>
  <si>
    <t>SOGE Water Heater (Fr: Revenue Dept)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</si>
  <si>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</si>
  <si>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</si>
  <si>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</si>
  <si>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</si>
  <si>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</si>
  <si>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</si>
  <si>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</si>
  <si>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</si>
  <si>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</si>
  <si>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</si>
  <si>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</si>
  <si>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</si>
  <si>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t xml:space="preserve">SOGE Muni Tax </t>
  </si>
  <si>
    <t>(Fr: Revenue Dept)</t>
  </si>
  <si>
    <t xml:space="preserve"> FOR THE TWELVE MONTHS ENDED DECEMBER 31, 2019</t>
  </si>
  <si>
    <t xml:space="preserve">  Date:                     03/03/2020</t>
  </si>
  <si>
    <t>Conversion Factor Before FIT</t>
  </si>
  <si>
    <t>(Confirm with Revenue Acctng 3/3/20)</t>
  </si>
  <si>
    <t>CONVERSION FACTOR EXCLUDING FEDERAL INCOME TAX</t>
  </si>
  <si>
    <t>REVENUE ASSOC WITH PGA AMORTIZATION - SCHEDULE 106</t>
  </si>
  <si>
    <t>TOTAL SCH 106</t>
  </si>
  <si>
    <t xml:space="preserve">WBS ELEMENT : C.00000.06.03.03 PGA Deferral </t>
  </si>
  <si>
    <t>80510009  PGA Deferral - PGA Amort May 2019-May 20</t>
  </si>
  <si>
    <t>80510010  PGA Deferral - PGA Amort Nov19-Oct21</t>
  </si>
  <si>
    <t>SUMMARY OF GAS OPERATING REVENUE &amp; THERM SALES</t>
  </si>
  <si>
    <t>INCREASE (DECREASE)</t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</si>
  <si>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</si>
  <si>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</si>
  <si>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</si>
  <si>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</si>
  <si>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</si>
  <si>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</si>
  <si>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</si>
  <si>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</si>
  <si>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</si>
  <si>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</si>
  <si>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</si>
  <si>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</si>
  <si>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</si>
  <si>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</si>
  <si>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</si>
  <si>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</si>
  <si>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</si>
  <si>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</si>
  <si>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</si>
  <si>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</si>
  <si>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</si>
  <si>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</si>
  <si>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Other Operating Revenues</t>
  </si>
  <si>
    <t xml:space="preserve">    Total operating revenues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</si>
  <si>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</si>
  <si>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</si>
  <si>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</si>
  <si>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</si>
  <si>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140 (Prop Tax in BillEngy) in above</t>
  </si>
  <si>
    <t>SCH. 141 (Expedt in BillEngy) in above</t>
  </si>
  <si>
    <t>SCH. 149 (Pipeline Replacement) in above</t>
  </si>
  <si>
    <t>SCH. 141Y (TCJA Overcollection)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</si>
  <si>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</si>
  <si>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</si>
  <si>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</si>
  <si>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</si>
  <si>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</si>
  <si>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</si>
  <si>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</si>
  <si>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WBS ELEMENT : C.9999.03.37.01 Sch 137 Carbon Program</t>
  </si>
  <si>
    <t>90900313  9810- Cust Promo Carbob Offset Sch-137-G</t>
  </si>
  <si>
    <t>C.99999.03.37.01</t>
  </si>
  <si>
    <t>Green Power Program</t>
  </si>
  <si>
    <t>9810-Customer Assist Exp-Green Power-Ele</t>
  </si>
  <si>
    <t>9810 - Customer Assist. Exp. Grants-Ele</t>
  </si>
  <si>
    <t>9810-Cust Assist-Carbon Offset Sch-137-G</t>
  </si>
  <si>
    <t>9810 -Elec-Cust Promo Costs-Green Power</t>
  </si>
  <si>
    <t>9810 -Cust Promo-Carbon Offset Sch-137-G</t>
  </si>
  <si>
    <t>C.99999.06.05.02</t>
  </si>
  <si>
    <t>Green Power Renewable Credits</t>
  </si>
  <si>
    <t>9810 - Green Power Renewable Credits</t>
  </si>
  <si>
    <t>C.99999.09.03.01</t>
  </si>
  <si>
    <t>Operating Revenue Electric FA 1010</t>
  </si>
  <si>
    <t>Commercial-Green Power Certificates</t>
  </si>
  <si>
    <t>Commercial - Clear Green Power PSE Facil</t>
  </si>
  <si>
    <t>X.99999.04.01.01</t>
  </si>
  <si>
    <t>Green Power Renewable Credits FA 2040</t>
  </si>
  <si>
    <t>3545-Other Gas Purch-Carbon Offset Progm</t>
  </si>
  <si>
    <t>80500022  9810-Carbon Offset Gas Progm (new order replaces 80500012)</t>
  </si>
  <si>
    <t>TWELVE MONTHS ENDED DECEMBER 31, 2019</t>
  </si>
  <si>
    <t>VARIANCE FROM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</si>
</sst>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#,##0.000;\(#,##0.000\)"/>
    <numFmt numFmtId="169" formatCode="_(* #,##0_);_(* \(#,##0\);_(* &quot;-&quot;??_);_(@_)"/>
    <numFmt numFmtId="170" formatCode="&quot;$ &quot;#,##0.00;&quot;$ -&quot;#,##0.00"/>
    <numFmt numFmtId="171" formatCode="_(&quot;$&quot;* #,##0.0000_);_(&quot;$&quot;* \(#,##0.0000\);_(&quot;$&quot;* &quot;-&quot;????_);_(@_)"/>
    <numFmt numFmtId="172" formatCode="_-* #,##0.00\ _D_M_-;\-* #,##0.00\ _D_M_-;_-* &quot;-&quot;??\ _D_M_-;_-@_-"/>
    <numFmt numFmtId="173" formatCode="_-* #,##0.00\ _€_-;\-* #,##0.00\ _€_-;_-* &quot;-&quot;??\ _€_-;_-@_-"/>
    <numFmt numFmtId="174" formatCode="_-* #,##0.00\ &quot;DM&quot;_-;\-* #,##0.00\ &quot;DM&quot;_-;_-* &quot;-&quot;??\ &quot;DM&quot;_-;_-@_-"/>
    <numFmt numFmtId="175" formatCode="00000"/>
    <numFmt numFmtId="176" formatCode="0.00_)"/>
    <numFmt numFmtId="177" formatCode="General_)"/>
    <numFmt numFmtId="178" formatCode="###,000"/>
    <numFmt numFmtId="179" formatCode="_(* #,##0.00000_);_(* \(#,##0.00000\);_(* &quot;-&quot;??_);_(@_)"/>
    <numFmt numFmtId="180" formatCode="0.0000000"/>
    <numFmt numFmtId="181" formatCode="0000"/>
    <numFmt numFmtId="182" formatCode="000000"/>
    <numFmt numFmtId="183" formatCode="d\.mmm\.yy"/>
    <numFmt numFmtId="184" formatCode="dd\-mmm\-yy"/>
    <numFmt numFmtId="185" formatCode="#."/>
    <numFmt numFmtId="186" formatCode="&quot;$&quot;#,##0\ ;\(&quot;$&quot;#,##0\)"/>
    <numFmt numFmtId="187" formatCode="_(&quot;$&quot;* #,##0.0_);_(&quot;$&quot;* \(#,##0.0\);_(&quot;$&quot;* &quot;-&quot;??_);_(@_)"/>
    <numFmt numFmtId="188" formatCode="&quot;$&quot;#,##0.00;\(&quot;$&quot;#,##0.00\)"/>
    <numFmt numFmtId="189" formatCode="mmmm\ d\,\ yyyy"/>
    <numFmt numFmtId="190" formatCode="0.00000%"/>
    <numFmt numFmtId="191" formatCode="0.0%"/>
    <numFmt numFmtId="192" formatCode="_(* #,##0.0_);_(* \(#,##0.0\);_(* &quot;-&quot;_);_(@_)"/>
    <numFmt numFmtId="193" formatCode="&quot;$&quot;#,##0.00"/>
    <numFmt numFmtId="194" formatCode="_(* #,##0.000_);_(* \(#,##0.000\);_(* &quot;-&quot;???_);_(@_)"/>
    <numFmt numFmtId="195" formatCode="_(&quot;$&quot;* #,##0.000_);_(&quot;$&quot;* \(#,##0.000\);_(&quot;$&quot;* &quot;-&quot;???_);_(@_)"/>
    <numFmt numFmtId="196" formatCode="#,##0.00_-;#,##0.00\-;&quot; &quot;"/>
    <numFmt numFmtId="197" formatCode="mm/dd/yyyy"/>
    <numFmt numFmtId="198" formatCode="_(* #,##0.0000_);_(* \(#,##0.0000\);_(* &quot;-&quot;_);_(@_)"/>
    <numFmt numFmtId="199" formatCode="_(#,##0.0%_);\(#,##0.0%\);_(#,##0.0%_);_(@_)"/>
    <numFmt numFmtId="200" formatCode="0.0%;\(0.0%\)"/>
    <numFmt numFmtId="201" formatCode="0.000"/>
    <numFmt numFmtId="202" formatCode="_(#,##0_);\(#,##0\);_(#,##0_);_(@_)"/>
    <numFmt numFmtId="203" formatCode="_-* #,##0\ _D_M_-;\-* #,##0\ _D_M_-;_-* &quot;-&quot;??\ _D_M_-;_-@_-"/>
  </numFmts>
  <fonts count="124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name val="Calibri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56"/>
      <name val="Cambria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rgb="FF0000FF"/>
      <name val="Times New Roman"/>
      <family val="1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rgb="FF1F4E79"/>
      <name val="Calibri"/>
      <family val="2"/>
      <scheme val="minor"/>
    </font>
    <font>
      <sz val="8"/>
      <color rgb="FF0000FF"/>
      <name val="Calibri"/>
      <family val="2"/>
      <scheme val="minor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ECECE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D7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333F4F"/>
      </left>
      <right style="medium">
        <color rgb="FF333F4F"/>
      </right>
      <top style="medium">
        <color rgb="FF333F4F"/>
      </top>
      <bottom style="medium">
        <color rgb="FF333F4F"/>
      </bottom>
      <diagonal/>
    </border>
    <border>
      <left/>
      <right style="medium">
        <color rgb="FF333F4F"/>
      </right>
      <top style="medium">
        <color rgb="FF333F4F"/>
      </top>
      <bottom style="medium">
        <color rgb="FF333F4F"/>
      </bottom>
      <diagonal/>
    </border>
    <border>
      <left/>
      <right style="medium">
        <color rgb="FF333F4F"/>
      </right>
      <top style="medium">
        <color rgb="FFACB9CA"/>
      </top>
      <bottom style="medium">
        <color rgb="FFACB9CA"/>
      </bottom>
      <diagonal/>
    </border>
    <border>
      <left style="medium">
        <color rgb="FF333F4F"/>
      </left>
      <right style="medium">
        <color rgb="FF333F4F"/>
      </right>
      <top/>
      <bottom style="medium">
        <color rgb="FF333F4F"/>
      </bottom>
      <diagonal/>
    </border>
    <border>
      <left/>
      <right style="medium">
        <color rgb="FF333F4F"/>
      </right>
      <top/>
      <bottom style="medium">
        <color rgb="FF333F4F"/>
      </bottom>
      <diagonal/>
    </border>
    <border>
      <left/>
      <right style="medium">
        <color rgb="FF333F4F"/>
      </right>
      <top/>
      <bottom style="medium">
        <color rgb="FFACB9CA"/>
      </bottom>
      <diagonal/>
    </border>
  </borders>
  <cellStyleXfs count="171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19" fillId="0" borderId="0">
      <alignment horizontal="left" wrapText="1"/>
    </xf>
    <xf numFmtId="0" fontId="19" fillId="0" borderId="0"/>
    <xf numFmtId="0" fontId="31" fillId="35" borderId="0" applyNumberFormat="0" applyBorder="0" applyAlignment="0" applyProtection="0"/>
    <xf numFmtId="0" fontId="31" fillId="44" borderId="0" applyNumberFormat="0" applyBorder="0" applyAlignment="0" applyProtection="0"/>
    <xf numFmtId="0" fontId="31" fillId="43" borderId="0" applyNumberFormat="0" applyBorder="0" applyAlignment="0" applyProtection="0"/>
    <xf numFmtId="0" fontId="30" fillId="42" borderId="0" applyNumberFormat="0" applyBorder="0" applyAlignment="0" applyProtection="0"/>
    <xf numFmtId="0" fontId="30" fillId="41" borderId="0" applyNumberFormat="0" applyBorder="0" applyAlignment="0" applyProtection="0"/>
    <xf numFmtId="0" fontId="30" fillId="45" borderId="0" applyNumberFormat="0" applyBorder="0" applyAlignment="0" applyProtection="0"/>
    <xf numFmtId="0" fontId="30" fillId="40" borderId="0" applyNumberFormat="0" applyBorder="0" applyAlignment="0" applyProtection="0"/>
    <xf numFmtId="0" fontId="30" fillId="38" borderId="0" applyNumberFormat="0" applyBorder="0" applyAlignment="0" applyProtection="0"/>
    <xf numFmtId="0" fontId="31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4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23" fillId="33" borderId="0"/>
    <xf numFmtId="0" fontId="30" fillId="37" borderId="0" applyNumberFormat="0" applyBorder="0" applyAlignment="0" applyProtection="0"/>
    <xf numFmtId="0" fontId="30" fillId="46" borderId="0" applyNumberFormat="0" applyBorder="0" applyAlignment="0" applyProtection="0"/>
    <xf numFmtId="0" fontId="30" fillId="34" borderId="0" applyNumberFormat="0" applyBorder="0" applyAlignment="0" applyProtection="0"/>
    <xf numFmtId="0" fontId="31" fillId="51" borderId="0" applyNumberFormat="0" applyBorder="0" applyAlignment="0" applyProtection="0"/>
    <xf numFmtId="0" fontId="41" fillId="54" borderId="23" applyNumberFormat="0" applyAlignment="0" applyProtection="0"/>
    <xf numFmtId="0" fontId="38" fillId="0" borderId="21" applyNumberFormat="0" applyFill="0" applyAlignment="0" applyProtection="0"/>
    <xf numFmtId="0" fontId="35" fillId="55" borderId="0" applyNumberFormat="0" applyBorder="0" applyAlignment="0" applyProtection="0"/>
    <xf numFmtId="0" fontId="30" fillId="50" borderId="0" applyNumberFormat="0" applyBorder="0" applyAlignment="0" applyProtection="0"/>
    <xf numFmtId="0" fontId="23" fillId="51" borderId="17" applyNumberFormat="0" applyFont="0" applyAlignment="0" applyProtection="0"/>
    <xf numFmtId="0" fontId="37" fillId="0" borderId="20" applyNumberFormat="0" applyFill="0" applyAlignment="0" applyProtection="0"/>
    <xf numFmtId="0" fontId="34" fillId="46" borderId="18" applyNumberFormat="0" applyAlignment="0" applyProtection="0"/>
    <xf numFmtId="0" fontId="30" fillId="37" borderId="0" applyNumberFormat="0" applyBorder="0" applyAlignment="0" applyProtection="0"/>
    <xf numFmtId="0" fontId="40" fillId="52" borderId="0" applyNumberFormat="0" applyBorder="0" applyAlignment="0" applyProtection="0"/>
    <xf numFmtId="0" fontId="36" fillId="0" borderId="19" applyNumberFormat="0" applyFill="0" applyAlignment="0" applyProtection="0"/>
    <xf numFmtId="0" fontId="33" fillId="54" borderId="17" applyNumberFormat="0" applyAlignment="0" applyProtection="0"/>
    <xf numFmtId="0" fontId="31" fillId="49" borderId="0" applyNumberFormat="0" applyBorder="0" applyAlignment="0" applyProtection="0"/>
    <xf numFmtId="0" fontId="40" fillId="0" borderId="22" applyNumberFormat="0" applyFill="0" applyAlignment="0" applyProtection="0"/>
    <xf numFmtId="0" fontId="31" fillId="44" borderId="0" applyNumberFormat="0" applyBorder="0" applyAlignment="0" applyProtection="0"/>
    <xf numFmtId="0" fontId="32" fillId="51" borderId="0" applyNumberFormat="0" applyBorder="0" applyAlignment="0" applyProtection="0"/>
    <xf numFmtId="0" fontId="31" fillId="48" borderId="0" applyNumberFormat="0" applyBorder="0" applyAlignment="0" applyProtection="0"/>
    <xf numFmtId="0" fontId="39" fillId="52" borderId="17" applyNumberFormat="0" applyAlignment="0" applyProtection="0"/>
    <xf numFmtId="0" fontId="35" fillId="57" borderId="0" applyNumberFormat="0" applyBorder="0" applyAlignment="0" applyProtection="0"/>
    <xf numFmtId="0" fontId="30" fillId="53" borderId="0" applyNumberFormat="0" applyBorder="0" applyAlignment="0" applyProtection="0"/>
    <xf numFmtId="0" fontId="30" fillId="37" borderId="0" applyNumberFormat="0" applyBorder="0" applyAlignment="0" applyProtection="0"/>
    <xf numFmtId="0" fontId="38" fillId="0" borderId="0" applyNumberFormat="0" applyFill="0" applyBorder="0" applyAlignment="0" applyProtection="0"/>
    <xf numFmtId="0" fontId="35" fillId="56" borderId="0" applyNumberFormat="0" applyBorder="0" applyAlignment="0" applyProtection="0"/>
    <xf numFmtId="0" fontId="31" fillId="52" borderId="0" applyNumberFormat="0" applyBorder="0" applyAlignment="0" applyProtection="0"/>
    <xf numFmtId="4" fontId="23" fillId="58" borderId="17" applyNumberFormat="0" applyProtection="0">
      <alignment vertical="center"/>
    </xf>
    <xf numFmtId="4" fontId="44" fillId="59" borderId="17" applyNumberFormat="0" applyProtection="0">
      <alignment vertical="center"/>
    </xf>
    <xf numFmtId="4" fontId="23" fillId="59" borderId="17" applyNumberFormat="0" applyProtection="0">
      <alignment horizontal="left" vertical="center" indent="1"/>
    </xf>
    <xf numFmtId="0" fontId="27" fillId="58" borderId="24" applyNumberFormat="0" applyProtection="0">
      <alignment horizontal="left" vertical="top" indent="1"/>
    </xf>
    <xf numFmtId="4" fontId="23" fillId="60" borderId="17" applyNumberFormat="0" applyProtection="0">
      <alignment horizontal="left" vertical="center" indent="1"/>
    </xf>
    <xf numFmtId="4" fontId="23" fillId="61" borderId="17" applyNumberFormat="0" applyProtection="0">
      <alignment horizontal="right" vertical="center"/>
    </xf>
    <xf numFmtId="4" fontId="23" fillId="62" borderId="17" applyNumberFormat="0" applyProtection="0">
      <alignment horizontal="right" vertical="center"/>
    </xf>
    <xf numFmtId="4" fontId="23" fillId="63" borderId="25" applyNumberFormat="0" applyProtection="0">
      <alignment horizontal="right" vertical="center"/>
    </xf>
    <xf numFmtId="4" fontId="23" fillId="64" borderId="17" applyNumberFormat="0" applyProtection="0">
      <alignment horizontal="right" vertical="center"/>
    </xf>
    <xf numFmtId="4" fontId="23" fillId="65" borderId="17" applyNumberFormat="0" applyProtection="0">
      <alignment horizontal="right" vertical="center"/>
    </xf>
    <xf numFmtId="4" fontId="23" fillId="66" borderId="17" applyNumberFormat="0" applyProtection="0">
      <alignment horizontal="right" vertical="center"/>
    </xf>
    <xf numFmtId="4" fontId="23" fillId="67" borderId="17" applyNumberFormat="0" applyProtection="0">
      <alignment horizontal="right" vertical="center"/>
    </xf>
    <xf numFmtId="4" fontId="23" fillId="68" borderId="17" applyNumberFormat="0" applyProtection="0">
      <alignment horizontal="right" vertical="center"/>
    </xf>
    <xf numFmtId="4" fontId="23" fillId="69" borderId="17" applyNumberFormat="0" applyProtection="0">
      <alignment horizontal="right" vertical="center"/>
    </xf>
    <xf numFmtId="4" fontId="23" fillId="70" borderId="25" applyNumberFormat="0" applyProtection="0">
      <alignment horizontal="left" vertical="center" indent="1"/>
    </xf>
    <xf numFmtId="4" fontId="19" fillId="71" borderId="25" applyNumberFormat="0" applyProtection="0">
      <alignment horizontal="left" vertical="center" indent="1"/>
    </xf>
    <xf numFmtId="4" fontId="19" fillId="71" borderId="25" applyNumberFormat="0" applyProtection="0">
      <alignment horizontal="left" vertical="center" indent="1"/>
    </xf>
    <xf numFmtId="4" fontId="23" fillId="72" borderId="17" applyNumberFormat="0" applyProtection="0">
      <alignment horizontal="right" vertical="center"/>
    </xf>
    <xf numFmtId="4" fontId="23" fillId="73" borderId="25" applyNumberFormat="0" applyProtection="0">
      <alignment horizontal="left" vertical="center" indent="1"/>
    </xf>
    <xf numFmtId="4" fontId="23" fillId="72" borderId="25" applyNumberFormat="0" applyProtection="0">
      <alignment horizontal="left" vertical="center" indent="1"/>
    </xf>
    <xf numFmtId="0" fontId="23" fillId="74" borderId="17" applyNumberFormat="0" applyProtection="0">
      <alignment horizontal="left" vertical="center" indent="1"/>
    </xf>
    <xf numFmtId="0" fontId="23" fillId="71" borderId="24" applyNumberFormat="0" applyProtection="0">
      <alignment horizontal="left" vertical="top" indent="1"/>
    </xf>
    <xf numFmtId="0" fontId="23" fillId="75" borderId="17" applyNumberFormat="0" applyProtection="0">
      <alignment horizontal="left" vertical="center" indent="1"/>
    </xf>
    <xf numFmtId="0" fontId="23" fillId="72" borderId="24" applyNumberFormat="0" applyProtection="0">
      <alignment horizontal="left" vertical="top" indent="1"/>
    </xf>
    <xf numFmtId="0" fontId="23" fillId="76" borderId="17" applyNumberFormat="0" applyProtection="0">
      <alignment horizontal="left" vertical="center" indent="1"/>
    </xf>
    <xf numFmtId="0" fontId="23" fillId="76" borderId="24" applyNumberFormat="0" applyProtection="0">
      <alignment horizontal="left" vertical="top" indent="1"/>
    </xf>
    <xf numFmtId="0" fontId="23" fillId="73" borderId="17" applyNumberFormat="0" applyProtection="0">
      <alignment horizontal="left" vertical="center" indent="1"/>
    </xf>
    <xf numFmtId="0" fontId="23" fillId="73" borderId="24" applyNumberFormat="0" applyProtection="0">
      <alignment horizontal="left" vertical="top" indent="1"/>
    </xf>
    <xf numFmtId="0" fontId="23" fillId="77" borderId="26" applyNumberFormat="0">
      <protection locked="0"/>
    </xf>
    <xf numFmtId="0" fontId="25" fillId="71" borderId="27" applyBorder="0"/>
    <xf numFmtId="4" fontId="26" fillId="78" borderId="24" applyNumberFormat="0" applyProtection="0">
      <alignment vertical="center"/>
    </xf>
    <xf numFmtId="4" fontId="44" fillId="79" borderId="16" applyNumberFormat="0" applyProtection="0">
      <alignment vertical="center"/>
    </xf>
    <xf numFmtId="4" fontId="26" fillId="74" borderId="24" applyNumberFormat="0" applyProtection="0">
      <alignment horizontal="left" vertical="center" indent="1"/>
    </xf>
    <xf numFmtId="0" fontId="26" fillId="78" borderId="24" applyNumberFormat="0" applyProtection="0">
      <alignment horizontal="left" vertical="top" indent="1"/>
    </xf>
    <xf numFmtId="4" fontId="23" fillId="0" borderId="17" applyNumberFormat="0" applyProtection="0">
      <alignment horizontal="right" vertical="center"/>
    </xf>
    <xf numFmtId="4" fontId="44" fillId="80" borderId="17" applyNumberFormat="0" applyProtection="0">
      <alignment horizontal="right" vertical="center"/>
    </xf>
    <xf numFmtId="4" fontId="23" fillId="60" borderId="17" applyNumberFormat="0" applyProtection="0">
      <alignment horizontal="left" vertical="center" indent="1"/>
    </xf>
    <xf numFmtId="0" fontId="26" fillId="72" borderId="24" applyNumberFormat="0" applyProtection="0">
      <alignment horizontal="left" vertical="top" indent="1"/>
    </xf>
    <xf numFmtId="4" fontId="28" fillId="81" borderId="25" applyNumberFormat="0" applyProtection="0">
      <alignment horizontal="left" vertical="center" indent="1"/>
    </xf>
    <xf numFmtId="0" fontId="23" fillId="82" borderId="16"/>
    <xf numFmtId="4" fontId="29" fillId="77" borderId="17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35" fillId="0" borderId="28" applyNumberFormat="0" applyFill="0" applyAlignment="0" applyProtection="0"/>
    <xf numFmtId="0" fontId="43" fillId="0" borderId="0" applyNumberFormat="0" applyFill="0" applyBorder="0" applyAlignment="0" applyProtection="0"/>
    <xf numFmtId="171" fontId="19" fillId="0" borderId="0">
      <alignment horizontal="left" wrapText="1"/>
    </xf>
    <xf numFmtId="0" fontId="1" fillId="0" borderId="0"/>
    <xf numFmtId="0" fontId="49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2" fillId="2" borderId="0" applyNumberFormat="0" applyBorder="0" applyAlignment="0" applyProtection="0"/>
    <xf numFmtId="0" fontId="53" fillId="3" borderId="0" applyNumberFormat="0" applyBorder="0" applyAlignment="0" applyProtection="0"/>
    <xf numFmtId="0" fontId="54" fillId="4" borderId="0" applyNumberFormat="0" applyBorder="0" applyAlignment="0" applyProtection="0"/>
    <xf numFmtId="0" fontId="55" fillId="5" borderId="4" applyNumberFormat="0" applyAlignment="0" applyProtection="0"/>
    <xf numFmtId="0" fontId="56" fillId="6" borderId="5" applyNumberFormat="0" applyAlignment="0" applyProtection="0"/>
    <xf numFmtId="0" fontId="57" fillId="6" borderId="4" applyNumberFormat="0" applyAlignment="0" applyProtection="0"/>
    <xf numFmtId="0" fontId="58" fillId="0" borderId="6" applyNumberFormat="0" applyFill="0" applyAlignment="0" applyProtection="0"/>
    <xf numFmtId="0" fontId="59" fillId="7" borderId="7" applyNumberFormat="0" applyAlignment="0" applyProtection="0"/>
    <xf numFmtId="0" fontId="6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3" fillId="32" borderId="0" applyNumberFormat="0" applyBorder="0" applyAlignment="0" applyProtection="0"/>
    <xf numFmtId="0" fontId="64" fillId="0" borderId="0"/>
    <xf numFmtId="0" fontId="19" fillId="0" borderId="0"/>
    <xf numFmtId="0" fontId="31" fillId="85" borderId="0" applyNumberFormat="0" applyBorder="0" applyAlignment="0" applyProtection="0"/>
    <xf numFmtId="0" fontId="31" fillId="61" borderId="0" applyNumberFormat="0" applyBorder="0" applyAlignment="0" applyProtection="0"/>
    <xf numFmtId="0" fontId="31" fillId="86" borderId="0" applyNumberFormat="0" applyBorder="0" applyAlignment="0" applyProtection="0"/>
    <xf numFmtId="0" fontId="31" fillId="87" borderId="0" applyNumberFormat="0" applyBorder="0" applyAlignment="0" applyProtection="0"/>
    <xf numFmtId="0" fontId="31" fillId="88" borderId="0" applyNumberFormat="0" applyBorder="0" applyAlignment="0" applyProtection="0"/>
    <xf numFmtId="0" fontId="31" fillId="89" borderId="0" applyNumberFormat="0" applyBorder="0" applyAlignment="0" applyProtection="0"/>
    <xf numFmtId="0" fontId="31" fillId="76" borderId="0" applyNumberFormat="0" applyBorder="0" applyAlignment="0" applyProtection="0"/>
    <xf numFmtId="0" fontId="31" fillId="90" borderId="0" applyNumberFormat="0" applyBorder="0" applyAlignment="0" applyProtection="0"/>
    <xf numFmtId="0" fontId="31" fillId="69" borderId="0" applyNumberFormat="0" applyBorder="0" applyAlignment="0" applyProtection="0"/>
    <xf numFmtId="0" fontId="31" fillId="87" borderId="0" applyNumberFormat="0" applyBorder="0" applyAlignment="0" applyProtection="0"/>
    <xf numFmtId="0" fontId="31" fillId="76" borderId="0" applyNumberFormat="0" applyBorder="0" applyAlignment="0" applyProtection="0"/>
    <xf numFmtId="0" fontId="31" fillId="6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65" fillId="0" borderId="0" applyFont="0" applyFill="0" applyBorder="0" applyAlignment="0" applyProtection="0"/>
    <xf numFmtId="175" fontId="19" fillId="0" borderId="0"/>
    <xf numFmtId="38" fontId="23" fillId="83" borderId="0" applyNumberFormat="0" applyBorder="0" applyAlignment="0" applyProtection="0"/>
    <xf numFmtId="10" fontId="23" fillId="80" borderId="35" applyNumberFormat="0" applyBorder="0" applyAlignment="0" applyProtection="0"/>
    <xf numFmtId="0" fontId="39" fillId="52" borderId="36" applyNumberFormat="0" applyAlignment="0" applyProtection="0"/>
    <xf numFmtId="0" fontId="55" fillId="5" borderId="4" applyNumberFormat="0" applyAlignment="0" applyProtection="0"/>
    <xf numFmtId="0" fontId="55" fillId="5" borderId="4" applyNumberFormat="0" applyAlignment="0" applyProtection="0"/>
    <xf numFmtId="176" fontId="66" fillId="0" borderId="0"/>
    <xf numFmtId="0" fontId="1" fillId="0" borderId="0"/>
    <xf numFmtId="0" fontId="64" fillId="0" borderId="0"/>
    <xf numFmtId="0" fontId="19" fillId="0" borderId="0"/>
    <xf numFmtId="0" fontId="19" fillId="0" borderId="0"/>
    <xf numFmtId="177" fontId="19" fillId="0" borderId="0"/>
    <xf numFmtId="0" fontId="2" fillId="0" borderId="0"/>
    <xf numFmtId="0" fontId="23" fillId="33" borderId="0"/>
    <xf numFmtId="0" fontId="23" fillId="33" borderId="0"/>
    <xf numFmtId="0" fontId="1" fillId="0" borderId="0"/>
    <xf numFmtId="0" fontId="31" fillId="78" borderId="37" applyNumberFormat="0" applyFont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7" fillId="0" borderId="38" applyNumberFormat="0" applyFont="0" applyFill="0" applyAlignment="0" applyProtection="0"/>
    <xf numFmtId="178" fontId="68" fillId="0" borderId="39" applyNumberFormat="0" applyProtection="0">
      <alignment horizontal="right" vertical="center"/>
    </xf>
    <xf numFmtId="178" fontId="69" fillId="0" borderId="40" applyNumberFormat="0" applyProtection="0">
      <alignment horizontal="right" vertical="center"/>
    </xf>
    <xf numFmtId="0" fontId="69" fillId="91" borderId="38" applyNumberFormat="0" applyAlignment="0" applyProtection="0">
      <alignment horizontal="left" vertical="center" indent="1"/>
    </xf>
    <xf numFmtId="0" fontId="70" fillId="92" borderId="40" applyNumberFormat="0" applyAlignment="0" applyProtection="0">
      <alignment horizontal="left" vertical="center" indent="1"/>
    </xf>
    <xf numFmtId="0" fontId="70" fillId="92" borderId="40" applyNumberFormat="0" applyAlignment="0" applyProtection="0">
      <alignment horizontal="left" vertical="center" indent="1"/>
    </xf>
    <xf numFmtId="0" fontId="71" fillId="0" borderId="41" applyNumberFormat="0" applyFill="0" applyBorder="0" applyAlignment="0" applyProtection="0"/>
    <xf numFmtId="0" fontId="72" fillId="0" borderId="41" applyBorder="0" applyAlignment="0" applyProtection="0"/>
    <xf numFmtId="178" fontId="73" fillId="93" borderId="42" applyNumberFormat="0" applyBorder="0" applyAlignment="0" applyProtection="0">
      <alignment horizontal="right" vertical="center" indent="1"/>
    </xf>
    <xf numFmtId="178" fontId="74" fillId="94" borderId="42" applyNumberFormat="0" applyBorder="0" applyAlignment="0" applyProtection="0">
      <alignment horizontal="right" vertical="center" indent="1"/>
    </xf>
    <xf numFmtId="178" fontId="74" fillId="95" borderId="42" applyNumberFormat="0" applyBorder="0" applyAlignment="0" applyProtection="0">
      <alignment horizontal="right" vertical="center" indent="1"/>
    </xf>
    <xf numFmtId="178" fontId="75" fillId="96" borderId="42" applyNumberFormat="0" applyBorder="0" applyAlignment="0" applyProtection="0">
      <alignment horizontal="right" vertical="center" indent="1"/>
    </xf>
    <xf numFmtId="178" fontId="75" fillId="97" borderId="42" applyNumberFormat="0" applyBorder="0" applyAlignment="0" applyProtection="0">
      <alignment horizontal="right" vertical="center" indent="1"/>
    </xf>
    <xf numFmtId="178" fontId="75" fillId="98" borderId="42" applyNumberFormat="0" applyBorder="0" applyAlignment="0" applyProtection="0">
      <alignment horizontal="right" vertical="center" indent="1"/>
    </xf>
    <xf numFmtId="178" fontId="76" fillId="99" borderId="42" applyNumberFormat="0" applyBorder="0" applyAlignment="0" applyProtection="0">
      <alignment horizontal="right" vertical="center" indent="1"/>
    </xf>
    <xf numFmtId="178" fontId="76" fillId="100" borderId="42" applyNumberFormat="0" applyBorder="0" applyAlignment="0" applyProtection="0">
      <alignment horizontal="right" vertical="center" indent="1"/>
    </xf>
    <xf numFmtId="178" fontId="76" fillId="101" borderId="42" applyNumberFormat="0" applyBorder="0" applyAlignment="0" applyProtection="0">
      <alignment horizontal="right" vertical="center" indent="1"/>
    </xf>
    <xf numFmtId="0" fontId="70" fillId="102" borderId="38" applyNumberFormat="0" applyAlignment="0" applyProtection="0">
      <alignment horizontal="left" vertical="center" indent="1"/>
    </xf>
    <xf numFmtId="0" fontId="70" fillId="103" borderId="38" applyNumberFormat="0" applyAlignment="0" applyProtection="0">
      <alignment horizontal="left" vertical="center" indent="1"/>
    </xf>
    <xf numFmtId="0" fontId="70" fillId="104" borderId="38" applyNumberFormat="0" applyAlignment="0" applyProtection="0">
      <alignment horizontal="left" vertical="center" indent="1"/>
    </xf>
    <xf numFmtId="0" fontId="70" fillId="105" borderId="38" applyNumberFormat="0" applyAlignment="0" applyProtection="0">
      <alignment horizontal="left" vertical="center" indent="1"/>
    </xf>
    <xf numFmtId="0" fontId="70" fillId="106" borderId="40" applyNumberFormat="0" applyAlignment="0" applyProtection="0">
      <alignment horizontal="left" vertical="center" indent="1"/>
    </xf>
    <xf numFmtId="178" fontId="68" fillId="105" borderId="39" applyNumberFormat="0" applyBorder="0" applyProtection="0">
      <alignment horizontal="right" vertical="center"/>
    </xf>
    <xf numFmtId="178" fontId="69" fillId="105" borderId="40" applyNumberFormat="0" applyBorder="0" applyProtection="0">
      <alignment horizontal="right" vertical="center"/>
    </xf>
    <xf numFmtId="178" fontId="68" fillId="107" borderId="38" applyNumberFormat="0" applyAlignment="0" applyProtection="0">
      <alignment horizontal="left" vertical="center" indent="1"/>
    </xf>
    <xf numFmtId="0" fontId="69" fillId="91" borderId="40" applyNumberFormat="0" applyAlignment="0" applyProtection="0">
      <alignment horizontal="left" vertical="center" indent="1"/>
    </xf>
    <xf numFmtId="0" fontId="70" fillId="106" borderId="40" applyNumberFormat="0" applyAlignment="0" applyProtection="0">
      <alignment horizontal="left" vertical="center" indent="1"/>
    </xf>
    <xf numFmtId="178" fontId="69" fillId="106" borderId="40" applyNumberFormat="0" applyProtection="0">
      <alignment horizontal="right" vertical="center"/>
    </xf>
    <xf numFmtId="0" fontId="77" fillId="0" borderId="0" applyNumberFormat="0" applyFill="0" applyBorder="0" applyAlignment="0" applyProtection="0"/>
    <xf numFmtId="164" fontId="19" fillId="0" borderId="0">
      <alignment horizontal="left" wrapText="1"/>
    </xf>
    <xf numFmtId="179" fontId="19" fillId="0" borderId="0">
      <alignment horizontal="left" wrapText="1"/>
    </xf>
    <xf numFmtId="180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64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0" fontId="78" fillId="0" borderId="0"/>
    <xf numFmtId="179" fontId="19" fillId="0" borderId="0">
      <alignment horizontal="left" wrapText="1"/>
    </xf>
    <xf numFmtId="164" fontId="19" fillId="0" borderId="0">
      <alignment horizontal="left" wrapText="1"/>
    </xf>
    <xf numFmtId="179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0" fontId="78" fillId="0" borderId="0"/>
    <xf numFmtId="181" fontId="79" fillId="0" borderId="0">
      <alignment horizontal="left"/>
    </xf>
    <xf numFmtId="182" fontId="80" fillId="0" borderId="0">
      <alignment horizontal="left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85" borderId="0" applyNumberFormat="0" applyBorder="0" applyAlignment="0" applyProtection="0"/>
    <xf numFmtId="0" fontId="31" fillId="8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86" borderId="0" applyNumberFormat="0" applyBorder="0" applyAlignment="0" applyProtection="0"/>
    <xf numFmtId="0" fontId="31" fillId="8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1" fillId="87" borderId="0" applyNumberFormat="0" applyBorder="0" applyAlignment="0" applyProtection="0"/>
    <xf numFmtId="0" fontId="31" fillId="87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1" fillId="88" borderId="0" applyNumberFormat="0" applyBorder="0" applyAlignment="0" applyProtection="0"/>
    <xf numFmtId="0" fontId="31" fillId="88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31" fillId="89" borderId="0" applyNumberFormat="0" applyBorder="0" applyAlignment="0" applyProtection="0"/>
    <xf numFmtId="0" fontId="31" fillId="8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69" borderId="0" applyNumberFormat="0" applyBorder="0" applyAlignment="0" applyProtection="0"/>
    <xf numFmtId="0" fontId="31" fillId="6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31" fillId="87" borderId="0" applyNumberFormat="0" applyBorder="0" applyAlignment="0" applyProtection="0"/>
    <xf numFmtId="0" fontId="31" fillId="8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31" fillId="76" borderId="0" applyNumberFormat="0" applyBorder="0" applyAlignment="0" applyProtection="0"/>
    <xf numFmtId="0" fontId="31" fillId="7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31" fillId="64" borderId="0" applyNumberFormat="0" applyBorder="0" applyAlignment="0" applyProtection="0"/>
    <xf numFmtId="0" fontId="31" fillId="64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0" fillId="0" borderId="0" applyFont="0" applyFill="0" applyBorder="0" applyAlignment="0" applyProtection="0">
      <alignment horizontal="right"/>
    </xf>
    <xf numFmtId="183" fontId="81" fillId="0" borderId="0" applyFill="0" applyBorder="0" applyAlignment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1" fontId="19" fillId="83" borderId="0"/>
    <xf numFmtId="18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0" fontId="86" fillId="0" borderId="0"/>
    <xf numFmtId="0" fontId="87" fillId="0" borderId="0"/>
    <xf numFmtId="185" fontId="88" fillId="0" borderId="0">
      <protection locked="0"/>
    </xf>
    <xf numFmtId="0" fontId="87" fillId="0" borderId="0"/>
    <xf numFmtId="0" fontId="89" fillId="0" borderId="0" applyNumberFormat="0" applyAlignment="0">
      <alignment horizontal="left"/>
    </xf>
    <xf numFmtId="0" fontId="90" fillId="0" borderId="0" applyNumberFormat="0" applyAlignment="0"/>
    <xf numFmtId="0" fontId="86" fillId="0" borderId="0"/>
    <xf numFmtId="0" fontId="87" fillId="0" borderId="0"/>
    <xf numFmtId="0" fontId="86" fillId="0" borderId="0"/>
    <xf numFmtId="0" fontId="87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6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91" fillId="0" borderId="0" applyFont="0" applyFill="0" applyBorder="0" applyAlignment="0" applyProtection="0"/>
    <xf numFmtId="0" fontId="8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87" fontId="92" fillId="0" borderId="0" applyNumberFormat="0" applyFill="0" applyBorder="0" applyProtection="0">
      <alignment horizontal="right"/>
    </xf>
    <xf numFmtId="0" fontId="93" fillId="0" borderId="43" applyNumberFormat="0" applyAlignment="0" applyProtection="0">
      <alignment horizontal="left"/>
    </xf>
    <xf numFmtId="0" fontId="93" fillId="0" borderId="44">
      <alignment horizontal="left"/>
    </xf>
    <xf numFmtId="14" fontId="24" fillId="108" borderId="33">
      <alignment horizontal="center" vertical="center" wrapText="1"/>
    </xf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25" fillId="0" borderId="0"/>
    <xf numFmtId="40" fontId="25" fillId="0" borderId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41" fontId="47" fillId="59" borderId="45">
      <alignment horizontal="left"/>
      <protection locked="0"/>
    </xf>
    <xf numFmtId="10" fontId="47" fillId="59" borderId="45">
      <alignment horizontal="right"/>
      <protection locked="0"/>
    </xf>
    <xf numFmtId="0" fontId="23" fillId="83" borderId="0"/>
    <xf numFmtId="3" fontId="94" fillId="0" borderId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44" fontId="24" fillId="0" borderId="46" applyNumberFormat="0" applyFont="0" applyAlignment="0">
      <alignment horizontal="center"/>
    </xf>
    <xf numFmtId="44" fontId="24" fillId="0" borderId="47" applyNumberFormat="0" applyFont="0" applyAlignment="0">
      <alignment horizontal="center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37" fontId="95" fillId="0" borderId="0"/>
    <xf numFmtId="176" fontId="66" fillId="0" borderId="0"/>
    <xf numFmtId="0" fontId="31" fillId="0" borderId="0"/>
    <xf numFmtId="0" fontId="19" fillId="0" borderId="0"/>
    <xf numFmtId="188" fontId="19" fillId="0" borderId="0">
      <alignment horizontal="left" wrapText="1"/>
    </xf>
    <xf numFmtId="0" fontId="31" fillId="0" borderId="0"/>
    <xf numFmtId="188" fontId="19" fillId="0" borderId="0">
      <alignment horizontal="left" wrapText="1"/>
    </xf>
    <xf numFmtId="0" fontId="19" fillId="0" borderId="0"/>
    <xf numFmtId="0" fontId="83" fillId="0" borderId="0"/>
    <xf numFmtId="0" fontId="83" fillId="0" borderId="0"/>
    <xf numFmtId="188" fontId="19" fillId="0" borderId="0">
      <alignment horizontal="left" wrapText="1"/>
    </xf>
    <xf numFmtId="188" fontId="19" fillId="0" borderId="0">
      <alignment horizontal="left" wrapText="1"/>
    </xf>
    <xf numFmtId="188" fontId="19" fillId="0" borderId="0">
      <alignment horizontal="left" wrapText="1"/>
    </xf>
    <xf numFmtId="188" fontId="19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2" fillId="0" borderId="0"/>
    <xf numFmtId="0" fontId="31" fillId="0" borderId="0"/>
    <xf numFmtId="188" fontId="19" fillId="0" borderId="0">
      <alignment horizontal="left" wrapText="1"/>
    </xf>
    <xf numFmtId="188" fontId="19" fillId="0" borderId="0">
      <alignment horizontal="left" wrapText="1"/>
    </xf>
    <xf numFmtId="188" fontId="19" fillId="0" borderId="0">
      <alignment horizontal="left" wrapText="1"/>
    </xf>
    <xf numFmtId="188" fontId="19" fillId="0" borderId="0">
      <alignment horizontal="left" wrapText="1"/>
    </xf>
    <xf numFmtId="0" fontId="23" fillId="33" borderId="0"/>
    <xf numFmtId="0" fontId="19" fillId="0" borderId="0"/>
    <xf numFmtId="0" fontId="82" fillId="0" borderId="0"/>
    <xf numFmtId="164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/>
    <xf numFmtId="0" fontId="19" fillId="0" borderId="0"/>
    <xf numFmtId="0" fontId="31" fillId="0" borderId="0"/>
    <xf numFmtId="0" fontId="19" fillId="0" borderId="0"/>
    <xf numFmtId="0" fontId="2" fillId="0" borderId="0"/>
    <xf numFmtId="0" fontId="84" fillId="0" borderId="0"/>
    <xf numFmtId="189" fontId="19" fillId="0" borderId="0">
      <alignment horizontal="left" wrapText="1"/>
    </xf>
    <xf numFmtId="190" fontId="19" fillId="0" borderId="0">
      <alignment horizontal="left" wrapText="1"/>
    </xf>
    <xf numFmtId="0" fontId="31" fillId="0" borderId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2" fillId="8" borderId="8" applyNumberFormat="0" applyFont="0" applyAlignment="0" applyProtection="0"/>
    <xf numFmtId="0" fontId="31" fillId="8" borderId="8" applyNumberFormat="0" applyFont="0" applyAlignment="0" applyProtection="0"/>
    <xf numFmtId="0" fontId="31" fillId="78" borderId="37" applyNumberFormat="0" applyFont="0" applyAlignment="0" applyProtection="0"/>
    <xf numFmtId="0" fontId="31" fillId="8" borderId="8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31" fillId="78" borderId="37" applyNumberFormat="0" applyFon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86" fillId="0" borderId="0"/>
    <xf numFmtId="0" fontId="86" fillId="0" borderId="0"/>
    <xf numFmtId="0" fontId="87" fillId="0" borderId="0"/>
    <xf numFmtId="191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109" borderId="45"/>
    <xf numFmtId="0" fontId="96" fillId="0" borderId="0" applyNumberFormat="0" applyFont="0" applyFill="0" applyBorder="0" applyAlignment="0" applyProtection="0">
      <alignment horizontal="left"/>
    </xf>
    <xf numFmtId="15" fontId="96" fillId="0" borderId="0" applyFont="0" applyFill="0" applyBorder="0" applyAlignment="0" applyProtection="0"/>
    <xf numFmtId="4" fontId="96" fillId="0" borderId="0" applyFont="0" applyFill="0" applyBorder="0" applyAlignment="0" applyProtection="0"/>
    <xf numFmtId="0" fontId="97" fillId="0" borderId="33">
      <alignment horizontal="center"/>
    </xf>
    <xf numFmtId="3" fontId="96" fillId="0" borderId="0" applyFont="0" applyFill="0" applyBorder="0" applyAlignment="0" applyProtection="0"/>
    <xf numFmtId="0" fontId="96" fillId="110" borderId="0" applyNumberFormat="0" applyFont="0" applyBorder="0" applyAlignment="0" applyProtection="0"/>
    <xf numFmtId="0" fontId="87" fillId="0" borderId="0"/>
    <xf numFmtId="3" fontId="98" fillId="0" borderId="0" applyFill="0" applyBorder="0" applyAlignment="0" applyProtection="0"/>
    <xf numFmtId="0" fontId="99" fillId="0" borderId="0"/>
    <xf numFmtId="42" fontId="19" fillId="80" borderId="0"/>
    <xf numFmtId="42" fontId="19" fillId="80" borderId="34">
      <alignment vertical="center"/>
    </xf>
    <xf numFmtId="0" fontId="24" fillId="80" borderId="12" applyNumberFormat="0">
      <alignment horizontal="center" vertical="center" wrapText="1"/>
    </xf>
    <xf numFmtId="10" fontId="19" fillId="80" borderId="0"/>
    <xf numFmtId="171" fontId="19" fillId="80" borderId="0"/>
    <xf numFmtId="169" fontId="25" fillId="0" borderId="0" applyBorder="0" applyAlignment="0"/>
    <xf numFmtId="42" fontId="19" fillId="80" borderId="48">
      <alignment horizontal="left"/>
    </xf>
    <xf numFmtId="171" fontId="100" fillId="80" borderId="48">
      <alignment horizontal="left"/>
    </xf>
    <xf numFmtId="14" fontId="101" fillId="0" borderId="0" applyNumberFormat="0" applyFill="0" applyBorder="0" applyAlignment="0" applyProtection="0">
      <alignment horizontal="left"/>
    </xf>
    <xf numFmtId="192" fontId="19" fillId="0" borderId="0" applyFont="0" applyFill="0" applyAlignment="0">
      <alignment horizontal="right"/>
    </xf>
    <xf numFmtId="4" fontId="102" fillId="58" borderId="49" applyNumberFormat="0" applyProtection="0">
      <alignment vertical="center"/>
    </xf>
    <xf numFmtId="4" fontId="103" fillId="59" borderId="49" applyNumberFormat="0" applyProtection="0">
      <alignment vertical="center"/>
    </xf>
    <xf numFmtId="4" fontId="102" fillId="59" borderId="49" applyNumberFormat="0" applyProtection="0">
      <alignment horizontal="left" vertical="center" indent="1"/>
    </xf>
    <xf numFmtId="0" fontId="102" fillId="59" borderId="49" applyNumberFormat="0" applyProtection="0">
      <alignment horizontal="left" vertical="top" indent="1"/>
    </xf>
    <xf numFmtId="0" fontId="19" fillId="39" borderId="0" applyNumberFormat="0" applyProtection="0">
      <alignment horizontal="left" vertical="center" indent="1"/>
    </xf>
    <xf numFmtId="4" fontId="102" fillId="111" borderId="0" applyNumberFormat="0" applyProtection="0">
      <alignment horizontal="left" vertical="center" indent="1"/>
    </xf>
    <xf numFmtId="4" fontId="83" fillId="61" borderId="49" applyNumberFormat="0" applyProtection="0">
      <alignment horizontal="right" vertical="center"/>
    </xf>
    <xf numFmtId="4" fontId="83" fillId="90" borderId="49" applyNumberFormat="0" applyProtection="0">
      <alignment horizontal="right" vertical="center"/>
    </xf>
    <xf numFmtId="4" fontId="83" fillId="63" borderId="49" applyNumberFormat="0" applyProtection="0">
      <alignment horizontal="right" vertical="center"/>
    </xf>
    <xf numFmtId="4" fontId="83" fillId="64" borderId="49" applyNumberFormat="0" applyProtection="0">
      <alignment horizontal="right" vertical="center"/>
    </xf>
    <xf numFmtId="4" fontId="83" fillId="65" borderId="49" applyNumberFormat="0" applyProtection="0">
      <alignment horizontal="right" vertical="center"/>
    </xf>
    <xf numFmtId="4" fontId="83" fillId="66" borderId="49" applyNumberFormat="0" applyProtection="0">
      <alignment horizontal="right" vertical="center"/>
    </xf>
    <xf numFmtId="4" fontId="83" fillId="67" borderId="49" applyNumberFormat="0" applyProtection="0">
      <alignment horizontal="right" vertical="center"/>
    </xf>
    <xf numFmtId="4" fontId="83" fillId="68" borderId="49" applyNumberFormat="0" applyProtection="0">
      <alignment horizontal="right" vertical="center"/>
    </xf>
    <xf numFmtId="4" fontId="83" fillId="69" borderId="49" applyNumberFormat="0" applyProtection="0">
      <alignment horizontal="right" vertical="center"/>
    </xf>
    <xf numFmtId="4" fontId="102" fillId="70" borderId="50" applyNumberFormat="0" applyProtection="0">
      <alignment horizontal="left" vertical="center" indent="1"/>
    </xf>
    <xf numFmtId="4" fontId="83" fillId="73" borderId="0" applyNumberFormat="0" applyProtection="0">
      <alignment horizontal="left" vertical="center" indent="1"/>
    </xf>
    <xf numFmtId="4" fontId="83" fillId="72" borderId="49" applyNumberFormat="0" applyProtection="0">
      <alignment horizontal="right" vertical="center"/>
    </xf>
    <xf numFmtId="4" fontId="83" fillId="73" borderId="0" applyNumberFormat="0" applyProtection="0">
      <alignment horizontal="left" vertical="center" indent="1"/>
    </xf>
    <xf numFmtId="4" fontId="83" fillId="111" borderId="0" applyNumberFormat="0" applyProtection="0">
      <alignment horizontal="left" vertical="center" indent="1"/>
    </xf>
    <xf numFmtId="0" fontId="19" fillId="112" borderId="49" applyNumberFormat="0" applyProtection="0">
      <alignment horizontal="left" vertical="center" indent="1"/>
    </xf>
    <xf numFmtId="0" fontId="19" fillId="112" borderId="49" applyNumberFormat="0" applyProtection="0">
      <alignment horizontal="left" vertical="top" indent="1"/>
    </xf>
    <xf numFmtId="0" fontId="19" fillId="111" borderId="49" applyNumberFormat="0" applyProtection="0">
      <alignment horizontal="left" vertical="center" indent="1"/>
    </xf>
    <xf numFmtId="0" fontId="19" fillId="111" borderId="49" applyNumberFormat="0" applyProtection="0">
      <alignment horizontal="left" vertical="top" indent="1"/>
    </xf>
    <xf numFmtId="0" fontId="19" fillId="113" borderId="49" applyNumberFormat="0" applyProtection="0">
      <alignment horizontal="left" vertical="center" indent="1"/>
    </xf>
    <xf numFmtId="0" fontId="19" fillId="113" borderId="49" applyNumberFormat="0" applyProtection="0">
      <alignment horizontal="left" vertical="top" indent="1"/>
    </xf>
    <xf numFmtId="0" fontId="19" fillId="109" borderId="49" applyNumberFormat="0" applyProtection="0">
      <alignment horizontal="left" vertical="center" indent="1"/>
    </xf>
    <xf numFmtId="0" fontId="19" fillId="109" borderId="49" applyNumberFormat="0" applyProtection="0">
      <alignment horizontal="left" vertical="top" indent="1"/>
    </xf>
    <xf numFmtId="4" fontId="83" fillId="79" borderId="49" applyNumberFormat="0" applyProtection="0">
      <alignment vertical="center"/>
    </xf>
    <xf numFmtId="4" fontId="104" fillId="79" borderId="49" applyNumberFormat="0" applyProtection="0">
      <alignment vertical="center"/>
    </xf>
    <xf numFmtId="4" fontId="83" fillId="79" borderId="49" applyNumberFormat="0" applyProtection="0">
      <alignment horizontal="left" vertical="center" indent="1"/>
    </xf>
    <xf numFmtId="0" fontId="83" fillId="79" borderId="49" applyNumberFormat="0" applyProtection="0">
      <alignment horizontal="left" vertical="top" indent="1"/>
    </xf>
    <xf numFmtId="4" fontId="83" fillId="73" borderId="49" applyNumberFormat="0" applyProtection="0">
      <alignment horizontal="right" vertical="center"/>
    </xf>
    <xf numFmtId="4" fontId="104" fillId="73" borderId="49" applyNumberFormat="0" applyProtection="0">
      <alignment horizontal="right" vertical="center"/>
    </xf>
    <xf numFmtId="4" fontId="83" fillId="72" borderId="49" applyNumberFormat="0" applyProtection="0">
      <alignment horizontal="left" vertical="center" indent="1"/>
    </xf>
    <xf numFmtId="0" fontId="83" fillId="111" borderId="49" applyNumberFormat="0" applyProtection="0">
      <alignment horizontal="left" vertical="top" indent="1"/>
    </xf>
    <xf numFmtId="4" fontId="105" fillId="81" borderId="0" applyNumberFormat="0" applyProtection="0">
      <alignment horizontal="left" vertical="center" indent="1"/>
    </xf>
    <xf numFmtId="4" fontId="106" fillId="73" borderId="49" applyNumberFormat="0" applyProtection="0">
      <alignment horizontal="right" vertical="center"/>
    </xf>
    <xf numFmtId="39" fontId="19" fillId="114" borderId="0"/>
    <xf numFmtId="38" fontId="23" fillId="0" borderId="51"/>
    <xf numFmtId="38" fontId="25" fillId="0" borderId="48"/>
    <xf numFmtId="39" fontId="101" fillId="115" borderId="0"/>
    <xf numFmtId="179" fontId="19" fillId="0" borderId="0">
      <alignment horizontal="left" wrapText="1"/>
    </xf>
    <xf numFmtId="185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71" fontId="19" fillId="0" borderId="0">
      <alignment horizontal="left" wrapText="1"/>
    </xf>
    <xf numFmtId="189" fontId="19" fillId="0" borderId="0">
      <alignment horizontal="left" wrapText="1"/>
    </xf>
    <xf numFmtId="40" fontId="107" fillId="0" borderId="0" applyBorder="0">
      <alignment horizontal="right"/>
    </xf>
    <xf numFmtId="41" fontId="108" fillId="80" borderId="0">
      <alignment horizontal="left"/>
    </xf>
    <xf numFmtId="0" fontId="109" fillId="0" borderId="0"/>
    <xf numFmtId="0" fontId="46" fillId="0" borderId="0" applyFill="0" applyBorder="0" applyProtection="0">
      <alignment horizontal="left" vertical="top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3" fontId="110" fillId="80" borderId="0">
      <alignment horizontal="left" vertical="center"/>
    </xf>
    <xf numFmtId="0" fontId="24" fillId="80" borderId="0">
      <alignment horizontal="left" wrapText="1"/>
    </xf>
    <xf numFmtId="0" fontId="111" fillId="0" borderId="0">
      <alignment horizontal="left" vertical="center"/>
    </xf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87" fillId="0" borderId="52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4" fontId="23" fillId="60" borderId="54" applyNumberFormat="0" applyProtection="0">
      <alignment horizontal="left" vertical="center" indent="1"/>
    </xf>
    <xf numFmtId="4" fontId="23" fillId="0" borderId="54" applyNumberFormat="0" applyProtection="0">
      <alignment horizontal="right" vertical="center"/>
    </xf>
    <xf numFmtId="4" fontId="23" fillId="60" borderId="54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4" fontId="23" fillId="58" borderId="54" applyNumberFormat="0" applyProtection="0">
      <alignment vertical="center"/>
    </xf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3" fillId="54" borderId="54" applyNumberFormat="0" applyAlignment="0" applyProtection="0"/>
    <xf numFmtId="0" fontId="33" fillId="54" borderId="54" applyNumberFormat="0" applyAlignment="0" applyProtection="0"/>
    <xf numFmtId="0" fontId="33" fillId="54" borderId="54" applyNumberFormat="0" applyAlignment="0" applyProtection="0"/>
    <xf numFmtId="0" fontId="33" fillId="54" borderId="54" applyNumberFormat="0" applyAlignment="0" applyProtection="0"/>
    <xf numFmtId="0" fontId="33" fillId="54" borderId="54" applyNumberFormat="0" applyAlignment="0" applyProtection="0"/>
    <xf numFmtId="0" fontId="33" fillId="54" borderId="54" applyNumberFormat="0" applyAlignment="0" applyProtection="0"/>
    <xf numFmtId="0" fontId="33" fillId="54" borderId="54" applyNumberFormat="0" applyAlignment="0" applyProtection="0"/>
    <xf numFmtId="0" fontId="33" fillId="54" borderId="54" applyNumberFormat="0" applyAlignment="0" applyProtection="0"/>
    <xf numFmtId="0" fontId="93" fillId="0" borderId="44">
      <alignment horizontal="left"/>
    </xf>
    <xf numFmtId="0" fontId="93" fillId="0" borderId="44">
      <alignment horizontal="left"/>
    </xf>
    <xf numFmtId="0" fontId="93" fillId="0" borderId="44">
      <alignment horizontal="left"/>
    </xf>
    <xf numFmtId="0" fontId="93" fillId="0" borderId="44">
      <alignment horizontal="left"/>
    </xf>
    <xf numFmtId="0" fontId="93" fillId="0" borderId="44">
      <alignment horizontal="left"/>
    </xf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10" fontId="23" fillId="80" borderId="35" applyNumberFormat="0" applyBorder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39" fillId="52" borderId="54" applyNumberFormat="0" applyAlignment="0" applyProtection="0"/>
    <xf numFmtId="0" fontId="23" fillId="33" borderId="0"/>
    <xf numFmtId="0" fontId="23" fillId="33" borderId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23" fillId="51" borderId="54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23" fillId="51" borderId="54" applyNumberFormat="0" applyFont="0" applyAlignment="0" applyProtection="0"/>
    <xf numFmtId="0" fontId="23" fillId="51" borderId="54" applyNumberFormat="0" applyFont="0" applyAlignment="0" applyProtection="0"/>
    <xf numFmtId="0" fontId="23" fillId="51" borderId="54" applyNumberFormat="0" applyFont="0" applyAlignment="0" applyProtection="0"/>
    <xf numFmtId="0" fontId="23" fillId="51" borderId="54" applyNumberFormat="0" applyFont="0" applyAlignment="0" applyProtection="0"/>
    <xf numFmtId="0" fontId="23" fillId="51" borderId="54" applyNumberFormat="0" applyFont="0" applyAlignment="0" applyProtection="0"/>
    <xf numFmtId="0" fontId="23" fillId="51" borderId="54" applyNumberFormat="0" applyFont="0" applyAlignment="0" applyProtection="0"/>
    <xf numFmtId="0" fontId="23" fillId="51" borderId="54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31" fillId="78" borderId="55" applyNumberFormat="0" applyFont="0" applyAlignment="0" applyProtection="0"/>
    <xf numFmtId="0" fontId="41" fillId="54" borderId="56" applyNumberFormat="0" applyAlignment="0" applyProtection="0"/>
    <xf numFmtId="0" fontId="41" fillId="54" borderId="56" applyNumberFormat="0" applyAlignment="0" applyProtection="0"/>
    <xf numFmtId="0" fontId="41" fillId="54" borderId="56" applyNumberFormat="0" applyAlignment="0" applyProtection="0"/>
    <xf numFmtId="0" fontId="41" fillId="54" borderId="56" applyNumberFormat="0" applyAlignment="0" applyProtection="0"/>
    <xf numFmtId="0" fontId="41" fillId="54" borderId="56" applyNumberFormat="0" applyAlignment="0" applyProtection="0"/>
    <xf numFmtId="0" fontId="41" fillId="54" borderId="56" applyNumberFormat="0" applyAlignment="0" applyProtection="0"/>
    <xf numFmtId="42" fontId="19" fillId="80" borderId="57">
      <alignment vertical="center"/>
    </xf>
    <xf numFmtId="42" fontId="19" fillId="80" borderId="57">
      <alignment vertical="center"/>
    </xf>
    <xf numFmtId="42" fontId="19" fillId="80" borderId="57">
      <alignment vertical="center"/>
    </xf>
    <xf numFmtId="42" fontId="19" fillId="80" borderId="57">
      <alignment vertical="center"/>
    </xf>
    <xf numFmtId="42" fontId="19" fillId="80" borderId="57">
      <alignment vertical="center"/>
    </xf>
    <xf numFmtId="42" fontId="19" fillId="80" borderId="57">
      <alignment vertical="center"/>
    </xf>
    <xf numFmtId="42" fontId="19" fillId="80" borderId="57">
      <alignment vertical="center"/>
    </xf>
    <xf numFmtId="42" fontId="19" fillId="80" borderId="57">
      <alignment vertical="center"/>
    </xf>
    <xf numFmtId="42" fontId="19" fillId="80" borderId="57">
      <alignment vertical="center"/>
    </xf>
    <xf numFmtId="42" fontId="19" fillId="80" borderId="53">
      <alignment horizontal="left"/>
    </xf>
    <xf numFmtId="42" fontId="19" fillId="80" borderId="53">
      <alignment horizontal="left"/>
    </xf>
    <xf numFmtId="42" fontId="19" fillId="80" borderId="53">
      <alignment horizontal="left"/>
    </xf>
    <xf numFmtId="42" fontId="19" fillId="80" borderId="53">
      <alignment horizontal="left"/>
    </xf>
    <xf numFmtId="42" fontId="19" fillId="80" borderId="53">
      <alignment horizontal="left"/>
    </xf>
    <xf numFmtId="42" fontId="19" fillId="80" borderId="53">
      <alignment horizontal="left"/>
    </xf>
    <xf numFmtId="171" fontId="100" fillId="80" borderId="53">
      <alignment horizontal="left"/>
    </xf>
    <xf numFmtId="171" fontId="100" fillId="80" borderId="53">
      <alignment horizontal="left"/>
    </xf>
    <xf numFmtId="171" fontId="100" fillId="80" borderId="53">
      <alignment horizontal="left"/>
    </xf>
    <xf numFmtId="171" fontId="100" fillId="80" borderId="53">
      <alignment horizontal="left"/>
    </xf>
    <xf numFmtId="171" fontId="100" fillId="80" borderId="53">
      <alignment horizontal="left"/>
    </xf>
    <xf numFmtId="171" fontId="100" fillId="80" borderId="53">
      <alignment horizontal="left"/>
    </xf>
    <xf numFmtId="4" fontId="102" fillId="58" borderId="58" applyNumberFormat="0" applyProtection="0">
      <alignment vertical="center"/>
    </xf>
    <xf numFmtId="4" fontId="102" fillId="58" borderId="58" applyNumberFormat="0" applyProtection="0">
      <alignment vertical="center"/>
    </xf>
    <xf numFmtId="4" fontId="102" fillId="58" borderId="58" applyNumberFormat="0" applyProtection="0">
      <alignment vertical="center"/>
    </xf>
    <xf numFmtId="4" fontId="102" fillId="58" borderId="58" applyNumberFormat="0" applyProtection="0">
      <alignment vertical="center"/>
    </xf>
    <xf numFmtId="4" fontId="102" fillId="58" borderId="58" applyNumberFormat="0" applyProtection="0">
      <alignment vertical="center"/>
    </xf>
    <xf numFmtId="4" fontId="102" fillId="58" borderId="58" applyNumberFormat="0" applyProtection="0">
      <alignment vertical="center"/>
    </xf>
    <xf numFmtId="4" fontId="23" fillId="58" borderId="54" applyNumberFormat="0" applyProtection="0">
      <alignment vertical="center"/>
    </xf>
    <xf numFmtId="4" fontId="23" fillId="58" borderId="54" applyNumberFormat="0" applyProtection="0">
      <alignment vertical="center"/>
    </xf>
    <xf numFmtId="4" fontId="23" fillId="58" borderId="54" applyNumberFormat="0" applyProtection="0">
      <alignment vertical="center"/>
    </xf>
    <xf numFmtId="4" fontId="23" fillId="58" borderId="54" applyNumberFormat="0" applyProtection="0">
      <alignment vertical="center"/>
    </xf>
    <xf numFmtId="4" fontId="23" fillId="58" borderId="54" applyNumberFormat="0" applyProtection="0">
      <alignment vertical="center"/>
    </xf>
    <xf numFmtId="4" fontId="23" fillId="58" borderId="54" applyNumberFormat="0" applyProtection="0">
      <alignment vertical="center"/>
    </xf>
    <xf numFmtId="4" fontId="23" fillId="58" borderId="54" applyNumberFormat="0" applyProtection="0">
      <alignment vertical="center"/>
    </xf>
    <xf numFmtId="4" fontId="44" fillId="59" borderId="54" applyNumberFormat="0" applyProtection="0">
      <alignment vertical="center"/>
    </xf>
    <xf numFmtId="4" fontId="103" fillId="59" borderId="58" applyNumberFormat="0" applyProtection="0">
      <alignment vertical="center"/>
    </xf>
    <xf numFmtId="4" fontId="103" fillId="59" borderId="58" applyNumberFormat="0" applyProtection="0">
      <alignment vertical="center"/>
    </xf>
    <xf numFmtId="4" fontId="103" fillId="59" borderId="58" applyNumberFormat="0" applyProtection="0">
      <alignment vertical="center"/>
    </xf>
    <xf numFmtId="4" fontId="103" fillId="59" borderId="58" applyNumberFormat="0" applyProtection="0">
      <alignment vertical="center"/>
    </xf>
    <xf numFmtId="4" fontId="103" fillId="59" borderId="58" applyNumberFormat="0" applyProtection="0">
      <alignment vertical="center"/>
    </xf>
    <xf numFmtId="4" fontId="103" fillId="59" borderId="58" applyNumberFormat="0" applyProtection="0">
      <alignment vertical="center"/>
    </xf>
    <xf numFmtId="4" fontId="44" fillId="59" borderId="54" applyNumberFormat="0" applyProtection="0">
      <alignment vertical="center"/>
    </xf>
    <xf numFmtId="4" fontId="44" fillId="59" borderId="54" applyNumberFormat="0" applyProtection="0">
      <alignment vertical="center"/>
    </xf>
    <xf numFmtId="4" fontId="44" fillId="59" borderId="54" applyNumberFormat="0" applyProtection="0">
      <alignment vertical="center"/>
    </xf>
    <xf numFmtId="4" fontId="44" fillId="59" borderId="54" applyNumberFormat="0" applyProtection="0">
      <alignment vertical="center"/>
    </xf>
    <xf numFmtId="4" fontId="44" fillId="59" borderId="54" applyNumberFormat="0" applyProtection="0">
      <alignment vertical="center"/>
    </xf>
    <xf numFmtId="4" fontId="44" fillId="59" borderId="54" applyNumberFormat="0" applyProtection="0">
      <alignment vertical="center"/>
    </xf>
    <xf numFmtId="4" fontId="44" fillId="59" borderId="54" applyNumberFormat="0" applyProtection="0">
      <alignment vertical="center"/>
    </xf>
    <xf numFmtId="4" fontId="102" fillId="59" borderId="58" applyNumberFormat="0" applyProtection="0">
      <alignment horizontal="left" vertical="center" indent="1"/>
    </xf>
    <xf numFmtId="4" fontId="102" fillId="59" borderId="58" applyNumberFormat="0" applyProtection="0">
      <alignment horizontal="left" vertical="center" indent="1"/>
    </xf>
    <xf numFmtId="4" fontId="102" fillId="59" borderId="58" applyNumberFormat="0" applyProtection="0">
      <alignment horizontal="left" vertical="center" indent="1"/>
    </xf>
    <xf numFmtId="4" fontId="102" fillId="59" borderId="58" applyNumberFormat="0" applyProtection="0">
      <alignment horizontal="left" vertical="center" indent="1"/>
    </xf>
    <xf numFmtId="4" fontId="102" fillId="59" borderId="58" applyNumberFormat="0" applyProtection="0">
      <alignment horizontal="left" vertical="center" indent="1"/>
    </xf>
    <xf numFmtId="4" fontId="102" fillId="59" borderId="58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4" fontId="23" fillId="59" borderId="54" applyNumberFormat="0" applyProtection="0">
      <alignment horizontal="left" vertical="center" indent="1"/>
    </xf>
    <xf numFmtId="0" fontId="102" fillId="59" borderId="58" applyNumberFormat="0" applyProtection="0">
      <alignment horizontal="left" vertical="top" indent="1"/>
    </xf>
    <xf numFmtId="0" fontId="102" fillId="59" borderId="58" applyNumberFormat="0" applyProtection="0">
      <alignment horizontal="left" vertical="top" indent="1"/>
    </xf>
    <xf numFmtId="0" fontId="102" fillId="59" borderId="58" applyNumberFormat="0" applyProtection="0">
      <alignment horizontal="left" vertical="top" indent="1"/>
    </xf>
    <xf numFmtId="0" fontId="102" fillId="59" borderId="58" applyNumberFormat="0" applyProtection="0">
      <alignment horizontal="left" vertical="top" indent="1"/>
    </xf>
    <xf numFmtId="0" fontId="102" fillId="59" borderId="58" applyNumberFormat="0" applyProtection="0">
      <alignment horizontal="left" vertical="top" indent="1"/>
    </xf>
    <xf numFmtId="0" fontId="102" fillId="59" borderId="58" applyNumberFormat="0" applyProtection="0">
      <alignment horizontal="left" vertical="top" indent="1"/>
    </xf>
    <xf numFmtId="0" fontId="27" fillId="58" borderId="58" applyNumberFormat="0" applyProtection="0">
      <alignment horizontal="left" vertical="top" indent="1"/>
    </xf>
    <xf numFmtId="0" fontId="27" fillId="58" borderId="58" applyNumberFormat="0" applyProtection="0">
      <alignment horizontal="left" vertical="top" indent="1"/>
    </xf>
    <xf numFmtId="0" fontId="27" fillId="58" borderId="58" applyNumberFormat="0" applyProtection="0">
      <alignment horizontal="left" vertical="top" indent="1"/>
    </xf>
    <xf numFmtId="0" fontId="27" fillId="58" borderId="58" applyNumberFormat="0" applyProtection="0">
      <alignment horizontal="left" vertical="top" indent="1"/>
    </xf>
    <xf numFmtId="0" fontId="27" fillId="58" borderId="58" applyNumberFormat="0" applyProtection="0">
      <alignment horizontal="left" vertical="top" indent="1"/>
    </xf>
    <xf numFmtId="0" fontId="27" fillId="58" borderId="58" applyNumberFormat="0" applyProtection="0">
      <alignment horizontal="left" vertical="top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1" borderId="54" applyNumberFormat="0" applyProtection="0">
      <alignment horizontal="right" vertical="center"/>
    </xf>
    <xf numFmtId="4" fontId="83" fillId="61" borderId="58" applyNumberFormat="0" applyProtection="0">
      <alignment horizontal="right" vertical="center"/>
    </xf>
    <xf numFmtId="4" fontId="83" fillId="61" borderId="58" applyNumberFormat="0" applyProtection="0">
      <alignment horizontal="right" vertical="center"/>
    </xf>
    <xf numFmtId="4" fontId="83" fillId="61" borderId="58" applyNumberFormat="0" applyProtection="0">
      <alignment horizontal="right" vertical="center"/>
    </xf>
    <xf numFmtId="4" fontId="83" fillId="61" borderId="58" applyNumberFormat="0" applyProtection="0">
      <alignment horizontal="right" vertical="center"/>
    </xf>
    <xf numFmtId="4" fontId="83" fillId="61" borderId="58" applyNumberFormat="0" applyProtection="0">
      <alignment horizontal="right" vertical="center"/>
    </xf>
    <xf numFmtId="4" fontId="83" fillId="61" borderId="58" applyNumberFormat="0" applyProtection="0">
      <alignment horizontal="right" vertical="center"/>
    </xf>
    <xf numFmtId="4" fontId="23" fillId="61" borderId="54" applyNumberFormat="0" applyProtection="0">
      <alignment horizontal="right" vertical="center"/>
    </xf>
    <xf numFmtId="4" fontId="23" fillId="61" borderId="54" applyNumberFormat="0" applyProtection="0">
      <alignment horizontal="right" vertical="center"/>
    </xf>
    <xf numFmtId="4" fontId="23" fillId="61" borderId="54" applyNumberFormat="0" applyProtection="0">
      <alignment horizontal="right" vertical="center"/>
    </xf>
    <xf numFmtId="4" fontId="23" fillId="61" borderId="54" applyNumberFormat="0" applyProtection="0">
      <alignment horizontal="right" vertical="center"/>
    </xf>
    <xf numFmtId="4" fontId="23" fillId="61" borderId="54" applyNumberFormat="0" applyProtection="0">
      <alignment horizontal="right" vertical="center"/>
    </xf>
    <xf numFmtId="4" fontId="23" fillId="61" borderId="54" applyNumberFormat="0" applyProtection="0">
      <alignment horizontal="right" vertical="center"/>
    </xf>
    <xf numFmtId="4" fontId="23" fillId="61" borderId="54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83" fillId="90" borderId="58" applyNumberFormat="0" applyProtection="0">
      <alignment horizontal="right" vertical="center"/>
    </xf>
    <xf numFmtId="4" fontId="83" fillId="90" borderId="58" applyNumberFormat="0" applyProtection="0">
      <alignment horizontal="right" vertical="center"/>
    </xf>
    <xf numFmtId="4" fontId="83" fillId="90" borderId="58" applyNumberFormat="0" applyProtection="0">
      <alignment horizontal="right" vertical="center"/>
    </xf>
    <xf numFmtId="4" fontId="83" fillId="90" borderId="58" applyNumberFormat="0" applyProtection="0">
      <alignment horizontal="right" vertical="center"/>
    </xf>
    <xf numFmtId="4" fontId="83" fillId="90" borderId="58" applyNumberFormat="0" applyProtection="0">
      <alignment horizontal="right" vertical="center"/>
    </xf>
    <xf numFmtId="4" fontId="83" fillId="90" borderId="58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23" fillId="62" borderId="54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83" fillId="63" borderId="58" applyNumberFormat="0" applyProtection="0">
      <alignment horizontal="right" vertical="center"/>
    </xf>
    <xf numFmtId="4" fontId="83" fillId="63" borderId="58" applyNumberFormat="0" applyProtection="0">
      <alignment horizontal="right" vertical="center"/>
    </xf>
    <xf numFmtId="4" fontId="83" fillId="63" borderId="58" applyNumberFormat="0" applyProtection="0">
      <alignment horizontal="right" vertical="center"/>
    </xf>
    <xf numFmtId="4" fontId="83" fillId="63" borderId="58" applyNumberFormat="0" applyProtection="0">
      <alignment horizontal="right" vertical="center"/>
    </xf>
    <xf numFmtId="4" fontId="83" fillId="63" borderId="58" applyNumberFormat="0" applyProtection="0">
      <alignment horizontal="right" vertical="center"/>
    </xf>
    <xf numFmtId="4" fontId="83" fillId="63" borderId="58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23" fillId="63" borderId="59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83" fillId="64" borderId="58" applyNumberFormat="0" applyProtection="0">
      <alignment horizontal="right" vertical="center"/>
    </xf>
    <xf numFmtId="4" fontId="83" fillId="64" borderId="58" applyNumberFormat="0" applyProtection="0">
      <alignment horizontal="right" vertical="center"/>
    </xf>
    <xf numFmtId="4" fontId="83" fillId="64" borderId="58" applyNumberFormat="0" applyProtection="0">
      <alignment horizontal="right" vertical="center"/>
    </xf>
    <xf numFmtId="4" fontId="83" fillId="64" borderId="58" applyNumberFormat="0" applyProtection="0">
      <alignment horizontal="right" vertical="center"/>
    </xf>
    <xf numFmtId="4" fontId="83" fillId="64" borderId="58" applyNumberFormat="0" applyProtection="0">
      <alignment horizontal="right" vertical="center"/>
    </xf>
    <xf numFmtId="4" fontId="83" fillId="64" borderId="58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23" fillId="64" borderId="54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83" fillId="65" borderId="58" applyNumberFormat="0" applyProtection="0">
      <alignment horizontal="right" vertical="center"/>
    </xf>
    <xf numFmtId="4" fontId="83" fillId="65" borderId="58" applyNumberFormat="0" applyProtection="0">
      <alignment horizontal="right" vertical="center"/>
    </xf>
    <xf numFmtId="4" fontId="83" fillId="65" borderId="58" applyNumberFormat="0" applyProtection="0">
      <alignment horizontal="right" vertical="center"/>
    </xf>
    <xf numFmtId="4" fontId="83" fillId="65" borderId="58" applyNumberFormat="0" applyProtection="0">
      <alignment horizontal="right" vertical="center"/>
    </xf>
    <xf numFmtId="4" fontId="83" fillId="65" borderId="58" applyNumberFormat="0" applyProtection="0">
      <alignment horizontal="right" vertical="center"/>
    </xf>
    <xf numFmtId="4" fontId="83" fillId="65" borderId="58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23" fillId="65" borderId="54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83" fillId="66" borderId="58" applyNumberFormat="0" applyProtection="0">
      <alignment horizontal="right" vertical="center"/>
    </xf>
    <xf numFmtId="4" fontId="83" fillId="66" borderId="58" applyNumberFormat="0" applyProtection="0">
      <alignment horizontal="right" vertical="center"/>
    </xf>
    <xf numFmtId="4" fontId="83" fillId="66" borderId="58" applyNumberFormat="0" applyProtection="0">
      <alignment horizontal="right" vertical="center"/>
    </xf>
    <xf numFmtId="4" fontId="83" fillId="66" borderId="58" applyNumberFormat="0" applyProtection="0">
      <alignment horizontal="right" vertical="center"/>
    </xf>
    <xf numFmtId="4" fontId="83" fillId="66" borderId="58" applyNumberFormat="0" applyProtection="0">
      <alignment horizontal="right" vertical="center"/>
    </xf>
    <xf numFmtId="4" fontId="83" fillId="66" borderId="58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23" fillId="66" borderId="54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83" fillId="67" borderId="58" applyNumberFormat="0" applyProtection="0">
      <alignment horizontal="right" vertical="center"/>
    </xf>
    <xf numFmtId="4" fontId="83" fillId="67" borderId="58" applyNumberFormat="0" applyProtection="0">
      <alignment horizontal="right" vertical="center"/>
    </xf>
    <xf numFmtId="4" fontId="83" fillId="67" borderId="58" applyNumberFormat="0" applyProtection="0">
      <alignment horizontal="right" vertical="center"/>
    </xf>
    <xf numFmtId="4" fontId="83" fillId="67" borderId="58" applyNumberFormat="0" applyProtection="0">
      <alignment horizontal="right" vertical="center"/>
    </xf>
    <xf numFmtId="4" fontId="83" fillId="67" borderId="58" applyNumberFormat="0" applyProtection="0">
      <alignment horizontal="right" vertical="center"/>
    </xf>
    <xf numFmtId="4" fontId="83" fillId="67" borderId="58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23" fillId="67" borderId="54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83" fillId="68" borderId="58" applyNumberFormat="0" applyProtection="0">
      <alignment horizontal="right" vertical="center"/>
    </xf>
    <xf numFmtId="4" fontId="83" fillId="68" borderId="58" applyNumberFormat="0" applyProtection="0">
      <alignment horizontal="right" vertical="center"/>
    </xf>
    <xf numFmtId="4" fontId="83" fillId="68" borderId="58" applyNumberFormat="0" applyProtection="0">
      <alignment horizontal="right" vertical="center"/>
    </xf>
    <xf numFmtId="4" fontId="83" fillId="68" borderId="58" applyNumberFormat="0" applyProtection="0">
      <alignment horizontal="right" vertical="center"/>
    </xf>
    <xf numFmtId="4" fontId="83" fillId="68" borderId="58" applyNumberFormat="0" applyProtection="0">
      <alignment horizontal="right" vertical="center"/>
    </xf>
    <xf numFmtId="4" fontId="83" fillId="68" borderId="58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23" fillId="68" borderId="54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83" fillId="69" borderId="58" applyNumberFormat="0" applyProtection="0">
      <alignment horizontal="right" vertical="center"/>
    </xf>
    <xf numFmtId="4" fontId="83" fillId="69" borderId="58" applyNumberFormat="0" applyProtection="0">
      <alignment horizontal="right" vertical="center"/>
    </xf>
    <xf numFmtId="4" fontId="83" fillId="69" borderId="58" applyNumberFormat="0" applyProtection="0">
      <alignment horizontal="right" vertical="center"/>
    </xf>
    <xf numFmtId="4" fontId="83" fillId="69" borderId="58" applyNumberFormat="0" applyProtection="0">
      <alignment horizontal="right" vertical="center"/>
    </xf>
    <xf numFmtId="4" fontId="83" fillId="69" borderId="58" applyNumberFormat="0" applyProtection="0">
      <alignment horizontal="right" vertical="center"/>
    </xf>
    <xf numFmtId="4" fontId="83" fillId="69" borderId="58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23" fillId="69" borderId="54" applyNumberFormat="0" applyProtection="0">
      <alignment horizontal="right" vertical="center"/>
    </xf>
    <xf numFmtId="4" fontId="23" fillId="70" borderId="59" applyNumberFormat="0" applyProtection="0">
      <alignment horizontal="left" vertical="center" indent="1"/>
    </xf>
    <xf numFmtId="4" fontId="23" fillId="70" borderId="59" applyNumberFormat="0" applyProtection="0">
      <alignment horizontal="left" vertical="center" indent="1"/>
    </xf>
    <xf numFmtId="4" fontId="23" fillId="70" borderId="59" applyNumberFormat="0" applyProtection="0">
      <alignment horizontal="left" vertical="center" indent="1"/>
    </xf>
    <xf numFmtId="4" fontId="23" fillId="70" borderId="59" applyNumberFormat="0" applyProtection="0">
      <alignment horizontal="left" vertical="center" indent="1"/>
    </xf>
    <xf numFmtId="4" fontId="23" fillId="70" borderId="59" applyNumberFormat="0" applyProtection="0">
      <alignment horizontal="left" vertical="center" indent="1"/>
    </xf>
    <xf numFmtId="4" fontId="23" fillId="70" borderId="59" applyNumberFormat="0" applyProtection="0">
      <alignment horizontal="left" vertical="center" indent="1"/>
    </xf>
    <xf numFmtId="4" fontId="23" fillId="70" borderId="59" applyNumberFormat="0" applyProtection="0">
      <alignment horizontal="left" vertical="center" indent="1"/>
    </xf>
    <xf numFmtId="4" fontId="23" fillId="70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19" fillId="71" borderId="59" applyNumberFormat="0" applyProtection="0">
      <alignment horizontal="left" vertical="center" indent="1"/>
    </xf>
    <xf numFmtId="4" fontId="23" fillId="72" borderId="54" applyNumberFormat="0" applyProtection="0">
      <alignment horizontal="right" vertical="center"/>
    </xf>
    <xf numFmtId="4" fontId="83" fillId="72" borderId="58" applyNumberFormat="0" applyProtection="0">
      <alignment horizontal="right" vertical="center"/>
    </xf>
    <xf numFmtId="4" fontId="83" fillId="72" borderId="58" applyNumberFormat="0" applyProtection="0">
      <alignment horizontal="right" vertical="center"/>
    </xf>
    <xf numFmtId="4" fontId="83" fillId="72" borderId="58" applyNumberFormat="0" applyProtection="0">
      <alignment horizontal="right" vertical="center"/>
    </xf>
    <xf numFmtId="4" fontId="83" fillId="72" borderId="58" applyNumberFormat="0" applyProtection="0">
      <alignment horizontal="right" vertical="center"/>
    </xf>
    <xf numFmtId="4" fontId="83" fillId="72" borderId="58" applyNumberFormat="0" applyProtection="0">
      <alignment horizontal="right" vertical="center"/>
    </xf>
    <xf numFmtId="4" fontId="83" fillId="72" borderId="58" applyNumberFormat="0" applyProtection="0">
      <alignment horizontal="right" vertical="center"/>
    </xf>
    <xf numFmtId="4" fontId="23" fillId="72" borderId="54" applyNumberFormat="0" applyProtection="0">
      <alignment horizontal="right" vertical="center"/>
    </xf>
    <xf numFmtId="4" fontId="23" fillId="72" borderId="54" applyNumberFormat="0" applyProtection="0">
      <alignment horizontal="right" vertical="center"/>
    </xf>
    <xf numFmtId="4" fontId="23" fillId="72" borderId="54" applyNumberFormat="0" applyProtection="0">
      <alignment horizontal="right" vertical="center"/>
    </xf>
    <xf numFmtId="4" fontId="23" fillId="72" borderId="54" applyNumberFormat="0" applyProtection="0">
      <alignment horizontal="right" vertical="center"/>
    </xf>
    <xf numFmtId="4" fontId="23" fillId="72" borderId="54" applyNumberFormat="0" applyProtection="0">
      <alignment horizontal="right" vertical="center"/>
    </xf>
    <xf numFmtId="4" fontId="23" fillId="72" borderId="54" applyNumberFormat="0" applyProtection="0">
      <alignment horizontal="right" vertical="center"/>
    </xf>
    <xf numFmtId="4" fontId="23" fillId="72" borderId="54" applyNumberFormat="0" applyProtection="0">
      <alignment horizontal="right" vertical="center"/>
    </xf>
    <xf numFmtId="4" fontId="23" fillId="73" borderId="59" applyNumberFormat="0" applyProtection="0">
      <alignment horizontal="left" vertical="center" indent="1"/>
    </xf>
    <xf numFmtId="4" fontId="23" fillId="73" borderId="59" applyNumberFormat="0" applyProtection="0">
      <alignment horizontal="left" vertical="center" indent="1"/>
    </xf>
    <xf numFmtId="4" fontId="23" fillId="73" borderId="59" applyNumberFormat="0" applyProtection="0">
      <alignment horizontal="left" vertical="center" indent="1"/>
    </xf>
    <xf numFmtId="4" fontId="23" fillId="73" borderId="59" applyNumberFormat="0" applyProtection="0">
      <alignment horizontal="left" vertical="center" indent="1"/>
    </xf>
    <xf numFmtId="4" fontId="23" fillId="73" borderId="59" applyNumberFormat="0" applyProtection="0">
      <alignment horizontal="left" vertical="center" indent="1"/>
    </xf>
    <xf numFmtId="4" fontId="23" fillId="73" borderId="59" applyNumberFormat="0" applyProtection="0">
      <alignment horizontal="left" vertical="center" indent="1"/>
    </xf>
    <xf numFmtId="4" fontId="23" fillId="73" borderId="59" applyNumberFormat="0" applyProtection="0">
      <alignment horizontal="left" vertical="center" indent="1"/>
    </xf>
    <xf numFmtId="4" fontId="23" fillId="73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4" fontId="23" fillId="72" borderId="59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19" fillId="112" borderId="58" applyNumberFormat="0" applyProtection="0">
      <alignment horizontal="left" vertical="center" indent="1"/>
    </xf>
    <xf numFmtId="0" fontId="19" fillId="112" borderId="58" applyNumberFormat="0" applyProtection="0">
      <alignment horizontal="left" vertical="center" indent="1"/>
    </xf>
    <xf numFmtId="0" fontId="19" fillId="112" borderId="58" applyNumberFormat="0" applyProtection="0">
      <alignment horizontal="left" vertical="center" indent="1"/>
    </xf>
    <xf numFmtId="0" fontId="19" fillId="112" borderId="58" applyNumberFormat="0" applyProtection="0">
      <alignment horizontal="left" vertical="center" indent="1"/>
    </xf>
    <xf numFmtId="0" fontId="19" fillId="112" borderId="58" applyNumberFormat="0" applyProtection="0">
      <alignment horizontal="left" vertical="center" indent="1"/>
    </xf>
    <xf numFmtId="0" fontId="19" fillId="112" borderId="58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23" fillId="74" borderId="54" applyNumberFormat="0" applyProtection="0">
      <alignment horizontal="left" vertical="center" indent="1"/>
    </xf>
    <xf numFmtId="0" fontId="19" fillId="112" borderId="58" applyNumberFormat="0" applyProtection="0">
      <alignment horizontal="left" vertical="top" indent="1"/>
    </xf>
    <xf numFmtId="0" fontId="19" fillId="112" borderId="58" applyNumberFormat="0" applyProtection="0">
      <alignment horizontal="left" vertical="top" indent="1"/>
    </xf>
    <xf numFmtId="0" fontId="19" fillId="112" borderId="58" applyNumberFormat="0" applyProtection="0">
      <alignment horizontal="left" vertical="top" indent="1"/>
    </xf>
    <xf numFmtId="0" fontId="19" fillId="112" borderId="58" applyNumberFormat="0" applyProtection="0">
      <alignment horizontal="left" vertical="top" indent="1"/>
    </xf>
    <xf numFmtId="0" fontId="19" fillId="112" borderId="58" applyNumberFormat="0" applyProtection="0">
      <alignment horizontal="left" vertical="top" indent="1"/>
    </xf>
    <xf numFmtId="0" fontId="19" fillId="112" borderId="58" applyNumberFormat="0" applyProtection="0">
      <alignment horizontal="left" vertical="top" indent="1"/>
    </xf>
    <xf numFmtId="0" fontId="23" fillId="71" borderId="58" applyNumberFormat="0" applyProtection="0">
      <alignment horizontal="left" vertical="top" indent="1"/>
    </xf>
    <xf numFmtId="0" fontId="23" fillId="71" borderId="58" applyNumberFormat="0" applyProtection="0">
      <alignment horizontal="left" vertical="top" indent="1"/>
    </xf>
    <xf numFmtId="0" fontId="23" fillId="71" borderId="58" applyNumberFormat="0" applyProtection="0">
      <alignment horizontal="left" vertical="top" indent="1"/>
    </xf>
    <xf numFmtId="0" fontId="23" fillId="71" borderId="58" applyNumberFormat="0" applyProtection="0">
      <alignment horizontal="left" vertical="top" indent="1"/>
    </xf>
    <xf numFmtId="0" fontId="23" fillId="71" borderId="58" applyNumberFormat="0" applyProtection="0">
      <alignment horizontal="left" vertical="top" indent="1"/>
    </xf>
    <xf numFmtId="0" fontId="23" fillId="71" borderId="58" applyNumberFormat="0" applyProtection="0">
      <alignment horizontal="left" vertical="top" indent="1"/>
    </xf>
    <xf numFmtId="0" fontId="23" fillId="75" borderId="54" applyNumberFormat="0" applyProtection="0">
      <alignment horizontal="left" vertical="center" indent="1"/>
    </xf>
    <xf numFmtId="0" fontId="19" fillId="111" borderId="58" applyNumberFormat="0" applyProtection="0">
      <alignment horizontal="left" vertical="center" indent="1"/>
    </xf>
    <xf numFmtId="0" fontId="19" fillId="111" borderId="58" applyNumberFormat="0" applyProtection="0">
      <alignment horizontal="left" vertical="center" indent="1"/>
    </xf>
    <xf numFmtId="0" fontId="19" fillId="111" borderId="58" applyNumberFormat="0" applyProtection="0">
      <alignment horizontal="left" vertical="center" indent="1"/>
    </xf>
    <xf numFmtId="0" fontId="19" fillId="111" borderId="58" applyNumberFormat="0" applyProtection="0">
      <alignment horizontal="left" vertical="center" indent="1"/>
    </xf>
    <xf numFmtId="0" fontId="19" fillId="111" borderId="58" applyNumberFormat="0" applyProtection="0">
      <alignment horizontal="left" vertical="center" indent="1"/>
    </xf>
    <xf numFmtId="0" fontId="19" fillId="111" borderId="58" applyNumberFormat="0" applyProtection="0">
      <alignment horizontal="left" vertical="center" indent="1"/>
    </xf>
    <xf numFmtId="0" fontId="23" fillId="75" borderId="54" applyNumberFormat="0" applyProtection="0">
      <alignment horizontal="left" vertical="center" indent="1"/>
    </xf>
    <xf numFmtId="0" fontId="23" fillId="75" borderId="54" applyNumberFormat="0" applyProtection="0">
      <alignment horizontal="left" vertical="center" indent="1"/>
    </xf>
    <xf numFmtId="0" fontId="23" fillId="75" borderId="54" applyNumberFormat="0" applyProtection="0">
      <alignment horizontal="left" vertical="center" indent="1"/>
    </xf>
    <xf numFmtId="0" fontId="23" fillId="75" borderId="54" applyNumberFormat="0" applyProtection="0">
      <alignment horizontal="left" vertical="center" indent="1"/>
    </xf>
    <xf numFmtId="0" fontId="23" fillId="75" borderId="54" applyNumberFormat="0" applyProtection="0">
      <alignment horizontal="left" vertical="center" indent="1"/>
    </xf>
    <xf numFmtId="0" fontId="23" fillId="75" borderId="54" applyNumberFormat="0" applyProtection="0">
      <alignment horizontal="left" vertical="center" indent="1"/>
    </xf>
    <xf numFmtId="0" fontId="23" fillId="75" borderId="54" applyNumberFormat="0" applyProtection="0">
      <alignment horizontal="left" vertical="center" indent="1"/>
    </xf>
    <xf numFmtId="0" fontId="19" fillId="111" borderId="58" applyNumberFormat="0" applyProtection="0">
      <alignment horizontal="left" vertical="top" indent="1"/>
    </xf>
    <xf numFmtId="0" fontId="19" fillId="111" borderId="58" applyNumberFormat="0" applyProtection="0">
      <alignment horizontal="left" vertical="top" indent="1"/>
    </xf>
    <xf numFmtId="0" fontId="19" fillId="111" borderId="58" applyNumberFormat="0" applyProtection="0">
      <alignment horizontal="left" vertical="top" indent="1"/>
    </xf>
    <xf numFmtId="0" fontId="19" fillId="111" borderId="58" applyNumberFormat="0" applyProtection="0">
      <alignment horizontal="left" vertical="top" indent="1"/>
    </xf>
    <xf numFmtId="0" fontId="19" fillId="111" borderId="58" applyNumberFormat="0" applyProtection="0">
      <alignment horizontal="left" vertical="top" indent="1"/>
    </xf>
    <xf numFmtId="0" fontId="19" fillId="111" borderId="58" applyNumberFormat="0" applyProtection="0">
      <alignment horizontal="left" vertical="top" indent="1"/>
    </xf>
    <xf numFmtId="0" fontId="23" fillId="72" borderId="58" applyNumberFormat="0" applyProtection="0">
      <alignment horizontal="left" vertical="top" indent="1"/>
    </xf>
    <xf numFmtId="0" fontId="23" fillId="72" borderId="58" applyNumberFormat="0" applyProtection="0">
      <alignment horizontal="left" vertical="top" indent="1"/>
    </xf>
    <xf numFmtId="0" fontId="23" fillId="72" borderId="58" applyNumberFormat="0" applyProtection="0">
      <alignment horizontal="left" vertical="top" indent="1"/>
    </xf>
    <xf numFmtId="0" fontId="23" fillId="72" borderId="58" applyNumberFormat="0" applyProtection="0">
      <alignment horizontal="left" vertical="top" indent="1"/>
    </xf>
    <xf numFmtId="0" fontId="23" fillId="72" borderId="58" applyNumberFormat="0" applyProtection="0">
      <alignment horizontal="left" vertical="top" indent="1"/>
    </xf>
    <xf numFmtId="0" fontId="23" fillId="72" borderId="58" applyNumberFormat="0" applyProtection="0">
      <alignment horizontal="left" vertical="top" indent="1"/>
    </xf>
    <xf numFmtId="0" fontId="23" fillId="76" borderId="54" applyNumberFormat="0" applyProtection="0">
      <alignment horizontal="left" vertical="center" indent="1"/>
    </xf>
    <xf numFmtId="0" fontId="19" fillId="113" borderId="58" applyNumberFormat="0" applyProtection="0">
      <alignment horizontal="left" vertical="center" indent="1"/>
    </xf>
    <xf numFmtId="0" fontId="19" fillId="113" borderId="58" applyNumberFormat="0" applyProtection="0">
      <alignment horizontal="left" vertical="center" indent="1"/>
    </xf>
    <xf numFmtId="0" fontId="19" fillId="113" borderId="58" applyNumberFormat="0" applyProtection="0">
      <alignment horizontal="left" vertical="center" indent="1"/>
    </xf>
    <xf numFmtId="0" fontId="19" fillId="113" borderId="58" applyNumberFormat="0" applyProtection="0">
      <alignment horizontal="left" vertical="center" indent="1"/>
    </xf>
    <xf numFmtId="0" fontId="19" fillId="113" borderId="58" applyNumberFormat="0" applyProtection="0">
      <alignment horizontal="left" vertical="center" indent="1"/>
    </xf>
    <xf numFmtId="0" fontId="19" fillId="113" borderId="58" applyNumberFormat="0" applyProtection="0">
      <alignment horizontal="left" vertical="center" indent="1"/>
    </xf>
    <xf numFmtId="0" fontId="23" fillId="76" borderId="54" applyNumberFormat="0" applyProtection="0">
      <alignment horizontal="left" vertical="center" indent="1"/>
    </xf>
    <xf numFmtId="0" fontId="23" fillId="76" borderId="54" applyNumberFormat="0" applyProtection="0">
      <alignment horizontal="left" vertical="center" indent="1"/>
    </xf>
    <xf numFmtId="0" fontId="23" fillId="76" borderId="54" applyNumberFormat="0" applyProtection="0">
      <alignment horizontal="left" vertical="center" indent="1"/>
    </xf>
    <xf numFmtId="0" fontId="23" fillId="76" borderId="54" applyNumberFormat="0" applyProtection="0">
      <alignment horizontal="left" vertical="center" indent="1"/>
    </xf>
    <xf numFmtId="0" fontId="23" fillId="76" borderId="54" applyNumberFormat="0" applyProtection="0">
      <alignment horizontal="left" vertical="center" indent="1"/>
    </xf>
    <xf numFmtId="0" fontId="23" fillId="76" borderId="54" applyNumberFormat="0" applyProtection="0">
      <alignment horizontal="left" vertical="center" indent="1"/>
    </xf>
    <xf numFmtId="0" fontId="23" fillId="76" borderId="54" applyNumberFormat="0" applyProtection="0">
      <alignment horizontal="left" vertical="center" indent="1"/>
    </xf>
    <xf numFmtId="0" fontId="19" fillId="113" borderId="58" applyNumberFormat="0" applyProtection="0">
      <alignment horizontal="left" vertical="top" indent="1"/>
    </xf>
    <xf numFmtId="0" fontId="19" fillId="113" borderId="58" applyNumberFormat="0" applyProtection="0">
      <alignment horizontal="left" vertical="top" indent="1"/>
    </xf>
    <xf numFmtId="0" fontId="19" fillId="113" borderId="58" applyNumberFormat="0" applyProtection="0">
      <alignment horizontal="left" vertical="top" indent="1"/>
    </xf>
    <xf numFmtId="0" fontId="19" fillId="113" borderId="58" applyNumberFormat="0" applyProtection="0">
      <alignment horizontal="left" vertical="top" indent="1"/>
    </xf>
    <xf numFmtId="0" fontId="19" fillId="113" borderId="58" applyNumberFormat="0" applyProtection="0">
      <alignment horizontal="left" vertical="top" indent="1"/>
    </xf>
    <xf numFmtId="0" fontId="19" fillId="113" borderId="58" applyNumberFormat="0" applyProtection="0">
      <alignment horizontal="left" vertical="top" indent="1"/>
    </xf>
    <xf numFmtId="0" fontId="23" fillId="76" borderId="58" applyNumberFormat="0" applyProtection="0">
      <alignment horizontal="left" vertical="top" indent="1"/>
    </xf>
    <xf numFmtId="0" fontId="23" fillId="76" borderId="58" applyNumberFormat="0" applyProtection="0">
      <alignment horizontal="left" vertical="top" indent="1"/>
    </xf>
    <xf numFmtId="0" fontId="23" fillId="76" borderId="58" applyNumberFormat="0" applyProtection="0">
      <alignment horizontal="left" vertical="top" indent="1"/>
    </xf>
    <xf numFmtId="0" fontId="23" fillId="76" borderId="58" applyNumberFormat="0" applyProtection="0">
      <alignment horizontal="left" vertical="top" indent="1"/>
    </xf>
    <xf numFmtId="0" fontId="23" fillId="76" borderId="58" applyNumberFormat="0" applyProtection="0">
      <alignment horizontal="left" vertical="top" indent="1"/>
    </xf>
    <xf numFmtId="0" fontId="23" fillId="76" borderId="58" applyNumberFormat="0" applyProtection="0">
      <alignment horizontal="left" vertical="top" indent="1"/>
    </xf>
    <xf numFmtId="0" fontId="23" fillId="73" borderId="54" applyNumberFormat="0" applyProtection="0">
      <alignment horizontal="left" vertical="center" indent="1"/>
    </xf>
    <xf numFmtId="0" fontId="19" fillId="109" borderId="58" applyNumberFormat="0" applyProtection="0">
      <alignment horizontal="left" vertical="center" indent="1"/>
    </xf>
    <xf numFmtId="0" fontId="19" fillId="109" borderId="58" applyNumberFormat="0" applyProtection="0">
      <alignment horizontal="left" vertical="center" indent="1"/>
    </xf>
    <xf numFmtId="0" fontId="19" fillId="109" borderId="58" applyNumberFormat="0" applyProtection="0">
      <alignment horizontal="left" vertical="center" indent="1"/>
    </xf>
    <xf numFmtId="0" fontId="19" fillId="109" borderId="58" applyNumberFormat="0" applyProtection="0">
      <alignment horizontal="left" vertical="center" indent="1"/>
    </xf>
    <xf numFmtId="0" fontId="19" fillId="109" borderId="58" applyNumberFormat="0" applyProtection="0">
      <alignment horizontal="left" vertical="center" indent="1"/>
    </xf>
    <xf numFmtId="0" fontId="19" fillId="109" borderId="58" applyNumberFormat="0" applyProtection="0">
      <alignment horizontal="left" vertical="center" indent="1"/>
    </xf>
    <xf numFmtId="0" fontId="23" fillId="73" borderId="54" applyNumberFormat="0" applyProtection="0">
      <alignment horizontal="left" vertical="center" indent="1"/>
    </xf>
    <xf numFmtId="0" fontId="23" fillId="73" borderId="54" applyNumberFormat="0" applyProtection="0">
      <alignment horizontal="left" vertical="center" indent="1"/>
    </xf>
    <xf numFmtId="0" fontId="23" fillId="73" borderId="54" applyNumberFormat="0" applyProtection="0">
      <alignment horizontal="left" vertical="center" indent="1"/>
    </xf>
    <xf numFmtId="0" fontId="23" fillId="73" borderId="54" applyNumberFormat="0" applyProtection="0">
      <alignment horizontal="left" vertical="center" indent="1"/>
    </xf>
    <xf numFmtId="0" fontId="23" fillId="73" borderId="54" applyNumberFormat="0" applyProtection="0">
      <alignment horizontal="left" vertical="center" indent="1"/>
    </xf>
    <xf numFmtId="0" fontId="23" fillId="73" borderId="54" applyNumberFormat="0" applyProtection="0">
      <alignment horizontal="left" vertical="center" indent="1"/>
    </xf>
    <xf numFmtId="0" fontId="23" fillId="73" borderId="54" applyNumberFormat="0" applyProtection="0">
      <alignment horizontal="left" vertical="center" indent="1"/>
    </xf>
    <xf numFmtId="0" fontId="19" fillId="109" borderId="58" applyNumberFormat="0" applyProtection="0">
      <alignment horizontal="left" vertical="top" indent="1"/>
    </xf>
    <xf numFmtId="0" fontId="19" fillId="109" borderId="58" applyNumberFormat="0" applyProtection="0">
      <alignment horizontal="left" vertical="top" indent="1"/>
    </xf>
    <xf numFmtId="0" fontId="19" fillId="109" borderId="58" applyNumberFormat="0" applyProtection="0">
      <alignment horizontal="left" vertical="top" indent="1"/>
    </xf>
    <xf numFmtId="0" fontId="19" fillId="109" borderId="58" applyNumberFormat="0" applyProtection="0">
      <alignment horizontal="left" vertical="top" indent="1"/>
    </xf>
    <xf numFmtId="0" fontId="19" fillId="109" borderId="58" applyNumberFormat="0" applyProtection="0">
      <alignment horizontal="left" vertical="top" indent="1"/>
    </xf>
    <xf numFmtId="0" fontId="19" fillId="109" borderId="58" applyNumberFormat="0" applyProtection="0">
      <alignment horizontal="left" vertical="top" indent="1"/>
    </xf>
    <xf numFmtId="0" fontId="23" fillId="73" borderId="58" applyNumberFormat="0" applyProtection="0">
      <alignment horizontal="left" vertical="top" indent="1"/>
    </xf>
    <xf numFmtId="0" fontId="23" fillId="73" borderId="58" applyNumberFormat="0" applyProtection="0">
      <alignment horizontal="left" vertical="top" indent="1"/>
    </xf>
    <xf numFmtId="0" fontId="23" fillId="73" borderId="58" applyNumberFormat="0" applyProtection="0">
      <alignment horizontal="left" vertical="top" indent="1"/>
    </xf>
    <xf numFmtId="0" fontId="23" fillId="73" borderId="58" applyNumberFormat="0" applyProtection="0">
      <alignment horizontal="left" vertical="top" indent="1"/>
    </xf>
    <xf numFmtId="0" fontId="23" fillId="73" borderId="58" applyNumberFormat="0" applyProtection="0">
      <alignment horizontal="left" vertical="top" indent="1"/>
    </xf>
    <xf numFmtId="0" fontId="23" fillId="73" borderId="58" applyNumberFormat="0" applyProtection="0">
      <alignment horizontal="left" vertical="top" indent="1"/>
    </xf>
    <xf numFmtId="0" fontId="25" fillId="71" borderId="60" applyBorder="0"/>
    <xf numFmtId="0" fontId="25" fillId="71" borderId="60" applyBorder="0"/>
    <xf numFmtId="0" fontId="25" fillId="71" borderId="60" applyBorder="0"/>
    <xf numFmtId="0" fontId="25" fillId="71" borderId="60" applyBorder="0"/>
    <xf numFmtId="0" fontId="25" fillId="71" borderId="60" applyBorder="0"/>
    <xf numFmtId="0" fontId="25" fillId="71" borderId="60" applyBorder="0"/>
    <xf numFmtId="4" fontId="83" fillId="79" borderId="58" applyNumberFormat="0" applyProtection="0">
      <alignment vertical="center"/>
    </xf>
    <xf numFmtId="4" fontId="83" fillId="79" borderId="58" applyNumberFormat="0" applyProtection="0">
      <alignment vertical="center"/>
    </xf>
    <xf numFmtId="4" fontId="83" fillId="79" borderId="58" applyNumberFormat="0" applyProtection="0">
      <alignment vertical="center"/>
    </xf>
    <xf numFmtId="4" fontId="83" fillId="79" borderId="58" applyNumberFormat="0" applyProtection="0">
      <alignment vertical="center"/>
    </xf>
    <xf numFmtId="4" fontId="83" fillId="79" borderId="58" applyNumberFormat="0" applyProtection="0">
      <alignment vertical="center"/>
    </xf>
    <xf numFmtId="4" fontId="83" fillId="79" borderId="58" applyNumberFormat="0" applyProtection="0">
      <alignment vertical="center"/>
    </xf>
    <xf numFmtId="4" fontId="26" fillId="78" borderId="58" applyNumberFormat="0" applyProtection="0">
      <alignment vertical="center"/>
    </xf>
    <xf numFmtId="4" fontId="26" fillId="78" borderId="58" applyNumberFormat="0" applyProtection="0">
      <alignment vertical="center"/>
    </xf>
    <xf numFmtId="4" fontId="26" fillId="78" borderId="58" applyNumberFormat="0" applyProtection="0">
      <alignment vertical="center"/>
    </xf>
    <xf numFmtId="4" fontId="26" fillId="78" borderId="58" applyNumberFormat="0" applyProtection="0">
      <alignment vertical="center"/>
    </xf>
    <xf numFmtId="4" fontId="26" fillId="78" borderId="58" applyNumberFormat="0" applyProtection="0">
      <alignment vertical="center"/>
    </xf>
    <xf numFmtId="4" fontId="26" fillId="78" borderId="58" applyNumberFormat="0" applyProtection="0">
      <alignment vertical="center"/>
    </xf>
    <xf numFmtId="4" fontId="104" fillId="79" borderId="58" applyNumberFormat="0" applyProtection="0">
      <alignment vertical="center"/>
    </xf>
    <xf numFmtId="4" fontId="104" fillId="79" borderId="58" applyNumberFormat="0" applyProtection="0">
      <alignment vertical="center"/>
    </xf>
    <xf numFmtId="4" fontId="104" fillId="79" borderId="58" applyNumberFormat="0" applyProtection="0">
      <alignment vertical="center"/>
    </xf>
    <xf numFmtId="4" fontId="104" fillId="79" borderId="58" applyNumberFormat="0" applyProtection="0">
      <alignment vertical="center"/>
    </xf>
    <xf numFmtId="4" fontId="104" fillId="79" borderId="58" applyNumberFormat="0" applyProtection="0">
      <alignment vertical="center"/>
    </xf>
    <xf numFmtId="4" fontId="104" fillId="79" borderId="58" applyNumberFormat="0" applyProtection="0">
      <alignment vertical="center"/>
    </xf>
    <xf numFmtId="4" fontId="44" fillId="79" borderId="35" applyNumberFormat="0" applyProtection="0">
      <alignment vertical="center"/>
    </xf>
    <xf numFmtId="4" fontId="44" fillId="79" borderId="35" applyNumberFormat="0" applyProtection="0">
      <alignment vertical="center"/>
    </xf>
    <xf numFmtId="4" fontId="44" fillId="79" borderId="35" applyNumberFormat="0" applyProtection="0">
      <alignment vertical="center"/>
    </xf>
    <xf numFmtId="4" fontId="44" fillId="79" borderId="35" applyNumberFormat="0" applyProtection="0">
      <alignment vertical="center"/>
    </xf>
    <xf numFmtId="4" fontId="44" fillId="79" borderId="35" applyNumberFormat="0" applyProtection="0">
      <alignment vertical="center"/>
    </xf>
    <xf numFmtId="4" fontId="44" fillId="79" borderId="35" applyNumberFormat="0" applyProtection="0">
      <alignment vertical="center"/>
    </xf>
    <xf numFmtId="4" fontId="83" fillId="79" borderId="58" applyNumberFormat="0" applyProtection="0">
      <alignment horizontal="left" vertical="center" indent="1"/>
    </xf>
    <xf numFmtId="4" fontId="83" fillId="79" borderId="58" applyNumberFormat="0" applyProtection="0">
      <alignment horizontal="left" vertical="center" indent="1"/>
    </xf>
    <xf numFmtId="4" fontId="83" fillId="79" borderId="58" applyNumberFormat="0" applyProtection="0">
      <alignment horizontal="left" vertical="center" indent="1"/>
    </xf>
    <xf numFmtId="4" fontId="83" fillId="79" borderId="58" applyNumberFormat="0" applyProtection="0">
      <alignment horizontal="left" vertical="center" indent="1"/>
    </xf>
    <xf numFmtId="4" fontId="83" fillId="79" borderId="58" applyNumberFormat="0" applyProtection="0">
      <alignment horizontal="left" vertical="center" indent="1"/>
    </xf>
    <xf numFmtId="4" fontId="83" fillId="79" borderId="58" applyNumberFormat="0" applyProtection="0">
      <alignment horizontal="left" vertical="center" indent="1"/>
    </xf>
    <xf numFmtId="4" fontId="26" fillId="74" borderId="58" applyNumberFormat="0" applyProtection="0">
      <alignment horizontal="left" vertical="center" indent="1"/>
    </xf>
    <xf numFmtId="4" fontId="26" fillId="74" borderId="58" applyNumberFormat="0" applyProtection="0">
      <alignment horizontal="left" vertical="center" indent="1"/>
    </xf>
    <xf numFmtId="4" fontId="26" fillId="74" borderId="58" applyNumberFormat="0" applyProtection="0">
      <alignment horizontal="left" vertical="center" indent="1"/>
    </xf>
    <xf numFmtId="4" fontId="26" fillId="74" borderId="58" applyNumberFormat="0" applyProtection="0">
      <alignment horizontal="left" vertical="center" indent="1"/>
    </xf>
    <xf numFmtId="4" fontId="26" fillId="74" borderId="58" applyNumberFormat="0" applyProtection="0">
      <alignment horizontal="left" vertical="center" indent="1"/>
    </xf>
    <xf numFmtId="4" fontId="26" fillId="74" borderId="58" applyNumberFormat="0" applyProtection="0">
      <alignment horizontal="left" vertical="center" indent="1"/>
    </xf>
    <xf numFmtId="0" fontId="83" fillId="79" borderId="58" applyNumberFormat="0" applyProtection="0">
      <alignment horizontal="left" vertical="top" indent="1"/>
    </xf>
    <xf numFmtId="0" fontId="83" fillId="79" borderId="58" applyNumberFormat="0" applyProtection="0">
      <alignment horizontal="left" vertical="top" indent="1"/>
    </xf>
    <xf numFmtId="0" fontId="83" fillId="79" borderId="58" applyNumberFormat="0" applyProtection="0">
      <alignment horizontal="left" vertical="top" indent="1"/>
    </xf>
    <xf numFmtId="0" fontId="83" fillId="79" borderId="58" applyNumberFormat="0" applyProtection="0">
      <alignment horizontal="left" vertical="top" indent="1"/>
    </xf>
    <xf numFmtId="0" fontId="83" fillId="79" borderId="58" applyNumberFormat="0" applyProtection="0">
      <alignment horizontal="left" vertical="top" indent="1"/>
    </xf>
    <xf numFmtId="0" fontId="83" fillId="79" borderId="58" applyNumberFormat="0" applyProtection="0">
      <alignment horizontal="left" vertical="top" indent="1"/>
    </xf>
    <xf numFmtId="0" fontId="26" fillId="78" borderId="58" applyNumberFormat="0" applyProtection="0">
      <alignment horizontal="left" vertical="top" indent="1"/>
    </xf>
    <xf numFmtId="0" fontId="26" fillId="78" borderId="58" applyNumberFormat="0" applyProtection="0">
      <alignment horizontal="left" vertical="top" indent="1"/>
    </xf>
    <xf numFmtId="0" fontId="26" fillId="78" borderId="58" applyNumberFormat="0" applyProtection="0">
      <alignment horizontal="left" vertical="top" indent="1"/>
    </xf>
    <xf numFmtId="0" fontId="26" fillId="78" borderId="58" applyNumberFormat="0" applyProtection="0">
      <alignment horizontal="left" vertical="top" indent="1"/>
    </xf>
    <xf numFmtId="0" fontId="26" fillId="78" borderId="58" applyNumberFormat="0" applyProtection="0">
      <alignment horizontal="left" vertical="top" indent="1"/>
    </xf>
    <xf numFmtId="0" fontId="26" fillId="78" borderId="58" applyNumberFormat="0" applyProtection="0">
      <alignment horizontal="left" vertical="top" indent="1"/>
    </xf>
    <xf numFmtId="4" fontId="83" fillId="73" borderId="58" applyNumberFormat="0" applyProtection="0">
      <alignment horizontal="right" vertical="center"/>
    </xf>
    <xf numFmtId="4" fontId="83" fillId="73" borderId="58" applyNumberFormat="0" applyProtection="0">
      <alignment horizontal="right" vertical="center"/>
    </xf>
    <xf numFmtId="4" fontId="83" fillId="73" borderId="58" applyNumberFormat="0" applyProtection="0">
      <alignment horizontal="right" vertical="center"/>
    </xf>
    <xf numFmtId="4" fontId="83" fillId="73" borderId="58" applyNumberFormat="0" applyProtection="0">
      <alignment horizontal="right" vertical="center"/>
    </xf>
    <xf numFmtId="4" fontId="83" fillId="73" borderId="58" applyNumberFormat="0" applyProtection="0">
      <alignment horizontal="right" vertical="center"/>
    </xf>
    <xf numFmtId="4" fontId="83" fillId="73" borderId="58" applyNumberFormat="0" applyProtection="0">
      <alignment horizontal="right" vertical="center"/>
    </xf>
    <xf numFmtId="4" fontId="23" fillId="0" borderId="54" applyNumberFormat="0" applyProtection="0">
      <alignment horizontal="right" vertical="center"/>
    </xf>
    <xf numFmtId="4" fontId="23" fillId="0" borderId="54" applyNumberFormat="0" applyProtection="0">
      <alignment horizontal="right" vertical="center"/>
    </xf>
    <xf numFmtId="4" fontId="23" fillId="0" borderId="54" applyNumberFormat="0" applyProtection="0">
      <alignment horizontal="right" vertical="center"/>
    </xf>
    <xf numFmtId="4" fontId="23" fillId="0" borderId="54" applyNumberFormat="0" applyProtection="0">
      <alignment horizontal="right" vertical="center"/>
    </xf>
    <xf numFmtId="4" fontId="23" fillId="0" borderId="54" applyNumberFormat="0" applyProtection="0">
      <alignment horizontal="right" vertical="center"/>
    </xf>
    <xf numFmtId="4" fontId="23" fillId="0" borderId="54" applyNumberFormat="0" applyProtection="0">
      <alignment horizontal="right" vertical="center"/>
    </xf>
    <xf numFmtId="4" fontId="23" fillId="0" borderId="54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104" fillId="73" borderId="58" applyNumberFormat="0" applyProtection="0">
      <alignment horizontal="right" vertical="center"/>
    </xf>
    <xf numFmtId="4" fontId="104" fillId="73" borderId="58" applyNumberFormat="0" applyProtection="0">
      <alignment horizontal="right" vertical="center"/>
    </xf>
    <xf numFmtId="4" fontId="104" fillId="73" borderId="58" applyNumberFormat="0" applyProtection="0">
      <alignment horizontal="right" vertical="center"/>
    </xf>
    <xf numFmtId="4" fontId="104" fillId="73" borderId="58" applyNumberFormat="0" applyProtection="0">
      <alignment horizontal="right" vertical="center"/>
    </xf>
    <xf numFmtId="4" fontId="104" fillId="73" borderId="58" applyNumberFormat="0" applyProtection="0">
      <alignment horizontal="right" vertical="center"/>
    </xf>
    <xf numFmtId="4" fontId="104" fillId="73" borderId="58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44" fillId="80" borderId="54" applyNumberFormat="0" applyProtection="0">
      <alignment horizontal="right" vertical="center"/>
    </xf>
    <xf numFmtId="4" fontId="83" fillId="72" borderId="58" applyNumberFormat="0" applyProtection="0">
      <alignment horizontal="left" vertical="center" indent="1"/>
    </xf>
    <xf numFmtId="4" fontId="83" fillId="72" borderId="58" applyNumberFormat="0" applyProtection="0">
      <alignment horizontal="left" vertical="center" indent="1"/>
    </xf>
    <xf numFmtId="4" fontId="83" fillId="72" borderId="58" applyNumberFormat="0" applyProtection="0">
      <alignment horizontal="left" vertical="center" indent="1"/>
    </xf>
    <xf numFmtId="4" fontId="83" fillId="72" borderId="58" applyNumberFormat="0" applyProtection="0">
      <alignment horizontal="left" vertical="center" indent="1"/>
    </xf>
    <xf numFmtId="4" fontId="83" fillId="72" borderId="58" applyNumberFormat="0" applyProtection="0">
      <alignment horizontal="left" vertical="center" indent="1"/>
    </xf>
    <xf numFmtId="4" fontId="83" fillId="72" borderId="58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4" fontId="23" fillId="60" borderId="54" applyNumberFormat="0" applyProtection="0">
      <alignment horizontal="left" vertical="center" indent="1"/>
    </xf>
    <xf numFmtId="0" fontId="83" fillId="111" borderId="58" applyNumberFormat="0" applyProtection="0">
      <alignment horizontal="left" vertical="top" indent="1"/>
    </xf>
    <xf numFmtId="0" fontId="83" fillId="111" borderId="58" applyNumberFormat="0" applyProtection="0">
      <alignment horizontal="left" vertical="top" indent="1"/>
    </xf>
    <xf numFmtId="0" fontId="83" fillId="111" borderId="58" applyNumberFormat="0" applyProtection="0">
      <alignment horizontal="left" vertical="top" indent="1"/>
    </xf>
    <xf numFmtId="0" fontId="83" fillId="111" borderId="58" applyNumberFormat="0" applyProtection="0">
      <alignment horizontal="left" vertical="top" indent="1"/>
    </xf>
    <xf numFmtId="0" fontId="83" fillId="111" borderId="58" applyNumberFormat="0" applyProtection="0">
      <alignment horizontal="left" vertical="top" indent="1"/>
    </xf>
    <xf numFmtId="0" fontId="83" fillId="111" borderId="58" applyNumberFormat="0" applyProtection="0">
      <alignment horizontal="left" vertical="top" indent="1"/>
    </xf>
    <xf numFmtId="0" fontId="26" fillId="72" borderId="58" applyNumberFormat="0" applyProtection="0">
      <alignment horizontal="left" vertical="top" indent="1"/>
    </xf>
    <xf numFmtId="0" fontId="26" fillId="72" borderId="58" applyNumberFormat="0" applyProtection="0">
      <alignment horizontal="left" vertical="top" indent="1"/>
    </xf>
    <xf numFmtId="0" fontId="26" fillId="72" borderId="58" applyNumberFormat="0" applyProtection="0">
      <alignment horizontal="left" vertical="top" indent="1"/>
    </xf>
    <xf numFmtId="0" fontId="26" fillId="72" borderId="58" applyNumberFormat="0" applyProtection="0">
      <alignment horizontal="left" vertical="top" indent="1"/>
    </xf>
    <xf numFmtId="0" fontId="26" fillId="72" borderId="58" applyNumberFormat="0" applyProtection="0">
      <alignment horizontal="left" vertical="top" indent="1"/>
    </xf>
    <xf numFmtId="0" fontId="26" fillId="72" borderId="58" applyNumberFormat="0" applyProtection="0">
      <alignment horizontal="left" vertical="top" indent="1"/>
    </xf>
    <xf numFmtId="4" fontId="28" fillId="81" borderId="59" applyNumberFormat="0" applyProtection="0">
      <alignment horizontal="left" vertical="center" indent="1"/>
    </xf>
    <xf numFmtId="4" fontId="28" fillId="81" borderId="59" applyNumberFormat="0" applyProtection="0">
      <alignment horizontal="left" vertical="center" indent="1"/>
    </xf>
    <xf numFmtId="4" fontId="28" fillId="81" borderId="59" applyNumberFormat="0" applyProtection="0">
      <alignment horizontal="left" vertical="center" indent="1"/>
    </xf>
    <xf numFmtId="4" fontId="28" fillId="81" borderId="59" applyNumberFormat="0" applyProtection="0">
      <alignment horizontal="left" vertical="center" indent="1"/>
    </xf>
    <xf numFmtId="4" fontId="28" fillId="81" borderId="59" applyNumberFormat="0" applyProtection="0">
      <alignment horizontal="left" vertical="center" indent="1"/>
    </xf>
    <xf numFmtId="4" fontId="28" fillId="81" borderId="59" applyNumberFormat="0" applyProtection="0">
      <alignment horizontal="left" vertical="center" indent="1"/>
    </xf>
    <xf numFmtId="4" fontId="28" fillId="81" borderId="59" applyNumberFormat="0" applyProtection="0">
      <alignment horizontal="left" vertical="center" indent="1"/>
    </xf>
    <xf numFmtId="4" fontId="28" fillId="81" borderId="59" applyNumberFormat="0" applyProtection="0">
      <alignment horizontal="left" vertical="center" indent="1"/>
    </xf>
    <xf numFmtId="0" fontId="23" fillId="82" borderId="35"/>
    <xf numFmtId="0" fontId="23" fillId="82" borderId="35"/>
    <xf numFmtId="0" fontId="23" fillId="82" borderId="35"/>
    <xf numFmtId="0" fontId="23" fillId="82" borderId="35"/>
    <xf numFmtId="0" fontId="23" fillId="82" borderId="35"/>
    <xf numFmtId="0" fontId="23" fillId="82" borderId="35"/>
    <xf numFmtId="4" fontId="29" fillId="77" borderId="54" applyNumberFormat="0" applyProtection="0">
      <alignment horizontal="right" vertical="center"/>
    </xf>
    <xf numFmtId="4" fontId="106" fillId="73" borderId="58" applyNumberFormat="0" applyProtection="0">
      <alignment horizontal="right" vertical="center"/>
    </xf>
    <xf numFmtId="4" fontId="106" fillId="73" borderId="58" applyNumberFormat="0" applyProtection="0">
      <alignment horizontal="right" vertical="center"/>
    </xf>
    <xf numFmtId="4" fontId="106" fillId="73" borderId="58" applyNumberFormat="0" applyProtection="0">
      <alignment horizontal="right" vertical="center"/>
    </xf>
    <xf numFmtId="4" fontId="106" fillId="73" borderId="58" applyNumberFormat="0" applyProtection="0">
      <alignment horizontal="right" vertical="center"/>
    </xf>
    <xf numFmtId="4" fontId="106" fillId="73" borderId="58" applyNumberFormat="0" applyProtection="0">
      <alignment horizontal="right" vertical="center"/>
    </xf>
    <xf numFmtId="4" fontId="106" fillId="73" borderId="58" applyNumberFormat="0" applyProtection="0">
      <alignment horizontal="right" vertical="center"/>
    </xf>
    <xf numFmtId="4" fontId="29" fillId="77" borderId="54" applyNumberFormat="0" applyProtection="0">
      <alignment horizontal="right" vertical="center"/>
    </xf>
    <xf numFmtId="4" fontId="29" fillId="77" borderId="54" applyNumberFormat="0" applyProtection="0">
      <alignment horizontal="right" vertical="center"/>
    </xf>
    <xf numFmtId="4" fontId="29" fillId="77" borderId="54" applyNumberFormat="0" applyProtection="0">
      <alignment horizontal="right" vertical="center"/>
    </xf>
    <xf numFmtId="4" fontId="29" fillId="77" borderId="54" applyNumberFormat="0" applyProtection="0">
      <alignment horizontal="right" vertical="center"/>
    </xf>
    <xf numFmtId="4" fontId="29" fillId="77" borderId="54" applyNumberFormat="0" applyProtection="0">
      <alignment horizontal="right" vertical="center"/>
    </xf>
    <xf numFmtId="4" fontId="29" fillId="77" borderId="54" applyNumberFormat="0" applyProtection="0">
      <alignment horizontal="right" vertical="center"/>
    </xf>
    <xf numFmtId="4" fontId="29" fillId="77" borderId="54" applyNumberFormat="0" applyProtection="0">
      <alignment horizontal="right" vertical="center"/>
    </xf>
    <xf numFmtId="38" fontId="25" fillId="0" borderId="61"/>
    <xf numFmtId="38" fontId="25" fillId="0" borderId="61"/>
    <xf numFmtId="38" fontId="25" fillId="0" borderId="61"/>
    <xf numFmtId="38" fontId="25" fillId="0" borderId="61"/>
    <xf numFmtId="38" fontId="25" fillId="0" borderId="61"/>
    <xf numFmtId="38" fontId="25" fillId="0" borderId="61"/>
    <xf numFmtId="0" fontId="35" fillId="0" borderId="62" applyNumberFormat="0" applyFill="0" applyAlignment="0" applyProtection="0"/>
    <xf numFmtId="0" fontId="35" fillId="0" borderId="62" applyNumberFormat="0" applyFill="0" applyAlignment="0" applyProtection="0"/>
    <xf numFmtId="0" fontId="35" fillId="0" borderId="62" applyNumberFormat="0" applyFill="0" applyAlignment="0" applyProtection="0"/>
    <xf numFmtId="0" fontId="35" fillId="0" borderId="62" applyNumberFormat="0" applyFill="0" applyAlignment="0" applyProtection="0"/>
    <xf numFmtId="0" fontId="35" fillId="0" borderId="62" applyNumberFormat="0" applyFill="0" applyAlignment="0" applyProtection="0"/>
    <xf numFmtId="0" fontId="35" fillId="0" borderId="62" applyNumberFormat="0" applyFill="0" applyAlignment="0" applyProtection="0"/>
    <xf numFmtId="0" fontId="118" fillId="0" borderId="0"/>
    <xf numFmtId="39" fontId="90" fillId="0" borderId="0"/>
  </cellStyleXfs>
  <cellXfs count="211">
    <xf numFmtId="0" fontId="0" fillId="0" borderId="0" xfId="0"/>
    <xf numFmtId="164" fontId="20" fillId="0" borderId="0" xfId="44" applyFont="1" applyFill="1" applyAlignment="1" applyProtection="1">
      <alignment horizontal="left"/>
      <protection locked="0"/>
    </xf>
    <xf numFmtId="2" fontId="20" fillId="0" borderId="11" xfId="44" applyNumberFormat="1" applyFont="1" applyFill="1" applyBorder="1" applyAlignment="1" applyProtection="1">
      <alignment horizontal="center"/>
      <protection locked="0"/>
    </xf>
    <xf numFmtId="164" fontId="20" fillId="0" borderId="0" xfId="44" applyFont="1" applyFill="1" applyAlignment="1" applyProtection="1">
      <protection locked="0"/>
    </xf>
    <xf numFmtId="0" fontId="0" fillId="0" borderId="0" xfId="0" applyAlignment="1">
      <alignment horizontal="left"/>
    </xf>
    <xf numFmtId="164" fontId="20" fillId="0" borderId="0" xfId="44" applyFont="1" applyFill="1" applyAlignment="1" applyProtection="1">
      <alignment horizontal="centerContinuous"/>
      <protection locked="0"/>
    </xf>
    <xf numFmtId="164" fontId="20" fillId="0" borderId="0" xfId="44" applyFont="1" applyFill="1" applyAlignment="1">
      <alignment horizontal="centerContinuous"/>
    </xf>
    <xf numFmtId="18" fontId="20" fillId="0" borderId="0" xfId="44" applyNumberFormat="1" applyFont="1" applyFill="1">
      <alignment horizontal="left" wrapText="1"/>
    </xf>
    <xf numFmtId="164" fontId="20" fillId="0" borderId="0" xfId="44" applyFont="1" applyFill="1" applyAlignment="1">
      <alignment horizontal="center"/>
    </xf>
    <xf numFmtId="164" fontId="20" fillId="0" borderId="0" xfId="44" applyFont="1" applyFill="1">
      <alignment horizontal="left" wrapText="1"/>
    </xf>
    <xf numFmtId="164" fontId="20" fillId="0" borderId="0" xfId="44" applyFont="1" applyFill="1" applyAlignment="1" applyProtection="1">
      <alignment horizontal="center"/>
      <protection locked="0"/>
    </xf>
    <xf numFmtId="164" fontId="20" fillId="0" borderId="0" xfId="44" applyFont="1" applyFill="1" applyBorder="1" applyAlignment="1" applyProtection="1">
      <alignment horizontal="center"/>
      <protection locked="0"/>
    </xf>
    <xf numFmtId="164" fontId="20" fillId="0" borderId="12" xfId="44" applyFont="1" applyFill="1" applyBorder="1" applyAlignment="1">
      <alignment horizontal="center"/>
    </xf>
    <xf numFmtId="164" fontId="20" fillId="0" borderId="12" xfId="44" applyFont="1" applyFill="1" applyBorder="1" applyAlignment="1">
      <alignment horizontal="left"/>
    </xf>
    <xf numFmtId="164" fontId="20" fillId="0" borderId="12" xfId="44" applyFont="1" applyFill="1" applyBorder="1">
      <alignment horizontal="left" wrapText="1"/>
    </xf>
    <xf numFmtId="164" fontId="20" fillId="0" borderId="12" xfId="44" applyFont="1" applyFill="1" applyBorder="1" applyAlignment="1" applyProtection="1">
      <alignment horizontal="center"/>
      <protection locked="0"/>
    </xf>
    <xf numFmtId="1" fontId="21" fillId="0" borderId="0" xfId="44" applyNumberFormat="1" applyFont="1" applyFill="1" applyAlignment="1">
      <alignment horizontal="center"/>
    </xf>
    <xf numFmtId="164" fontId="22" fillId="0" borderId="0" xfId="44" applyFont="1" applyFill="1" applyAlignment="1">
      <alignment horizontal="left"/>
    </xf>
    <xf numFmtId="9" fontId="21" fillId="0" borderId="0" xfId="44" applyNumberFormat="1" applyFont="1" applyFill="1" applyBorder="1" applyAlignment="1" applyProtection="1">
      <alignment horizontal="left"/>
      <protection locked="0"/>
    </xf>
    <xf numFmtId="164" fontId="21" fillId="0" borderId="0" xfId="44" applyFont="1" applyFill="1" applyAlignment="1">
      <alignment horizontal="left"/>
    </xf>
    <xf numFmtId="0" fontId="0" fillId="0" borderId="0" xfId="0" applyFill="1"/>
    <xf numFmtId="164" fontId="21" fillId="0" borderId="0" xfId="44" applyFont="1" applyFill="1" applyBorder="1" applyAlignment="1"/>
    <xf numFmtId="166" fontId="21" fillId="0" borderId="0" xfId="44" applyNumberFormat="1" applyFont="1" applyFill="1" applyBorder="1" applyAlignment="1" applyProtection="1">
      <protection locked="0"/>
    </xf>
    <xf numFmtId="164" fontId="21" fillId="0" borderId="0" xfId="44" quotePrefix="1" applyFont="1" applyFill="1" applyAlignment="1">
      <alignment horizontal="left"/>
    </xf>
    <xf numFmtId="164" fontId="21" fillId="0" borderId="0" xfId="44" quotePrefix="1" applyFont="1" applyFill="1" applyBorder="1" applyAlignment="1">
      <alignment horizontal="left"/>
    </xf>
    <xf numFmtId="166" fontId="22" fillId="0" borderId="0" xfId="44" applyNumberFormat="1" applyFont="1" applyFill="1" applyBorder="1" applyAlignment="1" applyProtection="1">
      <protection locked="0"/>
    </xf>
    <xf numFmtId="0" fontId="0" fillId="0" borderId="0" xfId="0" applyFill="1" applyBorder="1"/>
    <xf numFmtId="164" fontId="48" fillId="0" borderId="0" xfId="44" applyFont="1" applyFill="1" applyAlignment="1" applyProtection="1">
      <alignment horizontal="centerContinuous"/>
      <protection locked="0"/>
    </xf>
    <xf numFmtId="43" fontId="0" fillId="0" borderId="0" xfId="0" applyNumberFormat="1"/>
    <xf numFmtId="164" fontId="22" fillId="0" borderId="0" xfId="44" applyFont="1" applyFill="1" applyBorder="1" applyAlignment="1" applyProtection="1">
      <alignment horizontal="left"/>
      <protection locked="0"/>
    </xf>
    <xf numFmtId="164" fontId="21" fillId="0" borderId="0" xfId="44" applyFont="1" applyFill="1">
      <alignment horizontal="left" wrapText="1"/>
    </xf>
    <xf numFmtId="168" fontId="21" fillId="0" borderId="0" xfId="44" applyNumberFormat="1" applyFont="1" applyFill="1" applyBorder="1" applyAlignment="1" applyProtection="1">
      <protection locked="0"/>
    </xf>
    <xf numFmtId="41" fontId="21" fillId="0" borderId="0" xfId="44" applyNumberFormat="1" applyFont="1" applyFill="1" applyBorder="1" applyAlignment="1"/>
    <xf numFmtId="165" fontId="21" fillId="0" borderId="0" xfId="2" applyNumberFormat="1" applyFont="1" applyFill="1" applyAlignment="1">
      <alignment horizontal="right" wrapText="1"/>
    </xf>
    <xf numFmtId="37" fontId="21" fillId="0" borderId="0" xfId="44" applyNumberFormat="1" applyFont="1" applyFill="1" applyAlignment="1">
      <alignment horizontal="right" wrapText="1"/>
    </xf>
    <xf numFmtId="167" fontId="21" fillId="0" borderId="0" xfId="44" applyNumberFormat="1" applyFont="1" applyFill="1" applyBorder="1" applyAlignment="1">
      <alignment horizontal="right" wrapText="1"/>
    </xf>
    <xf numFmtId="165" fontId="21" fillId="0" borderId="14" xfId="2" applyNumberFormat="1" applyFont="1" applyFill="1" applyBorder="1" applyAlignment="1">
      <alignment horizontal="right" wrapText="1"/>
    </xf>
    <xf numFmtId="164" fontId="21" fillId="0" borderId="0" xfId="44" applyFont="1" applyFill="1" applyBorder="1">
      <alignment horizontal="left" wrapText="1"/>
    </xf>
    <xf numFmtId="4" fontId="0" fillId="0" borderId="0" xfId="0" applyNumberFormat="1" applyFill="1"/>
    <xf numFmtId="165" fontId="21" fillId="0" borderId="0" xfId="2" applyNumberFormat="1" applyFont="1" applyFill="1" applyBorder="1" applyAlignment="1" applyProtection="1">
      <protection locked="0"/>
    </xf>
    <xf numFmtId="41" fontId="21" fillId="0" borderId="0" xfId="1" applyNumberFormat="1" applyFont="1" applyFill="1"/>
    <xf numFmtId="165" fontId="21" fillId="0" borderId="15" xfId="2" applyNumberFormat="1" applyFont="1" applyFill="1" applyBorder="1"/>
    <xf numFmtId="165" fontId="21" fillId="0" borderId="13" xfId="2" applyNumberFormat="1" applyFont="1" applyFill="1" applyBorder="1" applyAlignment="1">
      <alignment horizontal="right" wrapText="1"/>
    </xf>
    <xf numFmtId="165" fontId="21" fillId="0" borderId="13" xfId="2" applyNumberFormat="1" applyFont="1" applyFill="1" applyBorder="1" applyAlignment="1"/>
    <xf numFmtId="0" fontId="17" fillId="0" borderId="0" xfId="0" applyFont="1"/>
    <xf numFmtId="42" fontId="21" fillId="0" borderId="0" xfId="44" applyNumberFormat="1" applyFont="1" applyFill="1" applyAlignment="1"/>
    <xf numFmtId="0" fontId="45" fillId="0" borderId="0" xfId="228" applyFont="1" applyAlignment="1">
      <alignment horizontal="left" vertical="top"/>
    </xf>
    <xf numFmtId="0" fontId="64" fillId="0" borderId="0" xfId="228"/>
    <xf numFmtId="0" fontId="64" fillId="0" borderId="0" xfId="228" applyAlignment="1">
      <alignment horizontal="center"/>
    </xf>
    <xf numFmtId="0" fontId="64" fillId="0" borderId="0" xfId="228" applyAlignment="1">
      <alignment horizontal="left" vertical="top"/>
    </xf>
    <xf numFmtId="170" fontId="64" fillId="0" borderId="29" xfId="228" applyNumberFormat="1" applyBorder="1" applyAlignment="1">
      <alignment horizontal="right" vertical="top"/>
    </xf>
    <xf numFmtId="0" fontId="64" fillId="84" borderId="0" xfId="228" applyFill="1" applyAlignment="1">
      <alignment horizontal="left" vertical="top"/>
    </xf>
    <xf numFmtId="170" fontId="64" fillId="84" borderId="29" xfId="228" applyNumberFormat="1" applyFill="1" applyBorder="1" applyAlignment="1">
      <alignment horizontal="right" vertical="top"/>
    </xf>
    <xf numFmtId="0" fontId="64" fillId="0" borderId="29" xfId="228" applyBorder="1" applyAlignment="1">
      <alignment horizontal="left" vertical="top"/>
    </xf>
    <xf numFmtId="0" fontId="64" fillId="0" borderId="30" xfId="228" applyBorder="1" applyAlignment="1">
      <alignment horizontal="left" vertical="top"/>
    </xf>
    <xf numFmtId="0" fontId="24" fillId="0" borderId="0" xfId="968" applyFont="1" applyAlignment="1">
      <alignment vertical="top"/>
    </xf>
    <xf numFmtId="0" fontId="112" fillId="0" borderId="0" xfId="968" applyAlignment="1">
      <alignment vertical="top"/>
    </xf>
    <xf numFmtId="0" fontId="112" fillId="83" borderId="35" xfId="968" applyFill="1" applyBorder="1" applyAlignment="1">
      <alignment vertical="top"/>
    </xf>
    <xf numFmtId="43" fontId="112" fillId="0" borderId="0" xfId="968" applyNumberFormat="1" applyAlignment="1">
      <alignment horizontal="right" vertical="top"/>
    </xf>
    <xf numFmtId="14" fontId="112" fillId="0" borderId="0" xfId="968" applyNumberFormat="1" applyAlignment="1">
      <alignment horizontal="right" vertical="top"/>
    </xf>
    <xf numFmtId="0" fontId="112" fillId="0" borderId="48" xfId="968" applyFill="1" applyBorder="1" applyAlignment="1">
      <alignment vertical="top"/>
    </xf>
    <xf numFmtId="43" fontId="24" fillId="0" borderId="34" xfId="968" applyNumberFormat="1" applyFont="1" applyFill="1" applyBorder="1" applyAlignment="1">
      <alignment horizontal="right" vertical="top"/>
    </xf>
    <xf numFmtId="14" fontId="112" fillId="0" borderId="48" xfId="968" applyNumberFormat="1" applyFill="1" applyBorder="1" applyAlignment="1">
      <alignment horizontal="right" vertical="top"/>
    </xf>
    <xf numFmtId="43" fontId="17" fillId="0" borderId="0" xfId="0" applyNumberFormat="1" applyFont="1"/>
    <xf numFmtId="0" fontId="19" fillId="0" borderId="0" xfId="768" applyAlignment="1">
      <alignment vertical="top"/>
    </xf>
    <xf numFmtId="0" fontId="19" fillId="83" borderId="35" xfId="768" applyFill="1" applyBorder="1" applyAlignment="1">
      <alignment vertical="top"/>
    </xf>
    <xf numFmtId="194" fontId="19" fillId="0" borderId="0" xfId="768" applyNumberFormat="1" applyAlignment="1">
      <alignment horizontal="right" vertical="top"/>
    </xf>
    <xf numFmtId="0" fontId="19" fillId="0" borderId="48" xfId="768" applyFill="1" applyBorder="1" applyAlignment="1">
      <alignment vertical="top"/>
    </xf>
    <xf numFmtId="195" fontId="24" fillId="0" borderId="34" xfId="768" applyNumberFormat="1" applyFont="1" applyFill="1" applyBorder="1" applyAlignment="1">
      <alignment horizontal="right" vertical="top"/>
    </xf>
    <xf numFmtId="14" fontId="19" fillId="0" borderId="48" xfId="768" applyNumberFormat="1" applyFill="1" applyBorder="1" applyAlignment="1">
      <alignment horizontal="right" vertical="top"/>
    </xf>
    <xf numFmtId="41" fontId="21" fillId="0" borderId="0" xfId="44" applyNumberFormat="1" applyFont="1" applyFill="1" applyAlignment="1"/>
    <xf numFmtId="169" fontId="21" fillId="0" borderId="0" xfId="44" applyNumberFormat="1" applyFont="1" applyFill="1" applyBorder="1" applyAlignment="1"/>
    <xf numFmtId="0" fontId="19" fillId="0" borderId="0" xfId="768"/>
    <xf numFmtId="0" fontId="19" fillId="0" borderId="0" xfId="768" applyBorder="1"/>
    <xf numFmtId="0" fontId="19" fillId="0" borderId="0" xfId="768" applyBorder="1" applyAlignment="1">
      <alignment horizontal="center"/>
    </xf>
    <xf numFmtId="0" fontId="45" fillId="116" borderId="31" xfId="228" applyFont="1" applyFill="1" applyBorder="1" applyAlignment="1">
      <alignment horizontal="left" vertical="top"/>
    </xf>
    <xf numFmtId="170" fontId="45" fillId="116" borderId="32" xfId="228" applyNumberFormat="1" applyFont="1" applyFill="1" applyBorder="1" applyAlignment="1">
      <alignment horizontal="right" vertical="top"/>
    </xf>
    <xf numFmtId="0" fontId="64" fillId="0" borderId="29" xfId="228" applyBorder="1" applyAlignment="1">
      <alignment horizontal="left" vertical="top"/>
    </xf>
    <xf numFmtId="0" fontId="64" fillId="0" borderId="30" xfId="228" applyBorder="1" applyAlignment="1">
      <alignment horizontal="left" vertical="top"/>
    </xf>
    <xf numFmtId="0" fontId="64" fillId="0" borderId="29" xfId="228" applyFill="1" applyBorder="1" applyAlignment="1">
      <alignment horizontal="center" vertical="top"/>
    </xf>
    <xf numFmtId="164" fontId="21" fillId="0" borderId="0" xfId="44" applyNumberFormat="1" applyFont="1" applyFill="1" applyBorder="1">
      <alignment horizontal="left" wrapText="1"/>
    </xf>
    <xf numFmtId="0" fontId="19" fillId="0" borderId="63" xfId="768" applyBorder="1"/>
    <xf numFmtId="0" fontId="19" fillId="0" borderId="61" xfId="768" applyBorder="1"/>
    <xf numFmtId="0" fontId="19" fillId="0" borderId="64" xfId="768" applyBorder="1"/>
    <xf numFmtId="0" fontId="19" fillId="0" borderId="65" xfId="768" applyBorder="1"/>
    <xf numFmtId="0" fontId="19" fillId="0" borderId="66" xfId="768" applyBorder="1"/>
    <xf numFmtId="0" fontId="19" fillId="0" borderId="67" xfId="768" applyBorder="1"/>
    <xf numFmtId="0" fontId="19" fillId="0" borderId="12" xfId="768" applyBorder="1"/>
    <xf numFmtId="0" fontId="19" fillId="0" borderId="68" xfId="768" applyBorder="1"/>
    <xf numFmtId="49" fontId="0" fillId="0" borderId="0" xfId="0" applyNumberFormat="1" applyFill="1" applyBorder="1" applyAlignment="1">
      <alignment horizontal="left"/>
    </xf>
    <xf numFmtId="196" fontId="0" fillId="0" borderId="0" xfId="0" applyNumberFormat="1" applyFill="1" applyBorder="1"/>
    <xf numFmtId="49" fontId="0" fillId="0" borderId="0" xfId="0" applyNumberFormat="1" applyFill="1"/>
    <xf numFmtId="197" fontId="0" fillId="0" borderId="0" xfId="0" applyNumberFormat="1" applyFill="1"/>
    <xf numFmtId="0" fontId="17" fillId="0" borderId="0" xfId="0" applyFont="1" applyFill="1"/>
    <xf numFmtId="0" fontId="19" fillId="0" borderId="12" xfId="768" applyFill="1" applyBorder="1"/>
    <xf numFmtId="0" fontId="19" fillId="0" borderId="0" xfId="768" applyFill="1" applyBorder="1"/>
    <xf numFmtId="17" fontId="19" fillId="0" borderId="0" xfId="768" applyNumberFormat="1" applyFill="1" applyBorder="1"/>
    <xf numFmtId="0" fontId="24" fillId="0" borderId="0" xfId="768" applyFont="1"/>
    <xf numFmtId="0" fontId="24" fillId="0" borderId="12" xfId="768" applyFont="1" applyBorder="1"/>
    <xf numFmtId="0" fontId="24" fillId="0" borderId="12" xfId="768" applyFont="1" applyBorder="1" applyAlignment="1">
      <alignment horizontal="center"/>
    </xf>
    <xf numFmtId="198" fontId="21" fillId="0" borderId="0" xfId="44" applyNumberFormat="1" applyFont="1" applyFill="1" applyAlignment="1"/>
    <xf numFmtId="0" fontId="19" fillId="0" borderId="12" xfId="768" applyFill="1" applyBorder="1" applyAlignment="1">
      <alignment horizontal="center" wrapText="1"/>
    </xf>
    <xf numFmtId="0" fontId="19" fillId="0" borderId="66" xfId="768" applyFill="1" applyBorder="1"/>
    <xf numFmtId="0" fontId="19" fillId="0" borderId="0" xfId="768" applyFill="1"/>
    <xf numFmtId="42" fontId="19" fillId="0" borderId="0" xfId="2" applyNumberFormat="1" applyFont="1" applyFill="1" applyBorder="1"/>
    <xf numFmtId="41" fontId="19" fillId="0" borderId="0" xfId="1" applyNumberFormat="1" applyFont="1" applyFill="1" applyBorder="1"/>
    <xf numFmtId="42" fontId="19" fillId="0" borderId="34" xfId="2" applyNumberFormat="1" applyFont="1" applyFill="1" applyBorder="1"/>
    <xf numFmtId="0" fontId="19" fillId="0" borderId="68" xfId="768" applyFill="1" applyBorder="1"/>
    <xf numFmtId="43" fontId="113" fillId="0" borderId="0" xfId="0" applyNumberFormat="1" applyFont="1"/>
    <xf numFmtId="0" fontId="24" fillId="0" borderId="0" xfId="768" applyFont="1" applyBorder="1"/>
    <xf numFmtId="0" fontId="24" fillId="0" borderId="67" xfId="768" applyFont="1" applyBorder="1"/>
    <xf numFmtId="0" fontId="24" fillId="0" borderId="68" xfId="768" applyFont="1" applyBorder="1"/>
    <xf numFmtId="49" fontId="0" fillId="0" borderId="0" xfId="0" applyNumberFormat="1" applyFill="1" applyBorder="1"/>
    <xf numFmtId="197" fontId="0" fillId="0" borderId="0" xfId="0" applyNumberFormat="1" applyFill="1" applyBorder="1"/>
    <xf numFmtId="49" fontId="0" fillId="0" borderId="66" xfId="0" applyNumberFormat="1" applyFill="1" applyBorder="1"/>
    <xf numFmtId="0" fontId="24" fillId="0" borderId="61" xfId="768" applyFont="1" applyBorder="1"/>
    <xf numFmtId="165" fontId="19" fillId="0" borderId="0" xfId="2" applyNumberFormat="1" applyFont="1" applyBorder="1"/>
    <xf numFmtId="165" fontId="19" fillId="0" borderId="0" xfId="1" applyNumberFormat="1" applyFont="1" applyBorder="1"/>
    <xf numFmtId="165" fontId="19" fillId="0" borderId="15" xfId="2" applyNumberFormat="1" applyFont="1" applyBorder="1"/>
    <xf numFmtId="0" fontId="115" fillId="0" borderId="0" xfId="228" applyFont="1"/>
    <xf numFmtId="0" fontId="0" fillId="0" borderId="29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84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43" fontId="64" fillId="84" borderId="29" xfId="1" applyFont="1" applyFill="1" applyBorder="1" applyAlignment="1">
      <alignment horizontal="left" vertical="top"/>
    </xf>
    <xf numFmtId="43" fontId="64" fillId="0" borderId="29" xfId="1" applyFont="1" applyBorder="1" applyAlignment="1">
      <alignment horizontal="left" vertical="top"/>
    </xf>
    <xf numFmtId="164" fontId="116" fillId="0" borderId="0" xfId="44" applyFont="1" applyFill="1" applyAlignment="1" applyProtection="1">
      <alignment horizontal="left"/>
      <protection locked="0"/>
    </xf>
    <xf numFmtId="0" fontId="117" fillId="0" borderId="0" xfId="0" applyFont="1"/>
    <xf numFmtId="0" fontId="117" fillId="0" borderId="0" xfId="0" applyFont="1" applyAlignment="1">
      <alignment horizontal="left"/>
    </xf>
    <xf numFmtId="43" fontId="17" fillId="0" borderId="0" xfId="0" applyNumberFormat="1" applyFont="1" applyFill="1"/>
    <xf numFmtId="164" fontId="21" fillId="0" borderId="0" xfId="44" applyFont="1" applyFill="1" applyBorder="1" applyAlignment="1">
      <alignment horizontal="left"/>
    </xf>
    <xf numFmtId="0" fontId="0" fillId="0" borderId="12" xfId="0" applyBorder="1"/>
    <xf numFmtId="43" fontId="17" fillId="0" borderId="15" xfId="0" applyNumberFormat="1" applyFont="1" applyBorder="1"/>
    <xf numFmtId="0" fontId="0" fillId="117" borderId="0" xfId="0" applyFill="1"/>
    <xf numFmtId="43" fontId="0" fillId="117" borderId="0" xfId="0" applyNumberFormat="1" applyFill="1"/>
    <xf numFmtId="0" fontId="92" fillId="0" borderId="0" xfId="1714" applyFont="1" applyProtection="1"/>
    <xf numFmtId="0" fontId="92" fillId="0" borderId="0" xfId="1714" applyFont="1" applyFill="1" applyProtection="1"/>
    <xf numFmtId="0" fontId="24" fillId="0" borderId="0" xfId="1714" applyFont="1" applyProtection="1"/>
    <xf numFmtId="0" fontId="24" fillId="0" borderId="0" xfId="1714" applyFont="1" applyFill="1" applyProtection="1"/>
    <xf numFmtId="0" fontId="119" fillId="0" borderId="0" xfId="1714" applyFont="1" applyProtection="1"/>
    <xf numFmtId="0" fontId="119" fillId="0" borderId="0" xfId="1714" applyFont="1" applyFill="1" applyProtection="1"/>
    <xf numFmtId="0" fontId="19" fillId="0" borderId="0" xfId="1714" applyFont="1" applyProtection="1"/>
    <xf numFmtId="0" fontId="19" fillId="0" borderId="0" xfId="1714" applyFont="1" applyAlignment="1" applyProtection="1">
      <alignment horizontal="center"/>
    </xf>
    <xf numFmtId="0" fontId="19" fillId="0" borderId="0" xfId="1714" applyFont="1" applyFill="1" applyAlignment="1" applyProtection="1">
      <alignment horizontal="center"/>
    </xf>
    <xf numFmtId="0" fontId="19" fillId="0" borderId="0" xfId="1714" applyFont="1" applyFill="1" applyProtection="1"/>
    <xf numFmtId="0" fontId="19" fillId="0" borderId="12" xfId="1714" applyFont="1" applyBorder="1" applyAlignment="1" applyProtection="1">
      <alignment horizontal="center"/>
    </xf>
    <xf numFmtId="0" fontId="19" fillId="0" borderId="12" xfId="1714" applyFont="1" applyFill="1" applyBorder="1" applyAlignment="1" applyProtection="1">
      <alignment horizontal="center"/>
    </xf>
    <xf numFmtId="0" fontId="120" fillId="0" borderId="0" xfId="1714" applyFont="1" applyProtection="1"/>
    <xf numFmtId="44" fontId="119" fillId="0" borderId="0" xfId="633" applyNumberFormat="1" applyFont="1" applyAlignment="1" applyProtection="1">
      <alignment horizontal="right"/>
    </xf>
    <xf numFmtId="44" fontId="119" fillId="0" borderId="0" xfId="1714" applyNumberFormat="1" applyFont="1" applyProtection="1"/>
    <xf numFmtId="199" fontId="119" fillId="0" borderId="0" xfId="1715" applyNumberFormat="1" applyFont="1" applyFill="1" applyAlignment="1" applyProtection="1">
      <alignment horizontal="right"/>
    </xf>
    <xf numFmtId="195" fontId="119" fillId="0" borderId="0" xfId="668" applyNumberFormat="1" applyFont="1" applyFill="1" applyAlignment="1" applyProtection="1">
      <alignment horizontal="right"/>
    </xf>
    <xf numFmtId="194" fontId="119" fillId="0" borderId="0" xfId="1714" applyNumberFormat="1" applyFont="1" applyFill="1" applyProtection="1"/>
    <xf numFmtId="43" fontId="119" fillId="0" borderId="0" xfId="633" applyNumberFormat="1" applyFont="1" applyAlignment="1" applyProtection="1">
      <alignment horizontal="right"/>
    </xf>
    <xf numFmtId="43" fontId="119" fillId="0" borderId="0" xfId="1714" applyNumberFormat="1" applyFont="1" applyProtection="1"/>
    <xf numFmtId="194" fontId="119" fillId="0" borderId="0" xfId="668" applyNumberFormat="1" applyFont="1" applyFill="1" applyAlignment="1" applyProtection="1">
      <alignment horizontal="right"/>
    </xf>
    <xf numFmtId="43" fontId="119" fillId="0" borderId="12" xfId="633" applyNumberFormat="1" applyFont="1" applyBorder="1" applyAlignment="1" applyProtection="1">
      <alignment horizontal="right"/>
    </xf>
    <xf numFmtId="199" fontId="119" fillId="0" borderId="12" xfId="1715" applyNumberFormat="1" applyFont="1" applyFill="1" applyBorder="1" applyAlignment="1" applyProtection="1">
      <alignment horizontal="right"/>
    </xf>
    <xf numFmtId="194" fontId="119" fillId="0" borderId="12" xfId="668" applyNumberFormat="1" applyFont="1" applyFill="1" applyBorder="1" applyAlignment="1" applyProtection="1">
      <alignment horizontal="right"/>
    </xf>
    <xf numFmtId="200" fontId="119" fillId="0" borderId="0" xfId="238" applyNumberFormat="1" applyFont="1" applyFill="1" applyProtection="1"/>
    <xf numFmtId="43" fontId="119" fillId="0" borderId="0" xfId="633" applyNumberFormat="1" applyFont="1" applyBorder="1" applyAlignment="1" applyProtection="1">
      <alignment horizontal="right"/>
    </xf>
    <xf numFmtId="43" fontId="119" fillId="0" borderId="0" xfId="1715" applyNumberFormat="1" applyFont="1" applyFill="1" applyBorder="1" applyAlignment="1" applyProtection="1">
      <alignment horizontal="right"/>
    </xf>
    <xf numFmtId="43" fontId="119" fillId="0" borderId="0" xfId="668" applyNumberFormat="1" applyFont="1" applyFill="1" applyBorder="1" applyAlignment="1" applyProtection="1">
      <alignment horizontal="right"/>
    </xf>
    <xf numFmtId="43" fontId="119" fillId="0" borderId="0" xfId="1714" applyNumberFormat="1" applyFont="1" applyBorder="1" applyProtection="1"/>
    <xf numFmtId="201" fontId="119" fillId="0" borderId="0" xfId="1714" applyNumberFormat="1" applyFont="1" applyFill="1" applyProtection="1"/>
    <xf numFmtId="0" fontId="119" fillId="0" borderId="0" xfId="1714" applyFont="1" applyBorder="1" applyProtection="1"/>
    <xf numFmtId="200" fontId="119" fillId="0" borderId="0" xfId="238" applyNumberFormat="1" applyFont="1" applyFill="1" applyBorder="1" applyProtection="1"/>
    <xf numFmtId="44" fontId="119" fillId="0" borderId="69" xfId="633" applyNumberFormat="1" applyFont="1" applyBorder="1" applyAlignment="1" applyProtection="1">
      <alignment horizontal="right"/>
    </xf>
    <xf numFmtId="44" fontId="119" fillId="0" borderId="0" xfId="1714" applyNumberFormat="1" applyFont="1" applyBorder="1" applyProtection="1"/>
    <xf numFmtId="199" fontId="119" fillId="0" borderId="69" xfId="1715" applyNumberFormat="1" applyFont="1" applyFill="1" applyBorder="1" applyAlignment="1" applyProtection="1">
      <alignment horizontal="right"/>
    </xf>
    <xf numFmtId="165" fontId="119" fillId="0" borderId="0" xfId="633" applyNumberFormat="1" applyFont="1" applyAlignment="1" applyProtection="1">
      <alignment horizontal="right"/>
    </xf>
    <xf numFmtId="165" fontId="119" fillId="0" borderId="0" xfId="1714" applyNumberFormat="1" applyFont="1" applyBorder="1" applyProtection="1"/>
    <xf numFmtId="165" fontId="119" fillId="0" borderId="0" xfId="1714" applyNumberFormat="1" applyFont="1" applyProtection="1"/>
    <xf numFmtId="165" fontId="119" fillId="0" borderId="0" xfId="1714" applyNumberFormat="1" applyFont="1" applyFill="1" applyProtection="1"/>
    <xf numFmtId="43" fontId="119" fillId="0" borderId="0" xfId="1714" applyNumberFormat="1" applyFont="1" applyFill="1" applyProtection="1"/>
    <xf numFmtId="39" fontId="119" fillId="0" borderId="0" xfId="633" applyNumberFormat="1" applyFont="1" applyAlignment="1" applyProtection="1">
      <alignment horizontal="right"/>
    </xf>
    <xf numFmtId="172" fontId="119" fillId="0" borderId="0" xfId="633" applyFont="1" applyAlignment="1" applyProtection="1"/>
    <xf numFmtId="202" fontId="119" fillId="0" borderId="0" xfId="633" applyNumberFormat="1" applyFont="1" applyBorder="1" applyAlignment="1" applyProtection="1"/>
    <xf numFmtId="202" fontId="119" fillId="0" borderId="0" xfId="633" applyNumberFormat="1" applyFont="1" applyAlignment="1" applyProtection="1"/>
    <xf numFmtId="203" fontId="119" fillId="0" borderId="0" xfId="633" applyNumberFormat="1" applyFont="1" applyProtection="1"/>
    <xf numFmtId="202" fontId="119" fillId="0" borderId="12" xfId="633" applyNumberFormat="1" applyFont="1" applyBorder="1" applyAlignment="1" applyProtection="1"/>
    <xf numFmtId="202" fontId="119" fillId="0" borderId="69" xfId="633" applyNumberFormat="1" applyFont="1" applyBorder="1" applyAlignment="1" applyProtection="1"/>
    <xf numFmtId="164" fontId="22" fillId="0" borderId="0" xfId="44" applyFont="1" applyFill="1" applyBorder="1" applyAlignment="1">
      <alignment horizontal="left"/>
    </xf>
    <xf numFmtId="43" fontId="0" fillId="0" borderId="0" xfId="0" applyNumberFormat="1" applyFill="1"/>
    <xf numFmtId="43" fontId="119" fillId="0" borderId="0" xfId="633" applyNumberFormat="1" applyFont="1" applyFill="1" applyAlignment="1" applyProtection="1">
      <alignment horizontal="right"/>
    </xf>
    <xf numFmtId="0" fontId="122" fillId="0" borderId="0" xfId="0" applyFont="1" applyAlignment="1">
      <alignment vertical="center"/>
    </xf>
    <xf numFmtId="0" fontId="68" fillId="118" borderId="70" xfId="0" applyFont="1" applyFill="1" applyBorder="1" applyAlignment="1">
      <alignment vertical="center"/>
    </xf>
    <xf numFmtId="0" fontId="68" fillId="118" borderId="71" xfId="0" applyFont="1" applyFill="1" applyBorder="1" applyAlignment="1">
      <alignment vertical="center"/>
    </xf>
    <xf numFmtId="0" fontId="68" fillId="118" borderId="73" xfId="0" applyFont="1" applyFill="1" applyBorder="1" applyAlignment="1">
      <alignment vertical="center"/>
    </xf>
    <xf numFmtId="0" fontId="68" fillId="118" borderId="74" xfId="0" applyFont="1" applyFill="1" applyBorder="1" applyAlignment="1">
      <alignment vertical="center"/>
    </xf>
    <xf numFmtId="4" fontId="68" fillId="0" borderId="75" xfId="0" applyNumberFormat="1" applyFont="1" applyBorder="1" applyAlignment="1">
      <alignment horizontal="right" vertical="center"/>
    </xf>
    <xf numFmtId="0" fontId="68" fillId="119" borderId="74" xfId="0" applyFont="1" applyFill="1" applyBorder="1" applyAlignment="1">
      <alignment vertical="center"/>
    </xf>
    <xf numFmtId="4" fontId="68" fillId="119" borderId="75" xfId="0" applyNumberFormat="1" applyFont="1" applyFill="1" applyBorder="1" applyAlignment="1">
      <alignment horizontal="right" vertical="center"/>
    </xf>
    <xf numFmtId="0" fontId="68" fillId="120" borderId="71" xfId="0" applyFont="1" applyFill="1" applyBorder="1" applyAlignment="1">
      <alignment vertical="center"/>
    </xf>
    <xf numFmtId="4" fontId="68" fillId="120" borderId="72" xfId="0" applyNumberFormat="1" applyFont="1" applyFill="1" applyBorder="1" applyAlignment="1">
      <alignment horizontal="right" vertical="center"/>
    </xf>
    <xf numFmtId="0" fontId="68" fillId="120" borderId="74" xfId="0" applyFont="1" applyFill="1" applyBorder="1" applyAlignment="1">
      <alignment vertical="center"/>
    </xf>
    <xf numFmtId="4" fontId="68" fillId="120" borderId="75" xfId="0" applyNumberFormat="1" applyFont="1" applyFill="1" applyBorder="1" applyAlignment="1">
      <alignment horizontal="right" vertical="center"/>
    </xf>
    <xf numFmtId="164" fontId="21" fillId="0" borderId="0" xfId="44" applyNumberFormat="1" applyFont="1" applyFill="1" applyAlignment="1">
      <alignment horizontal="left"/>
    </xf>
    <xf numFmtId="0" fontId="123" fillId="0" borderId="0" xfId="0" applyFont="1"/>
    <xf numFmtId="0" fontId="121" fillId="117" borderId="0" xfId="0" applyFont="1" applyFill="1"/>
    <xf numFmtId="164" fontId="20" fillId="0" borderId="0" xfId="44" applyFont="1" applyFill="1" applyAlignment="1" applyProtection="1">
      <alignment horizontal="center"/>
      <protection locked="0"/>
    </xf>
    <xf numFmtId="164" fontId="20" fillId="0" borderId="10" xfId="44" applyFont="1" applyFill="1" applyBorder="1" applyAlignment="1" applyProtection="1">
      <alignment horizontal="center"/>
      <protection locked="0"/>
    </xf>
    <xf numFmtId="164" fontId="20" fillId="0" borderId="0" xfId="44" applyFont="1" applyFill="1" applyAlignment="1" applyProtection="1">
      <alignment horizontal="center" wrapText="1"/>
      <protection locked="0"/>
    </xf>
    <xf numFmtId="0" fontId="19" fillId="0" borderId="12" xfId="1714" applyFont="1" applyFill="1" applyBorder="1" applyAlignment="1" applyProtection="1">
      <alignment horizontal="center"/>
    </xf>
    <xf numFmtId="39" fontId="19" fillId="0" borderId="0" xfId="1715" applyNumberFormat="1" applyFont="1" applyFill="1" applyAlignment="1" applyProtection="1">
      <alignment wrapText="1"/>
    </xf>
    <xf numFmtId="0" fontId="118" fillId="0" borderId="0" xfId="1714" applyAlignment="1">
      <alignment wrapText="1"/>
    </xf>
    <xf numFmtId="0" fontId="92" fillId="0" borderId="0" xfId="1714" applyFont="1" applyAlignment="1" applyProtection="1">
      <alignment horizontal="center"/>
    </xf>
    <xf numFmtId="0" fontId="24" fillId="0" borderId="0" xfId="1714" applyFont="1" applyAlignment="1" applyProtection="1">
      <alignment horizontal="center"/>
    </xf>
    <xf numFmtId="0" fontId="19" fillId="0" borderId="12" xfId="1714" applyFont="1" applyBorder="1" applyAlignment="1" applyProtection="1">
      <alignment horizontal="center"/>
    </xf>
    <xf numFmtId="0" fontId="64" fillId="0" borderId="29" xfId="228" applyBorder="1" applyAlignment="1">
      <alignment horizontal="left" vertical="top"/>
    </xf>
    <xf numFmtId="0" fontId="64" fillId="0" borderId="30" xfId="228" applyBorder="1" applyAlignment="1">
      <alignment horizontal="left" vertical="top"/>
    </xf>
  </cellXfs>
  <cellStyles count="1716">
    <cellStyle name="_4.06E Pass Throughs" xfId="269"/>
    <cellStyle name="_4.13E Montana Energy Tax" xfId="270"/>
    <cellStyle name="_Book1" xfId="271"/>
    <cellStyle name="_Book1 (2)" xfId="272"/>
    <cellStyle name="_Book2" xfId="273"/>
    <cellStyle name="_Chelan Debt Forecast 12.19.05" xfId="274"/>
    <cellStyle name="_Costs not in AURORA 06GRC" xfId="275"/>
    <cellStyle name="_Costs not in AURORA 2006GRC 6.15.06" xfId="276"/>
    <cellStyle name="_Costs not in AURORA 2007 Rate Case" xfId="277"/>
    <cellStyle name="_Costs not in KWI3000 '06Budget" xfId="278"/>
    <cellStyle name="_DEM-WP (C) Power Cost 2006GRC Order" xfId="279"/>
    <cellStyle name="_DEM-WP Revised (HC) Wild Horse 2006GRC" xfId="280"/>
    <cellStyle name="_DEM-WP(C) Costs not in AURORA 2006GRC" xfId="281"/>
    <cellStyle name="_DEM-WP(C) Costs not in AURORA 2007GRC" xfId="282"/>
    <cellStyle name="_DEM-WP(C) Costs not in AURORA 2007PCORC-5.07Update" xfId="283"/>
    <cellStyle name="_DEM-WP(C) Sumas Proforma 11.5.07" xfId="284"/>
    <cellStyle name="_DEM-WP(C) Westside Hydro Data_051007" xfId="285"/>
    <cellStyle name="_Fuel Prices 4-14" xfId="286"/>
    <cellStyle name="_Power Cost Value Copy 11.30.05 gas 1.09.06 AURORA at 1.10.06" xfId="287"/>
    <cellStyle name="_Pro Forma Rev 07 GRC" xfId="288"/>
    <cellStyle name="_Recon to Darrin's 5.11.05 proforma" xfId="289"/>
    <cellStyle name="_Revenue" xfId="290"/>
    <cellStyle name="_Revenue_Data" xfId="291"/>
    <cellStyle name="_Revenue_Data_1" xfId="292"/>
    <cellStyle name="_Revenue_Data_Pro Forma Rev 09 GRC" xfId="293"/>
    <cellStyle name="_Revenue_Data_Pro Forma Rev 2010 GRC" xfId="294"/>
    <cellStyle name="_Revenue_Data_Pro Forma Rev 2010 GRC_Preliminary" xfId="295"/>
    <cellStyle name="_Revenue_Data_Revenue (Feb 09 - Jan 10)" xfId="296"/>
    <cellStyle name="_Revenue_Data_Revenue (Jan 09 - Dec 09)" xfId="297"/>
    <cellStyle name="_Revenue_Data_Revenue (Mar 09 - Feb 10)" xfId="298"/>
    <cellStyle name="_Revenue_Data_Volume Exhibit (Jan09 - Dec09)" xfId="299"/>
    <cellStyle name="_Revenue_Mins" xfId="300"/>
    <cellStyle name="_Revenue_Pro Forma Rev 07 GRC" xfId="301"/>
    <cellStyle name="_Revenue_Pro Forma Rev 08 GRC" xfId="302"/>
    <cellStyle name="_Revenue_Pro Forma Rev 09 GRC" xfId="303"/>
    <cellStyle name="_Revenue_Pro Forma Rev 2010 GRC" xfId="304"/>
    <cellStyle name="_Revenue_Pro Forma Rev 2010 GRC_Preliminary" xfId="305"/>
    <cellStyle name="_Revenue_Revenue (Feb 09 - Jan 10)" xfId="306"/>
    <cellStyle name="_Revenue_Revenue (Jan 09 - Dec 09)" xfId="307"/>
    <cellStyle name="_Revenue_Revenue (Mar 09 - Feb 10)" xfId="308"/>
    <cellStyle name="_Revenue_Sheet2" xfId="309"/>
    <cellStyle name="_Revenue_Therms Data" xfId="310"/>
    <cellStyle name="_Revenue_Therms Data Rerun" xfId="311"/>
    <cellStyle name="_Revenue_Volume Exhibit (Jan09 - Dec09)" xfId="312"/>
    <cellStyle name="_Tenaska Comparison" xfId="313"/>
    <cellStyle name="_Therms Data" xfId="314"/>
    <cellStyle name="_Therms Data_Pro Forma Rev 09 GRC" xfId="315"/>
    <cellStyle name="_Therms Data_Pro Forma Rev 2010 GRC" xfId="316"/>
    <cellStyle name="_Therms Data_Pro Forma Rev 2010 GRC_Preliminary" xfId="317"/>
    <cellStyle name="_Therms Data_Revenue (Feb 09 - Jan 10)" xfId="318"/>
    <cellStyle name="_Therms Data_Revenue (Jan 09 - Dec 09)" xfId="319"/>
    <cellStyle name="_Therms Data_Revenue (Mar 09 - Feb 10)" xfId="320"/>
    <cellStyle name="_Therms Data_Volume Exhibit (Jan09 - Dec09)" xfId="321"/>
    <cellStyle name="_Value Copy 11 30 05 gas 12 09 05 AURORA at 12 14 05" xfId="322"/>
    <cellStyle name="_VC 6.15.06 update on 06GRC power costs.xls Chart 1" xfId="323"/>
    <cellStyle name="_VC 6.15.06 update on 06GRC power costs.xls Chart 2" xfId="324"/>
    <cellStyle name="_VC 6.15.06 update on 06GRC power costs.xls Chart 3" xfId="325"/>
    <cellStyle name="0,0_x000d__x000a_NA_x000d__x000a_" xfId="326"/>
    <cellStyle name="0000" xfId="327"/>
    <cellStyle name="000000" xfId="328"/>
    <cellStyle name="20% - Accent1" xfId="21" builtinId="30" customBuiltin="1"/>
    <cellStyle name="20% - Accent1 10" xfId="329"/>
    <cellStyle name="20% - Accent1 11" xfId="330"/>
    <cellStyle name="20% - Accent1 12" xfId="331"/>
    <cellStyle name="20% - Accent1 13" xfId="332"/>
    <cellStyle name="20% - Accent1 2" xfId="150"/>
    <cellStyle name="20% - Accent1 2 2" xfId="175"/>
    <cellStyle name="20% - Accent1 3" xfId="333"/>
    <cellStyle name="20% - Accent1 3 2" xfId="334"/>
    <cellStyle name="20% - Accent1 4" xfId="335"/>
    <cellStyle name="20% - Accent1 5" xfId="336"/>
    <cellStyle name="20% - Accent1 6" xfId="337"/>
    <cellStyle name="20% - Accent1 7" xfId="338"/>
    <cellStyle name="20% - Accent1 8" xfId="339"/>
    <cellStyle name="20% - Accent1 9" xfId="340"/>
    <cellStyle name="20% - Accent2" xfId="25" builtinId="34" customBuiltin="1"/>
    <cellStyle name="20% - Accent2 10" xfId="341"/>
    <cellStyle name="20% - Accent2 11" xfId="342"/>
    <cellStyle name="20% - Accent2 12" xfId="343"/>
    <cellStyle name="20% - Accent2 13" xfId="344"/>
    <cellStyle name="20% - Accent2 2" xfId="154"/>
    <cellStyle name="20% - Accent2 2 2" xfId="176"/>
    <cellStyle name="20% - Accent2 3" xfId="345"/>
    <cellStyle name="20% - Accent2 3 2" xfId="346"/>
    <cellStyle name="20% - Accent2 4" xfId="347"/>
    <cellStyle name="20% - Accent2 5" xfId="348"/>
    <cellStyle name="20% - Accent2 6" xfId="349"/>
    <cellStyle name="20% - Accent2 7" xfId="350"/>
    <cellStyle name="20% - Accent2 8" xfId="351"/>
    <cellStyle name="20% - Accent2 9" xfId="352"/>
    <cellStyle name="20% - Accent3" xfId="29" builtinId="38" customBuiltin="1"/>
    <cellStyle name="20% - Accent3 10" xfId="353"/>
    <cellStyle name="20% - Accent3 11" xfId="354"/>
    <cellStyle name="20% - Accent3 12" xfId="355"/>
    <cellStyle name="20% - Accent3 13" xfId="356"/>
    <cellStyle name="20% - Accent3 2" xfId="158"/>
    <cellStyle name="20% - Accent3 2 2" xfId="177"/>
    <cellStyle name="20% - Accent3 3" xfId="357"/>
    <cellStyle name="20% - Accent3 3 2" xfId="358"/>
    <cellStyle name="20% - Accent3 4" xfId="359"/>
    <cellStyle name="20% - Accent3 5" xfId="360"/>
    <cellStyle name="20% - Accent3 6" xfId="361"/>
    <cellStyle name="20% - Accent3 7" xfId="362"/>
    <cellStyle name="20% - Accent3 8" xfId="363"/>
    <cellStyle name="20% - Accent3 9" xfId="364"/>
    <cellStyle name="20% - Accent4" xfId="33" builtinId="42" customBuiltin="1"/>
    <cellStyle name="20% - Accent4 10" xfId="365"/>
    <cellStyle name="20% - Accent4 11" xfId="366"/>
    <cellStyle name="20% - Accent4 12" xfId="367"/>
    <cellStyle name="20% - Accent4 13" xfId="368"/>
    <cellStyle name="20% - Accent4 2" xfId="162"/>
    <cellStyle name="20% - Accent4 2 2" xfId="178"/>
    <cellStyle name="20% - Accent4 3" xfId="369"/>
    <cellStyle name="20% - Accent4 3 2" xfId="370"/>
    <cellStyle name="20% - Accent4 4" xfId="371"/>
    <cellStyle name="20% - Accent4 5" xfId="372"/>
    <cellStyle name="20% - Accent4 6" xfId="373"/>
    <cellStyle name="20% - Accent4 7" xfId="374"/>
    <cellStyle name="20% - Accent4 8" xfId="375"/>
    <cellStyle name="20% - Accent4 9" xfId="376"/>
    <cellStyle name="20% - Accent5" xfId="37" builtinId="46" customBuiltin="1"/>
    <cellStyle name="20% - Accent5 10" xfId="377"/>
    <cellStyle name="20% - Accent5 11" xfId="378"/>
    <cellStyle name="20% - Accent5 12" xfId="379"/>
    <cellStyle name="20% - Accent5 13" xfId="380"/>
    <cellStyle name="20% - Accent5 2" xfId="166"/>
    <cellStyle name="20% - Accent5 2 2" xfId="179"/>
    <cellStyle name="20% - Accent5 3" xfId="381"/>
    <cellStyle name="20% - Accent5 3 2" xfId="382"/>
    <cellStyle name="20% - Accent5 4" xfId="383"/>
    <cellStyle name="20% - Accent5 5" xfId="384"/>
    <cellStyle name="20% - Accent5 6" xfId="385"/>
    <cellStyle name="20% - Accent5 7" xfId="386"/>
    <cellStyle name="20% - Accent5 8" xfId="387"/>
    <cellStyle name="20% - Accent5 9" xfId="388"/>
    <cellStyle name="20% - Accent6" xfId="41" builtinId="50" customBuiltin="1"/>
    <cellStyle name="20% - Accent6 10" xfId="389"/>
    <cellStyle name="20% - Accent6 11" xfId="390"/>
    <cellStyle name="20% - Accent6 12" xfId="391"/>
    <cellStyle name="20% - Accent6 13" xfId="392"/>
    <cellStyle name="20% - Accent6 2" xfId="170"/>
    <cellStyle name="20% - Accent6 2 2" xfId="180"/>
    <cellStyle name="20% - Accent6 3" xfId="393"/>
    <cellStyle name="20% - Accent6 3 2" xfId="394"/>
    <cellStyle name="20% - Accent6 4" xfId="395"/>
    <cellStyle name="20% - Accent6 5" xfId="396"/>
    <cellStyle name="20% - Accent6 6" xfId="397"/>
    <cellStyle name="20% - Accent6 7" xfId="398"/>
    <cellStyle name="20% - Accent6 8" xfId="399"/>
    <cellStyle name="20% - Accent6 9" xfId="400"/>
    <cellStyle name="40% - Accent1" xfId="22" builtinId="31" customBuiltin="1"/>
    <cellStyle name="40% - Accent1 10" xfId="401"/>
    <cellStyle name="40% - Accent1 11" xfId="402"/>
    <cellStyle name="40% - Accent1 12" xfId="403"/>
    <cellStyle name="40% - Accent1 13" xfId="404"/>
    <cellStyle name="40% - Accent1 2" xfId="151"/>
    <cellStyle name="40% - Accent1 2 2" xfId="181"/>
    <cellStyle name="40% - Accent1 3" xfId="405"/>
    <cellStyle name="40% - Accent1 3 2" xfId="406"/>
    <cellStyle name="40% - Accent1 4" xfId="407"/>
    <cellStyle name="40% - Accent1 5" xfId="408"/>
    <cellStyle name="40% - Accent1 6" xfId="409"/>
    <cellStyle name="40% - Accent1 7" xfId="410"/>
    <cellStyle name="40% - Accent1 8" xfId="411"/>
    <cellStyle name="40% - Accent1 9" xfId="412"/>
    <cellStyle name="40% - Accent2" xfId="26" builtinId="35" customBuiltin="1"/>
    <cellStyle name="40% - Accent2 10" xfId="413"/>
    <cellStyle name="40% - Accent2 11" xfId="414"/>
    <cellStyle name="40% - Accent2 12" xfId="415"/>
    <cellStyle name="40% - Accent2 13" xfId="416"/>
    <cellStyle name="40% - Accent2 2" xfId="155"/>
    <cellStyle name="40% - Accent2 2 2" xfId="182"/>
    <cellStyle name="40% - Accent2 3" xfId="417"/>
    <cellStyle name="40% - Accent2 3 2" xfId="418"/>
    <cellStyle name="40% - Accent2 4" xfId="419"/>
    <cellStyle name="40% - Accent2 5" xfId="420"/>
    <cellStyle name="40% - Accent2 6" xfId="421"/>
    <cellStyle name="40% - Accent2 7" xfId="422"/>
    <cellStyle name="40% - Accent2 8" xfId="423"/>
    <cellStyle name="40% - Accent2 9" xfId="424"/>
    <cellStyle name="40% - Accent3" xfId="30" builtinId="39" customBuiltin="1"/>
    <cellStyle name="40% - Accent3 10" xfId="425"/>
    <cellStyle name="40% - Accent3 11" xfId="426"/>
    <cellStyle name="40% - Accent3 12" xfId="427"/>
    <cellStyle name="40% - Accent3 13" xfId="428"/>
    <cellStyle name="40% - Accent3 2" xfId="159"/>
    <cellStyle name="40% - Accent3 2 2" xfId="183"/>
    <cellStyle name="40% - Accent3 3" xfId="429"/>
    <cellStyle name="40% - Accent3 3 2" xfId="430"/>
    <cellStyle name="40% - Accent3 4" xfId="431"/>
    <cellStyle name="40% - Accent3 5" xfId="432"/>
    <cellStyle name="40% - Accent3 6" xfId="433"/>
    <cellStyle name="40% - Accent3 7" xfId="434"/>
    <cellStyle name="40% - Accent3 8" xfId="435"/>
    <cellStyle name="40% - Accent3 9" xfId="436"/>
    <cellStyle name="40% - Accent4" xfId="34" builtinId="43" customBuiltin="1"/>
    <cellStyle name="40% - Accent4 10" xfId="437"/>
    <cellStyle name="40% - Accent4 11" xfId="438"/>
    <cellStyle name="40% - Accent4 12" xfId="439"/>
    <cellStyle name="40% - Accent4 13" xfId="440"/>
    <cellStyle name="40% - Accent4 2" xfId="163"/>
    <cellStyle name="40% - Accent4 2 2" xfId="184"/>
    <cellStyle name="40% - Accent4 3" xfId="441"/>
    <cellStyle name="40% - Accent4 3 2" xfId="442"/>
    <cellStyle name="40% - Accent4 4" xfId="443"/>
    <cellStyle name="40% - Accent4 5" xfId="444"/>
    <cellStyle name="40% - Accent4 6" xfId="445"/>
    <cellStyle name="40% - Accent4 7" xfId="446"/>
    <cellStyle name="40% - Accent4 8" xfId="447"/>
    <cellStyle name="40% - Accent4 9" xfId="448"/>
    <cellStyle name="40% - Accent5" xfId="38" builtinId="47" customBuiltin="1"/>
    <cellStyle name="40% - Accent5 10" xfId="449"/>
    <cellStyle name="40% - Accent5 11" xfId="450"/>
    <cellStyle name="40% - Accent5 12" xfId="451"/>
    <cellStyle name="40% - Accent5 13" xfId="452"/>
    <cellStyle name="40% - Accent5 2" xfId="167"/>
    <cellStyle name="40% - Accent5 2 2" xfId="185"/>
    <cellStyle name="40% - Accent5 3" xfId="453"/>
    <cellStyle name="40% - Accent5 3 2" xfId="454"/>
    <cellStyle name="40% - Accent5 4" xfId="455"/>
    <cellStyle name="40% - Accent5 5" xfId="456"/>
    <cellStyle name="40% - Accent5 6" xfId="457"/>
    <cellStyle name="40% - Accent5 7" xfId="458"/>
    <cellStyle name="40% - Accent5 8" xfId="459"/>
    <cellStyle name="40% - Accent5 9" xfId="460"/>
    <cellStyle name="40% - Accent6" xfId="42" builtinId="51" customBuiltin="1"/>
    <cellStyle name="40% - Accent6 10" xfId="461"/>
    <cellStyle name="40% - Accent6 11" xfId="462"/>
    <cellStyle name="40% - Accent6 12" xfId="463"/>
    <cellStyle name="40% - Accent6 13" xfId="464"/>
    <cellStyle name="40% - Accent6 2" xfId="171"/>
    <cellStyle name="40% - Accent6 2 2" xfId="186"/>
    <cellStyle name="40% - Accent6 3" xfId="465"/>
    <cellStyle name="40% - Accent6 3 2" xfId="466"/>
    <cellStyle name="40% - Accent6 4" xfId="467"/>
    <cellStyle name="40% - Accent6 5" xfId="468"/>
    <cellStyle name="40% - Accent6 6" xfId="469"/>
    <cellStyle name="40% - Accent6 7" xfId="470"/>
    <cellStyle name="40% - Accent6 8" xfId="471"/>
    <cellStyle name="40% - Accent6 9" xfId="472"/>
    <cellStyle name="60% - Accent1" xfId="23" builtinId="32" customBuiltin="1"/>
    <cellStyle name="60% - Accent1 2" xfId="152"/>
    <cellStyle name="60% - Accent1 3" xfId="473"/>
    <cellStyle name="60% - Accent1 4" xfId="474"/>
    <cellStyle name="60% - Accent1 5" xfId="475"/>
    <cellStyle name="60% - Accent1 6" xfId="476"/>
    <cellStyle name="60% - Accent1 7" xfId="477"/>
    <cellStyle name="60% - Accent1 8" xfId="478"/>
    <cellStyle name="60% - Accent1 9" xfId="479"/>
    <cellStyle name="60% - Accent2" xfId="27" builtinId="36" customBuiltin="1"/>
    <cellStyle name="60% - Accent2 2" xfId="156"/>
    <cellStyle name="60% - Accent2 3" xfId="480"/>
    <cellStyle name="60% - Accent2 4" xfId="481"/>
    <cellStyle name="60% - Accent2 5" xfId="482"/>
    <cellStyle name="60% - Accent2 6" xfId="483"/>
    <cellStyle name="60% - Accent2 7" xfId="484"/>
    <cellStyle name="60% - Accent2 8" xfId="485"/>
    <cellStyle name="60% - Accent2 9" xfId="486"/>
    <cellStyle name="60% - Accent3" xfId="31" builtinId="40" customBuiltin="1"/>
    <cellStyle name="60% - Accent3 2" xfId="160"/>
    <cellStyle name="60% - Accent3 3" xfId="487"/>
    <cellStyle name="60% - Accent3 4" xfId="488"/>
    <cellStyle name="60% - Accent3 5" xfId="489"/>
    <cellStyle name="60% - Accent3 6" xfId="490"/>
    <cellStyle name="60% - Accent3 7" xfId="491"/>
    <cellStyle name="60% - Accent3 8" xfId="492"/>
    <cellStyle name="60% - Accent3 9" xfId="493"/>
    <cellStyle name="60% - Accent4" xfId="35" builtinId="44" customBuiltin="1"/>
    <cellStyle name="60% - Accent4 2" xfId="164"/>
    <cellStyle name="60% - Accent4 3" xfId="494"/>
    <cellStyle name="60% - Accent4 4" xfId="495"/>
    <cellStyle name="60% - Accent4 5" xfId="496"/>
    <cellStyle name="60% - Accent4 6" xfId="497"/>
    <cellStyle name="60% - Accent4 7" xfId="498"/>
    <cellStyle name="60% - Accent4 8" xfId="499"/>
    <cellStyle name="60% - Accent4 9" xfId="500"/>
    <cellStyle name="60% - Accent5" xfId="39" builtinId="48" customBuiltin="1"/>
    <cellStyle name="60% - Accent5 2" xfId="168"/>
    <cellStyle name="60% - Accent5 3" xfId="501"/>
    <cellStyle name="60% - Accent5 4" xfId="502"/>
    <cellStyle name="60% - Accent5 5" xfId="503"/>
    <cellStyle name="60% - Accent5 6" xfId="504"/>
    <cellStyle name="60% - Accent5 7" xfId="505"/>
    <cellStyle name="60% - Accent5 8" xfId="506"/>
    <cellStyle name="60% - Accent5 9" xfId="507"/>
    <cellStyle name="60% - Accent6" xfId="43" builtinId="52" customBuiltin="1"/>
    <cellStyle name="60% - Accent6 2" xfId="172"/>
    <cellStyle name="60% - Accent6 3" xfId="508"/>
    <cellStyle name="60% - Accent6 4" xfId="509"/>
    <cellStyle name="60% - Accent6 5" xfId="510"/>
    <cellStyle name="60% - Accent6 6" xfId="511"/>
    <cellStyle name="60% - Accent6 7" xfId="512"/>
    <cellStyle name="60% - Accent6 8" xfId="513"/>
    <cellStyle name="60% - Accent6 9" xfId="514"/>
    <cellStyle name="Accent1" xfId="20" builtinId="29" customBuiltin="1"/>
    <cellStyle name="Accent1 - 20%" xfId="46"/>
    <cellStyle name="Accent1 - 40%" xfId="55"/>
    <cellStyle name="Accent1 - 60%" xfId="60"/>
    <cellStyle name="Accent1 10" xfId="515"/>
    <cellStyle name="Accent1 11" xfId="516"/>
    <cellStyle name="Accent1 12" xfId="517"/>
    <cellStyle name="Accent1 13" xfId="518"/>
    <cellStyle name="Accent1 14" xfId="519"/>
    <cellStyle name="Accent1 15" xfId="520"/>
    <cellStyle name="Accent1 16" xfId="521"/>
    <cellStyle name="Accent1 17" xfId="522"/>
    <cellStyle name="Accent1 18" xfId="523"/>
    <cellStyle name="Accent1 19" xfId="524"/>
    <cellStyle name="Accent1 2" xfId="62"/>
    <cellStyle name="Accent1 20" xfId="525"/>
    <cellStyle name="Accent1 21" xfId="526"/>
    <cellStyle name="Accent1 22" xfId="527"/>
    <cellStyle name="Accent1 23" xfId="974"/>
    <cellStyle name="Accent1 24" xfId="975"/>
    <cellStyle name="Accent1 3" xfId="149"/>
    <cellStyle name="Accent1 4" xfId="187"/>
    <cellStyle name="Accent1 5" xfId="188"/>
    <cellStyle name="Accent1 6" xfId="189"/>
    <cellStyle name="Accent1 7" xfId="190"/>
    <cellStyle name="Accent1 8" xfId="528"/>
    <cellStyle name="Accent1 9" xfId="529"/>
    <cellStyle name="Accent2" xfId="24" builtinId="33" customBuiltin="1"/>
    <cellStyle name="Accent2 - 20%" xfId="57"/>
    <cellStyle name="Accent2 - 40%" xfId="54"/>
    <cellStyle name="Accent2 - 60%" xfId="50"/>
    <cellStyle name="Accent2 10" xfId="530"/>
    <cellStyle name="Accent2 11" xfId="531"/>
    <cellStyle name="Accent2 12" xfId="532"/>
    <cellStyle name="Accent2 13" xfId="533"/>
    <cellStyle name="Accent2 14" xfId="534"/>
    <cellStyle name="Accent2 15" xfId="535"/>
    <cellStyle name="Accent2 16" xfId="536"/>
    <cellStyle name="Accent2 17" xfId="537"/>
    <cellStyle name="Accent2 18" xfId="538"/>
    <cellStyle name="Accent2 19" xfId="539"/>
    <cellStyle name="Accent2 2" xfId="53"/>
    <cellStyle name="Accent2 20" xfId="540"/>
    <cellStyle name="Accent2 21" xfId="541"/>
    <cellStyle name="Accent2 22" xfId="542"/>
    <cellStyle name="Accent2 23" xfId="976"/>
    <cellStyle name="Accent2 24" xfId="977"/>
    <cellStyle name="Accent2 3" xfId="153"/>
    <cellStyle name="Accent2 4" xfId="191"/>
    <cellStyle name="Accent2 5" xfId="192"/>
    <cellStyle name="Accent2 6" xfId="193"/>
    <cellStyle name="Accent2 7" xfId="194"/>
    <cellStyle name="Accent2 8" xfId="543"/>
    <cellStyle name="Accent2 9" xfId="544"/>
    <cellStyle name="Accent3" xfId="28" builtinId="37" customBuiltin="1"/>
    <cellStyle name="Accent3 - 20%" xfId="48"/>
    <cellStyle name="Accent3 - 40%" xfId="47"/>
    <cellStyle name="Accent3 - 60%" xfId="51"/>
    <cellStyle name="Accent3 10" xfId="545"/>
    <cellStyle name="Accent3 11" xfId="546"/>
    <cellStyle name="Accent3 12" xfId="547"/>
    <cellStyle name="Accent3 13" xfId="548"/>
    <cellStyle name="Accent3 14" xfId="549"/>
    <cellStyle name="Accent3 15" xfId="550"/>
    <cellStyle name="Accent3 16" xfId="551"/>
    <cellStyle name="Accent3 17" xfId="552"/>
    <cellStyle name="Accent3 18" xfId="553"/>
    <cellStyle name="Accent3 19" xfId="554"/>
    <cellStyle name="Accent3 2" xfId="49"/>
    <cellStyle name="Accent3 20" xfId="555"/>
    <cellStyle name="Accent3 21" xfId="556"/>
    <cellStyle name="Accent3 22" xfId="557"/>
    <cellStyle name="Accent3 23" xfId="978"/>
    <cellStyle name="Accent3 24" xfId="979"/>
    <cellStyle name="Accent3 3" xfId="157"/>
    <cellStyle name="Accent3 4" xfId="195"/>
    <cellStyle name="Accent3 5" xfId="196"/>
    <cellStyle name="Accent3 6" xfId="197"/>
    <cellStyle name="Accent3 7" xfId="198"/>
    <cellStyle name="Accent3 8" xfId="558"/>
    <cellStyle name="Accent3 9" xfId="559"/>
    <cellStyle name="Accent4" xfId="32" builtinId="41" customBuiltin="1"/>
    <cellStyle name="Accent4 - 20%" xfId="58"/>
    <cellStyle name="Accent4 - 40%" xfId="56"/>
    <cellStyle name="Accent4 - 60%" xfId="52"/>
    <cellStyle name="Accent4 10" xfId="560"/>
    <cellStyle name="Accent4 11" xfId="561"/>
    <cellStyle name="Accent4 12" xfId="562"/>
    <cellStyle name="Accent4 13" xfId="563"/>
    <cellStyle name="Accent4 14" xfId="564"/>
    <cellStyle name="Accent4 15" xfId="565"/>
    <cellStyle name="Accent4 16" xfId="566"/>
    <cellStyle name="Accent4 17" xfId="567"/>
    <cellStyle name="Accent4 18" xfId="568"/>
    <cellStyle name="Accent4 19" xfId="569"/>
    <cellStyle name="Accent4 2" xfId="61"/>
    <cellStyle name="Accent4 20" xfId="570"/>
    <cellStyle name="Accent4 21" xfId="571"/>
    <cellStyle name="Accent4 22" xfId="572"/>
    <cellStyle name="Accent4 23" xfId="980"/>
    <cellStyle name="Accent4 24" xfId="981"/>
    <cellStyle name="Accent4 3" xfId="161"/>
    <cellStyle name="Accent4 4" xfId="199"/>
    <cellStyle name="Accent4 5" xfId="200"/>
    <cellStyle name="Accent4 6" xfId="201"/>
    <cellStyle name="Accent4 7" xfId="202"/>
    <cellStyle name="Accent4 8" xfId="573"/>
    <cellStyle name="Accent4 9" xfId="574"/>
    <cellStyle name="Accent5" xfId="36" builtinId="45" customBuiltin="1"/>
    <cellStyle name="Accent5 - 20%" xfId="79"/>
    <cellStyle name="Accent5 - 40%" xfId="75"/>
    <cellStyle name="Accent5 - 60%" xfId="71"/>
    <cellStyle name="Accent5 10" xfId="575"/>
    <cellStyle name="Accent5 11" xfId="576"/>
    <cellStyle name="Accent5 12" xfId="577"/>
    <cellStyle name="Accent5 13" xfId="578"/>
    <cellStyle name="Accent5 14" xfId="579"/>
    <cellStyle name="Accent5 15" xfId="580"/>
    <cellStyle name="Accent5 16" xfId="581"/>
    <cellStyle name="Accent5 17" xfId="582"/>
    <cellStyle name="Accent5 18" xfId="583"/>
    <cellStyle name="Accent5 19" xfId="584"/>
    <cellStyle name="Accent5 2" xfId="83"/>
    <cellStyle name="Accent5 20" xfId="585"/>
    <cellStyle name="Accent5 21" xfId="586"/>
    <cellStyle name="Accent5 22" xfId="587"/>
    <cellStyle name="Accent5 23" xfId="982"/>
    <cellStyle name="Accent5 24" xfId="983"/>
    <cellStyle name="Accent5 3" xfId="165"/>
    <cellStyle name="Accent5 4" xfId="203"/>
    <cellStyle name="Accent5 5" xfId="204"/>
    <cellStyle name="Accent5 6" xfId="205"/>
    <cellStyle name="Accent5 7" xfId="206"/>
    <cellStyle name="Accent5 8" xfId="588"/>
    <cellStyle name="Accent5 9" xfId="589"/>
    <cellStyle name="Accent6" xfId="40" builtinId="49" customBuiltin="1"/>
    <cellStyle name="Accent6 - 20%" xfId="63"/>
    <cellStyle name="Accent6 - 40%" xfId="86"/>
    <cellStyle name="Accent6 - 60%" xfId="82"/>
    <cellStyle name="Accent6 10" xfId="590"/>
    <cellStyle name="Accent6 11" xfId="591"/>
    <cellStyle name="Accent6 12" xfId="592"/>
    <cellStyle name="Accent6 13" xfId="593"/>
    <cellStyle name="Accent6 14" xfId="594"/>
    <cellStyle name="Accent6 15" xfId="595"/>
    <cellStyle name="Accent6 16" xfId="596"/>
    <cellStyle name="Accent6 17" xfId="597"/>
    <cellStyle name="Accent6 18" xfId="598"/>
    <cellStyle name="Accent6 19" xfId="599"/>
    <cellStyle name="Accent6 2" xfId="67"/>
    <cellStyle name="Accent6 20" xfId="600"/>
    <cellStyle name="Accent6 21" xfId="601"/>
    <cellStyle name="Accent6 22" xfId="602"/>
    <cellStyle name="Accent6 23" xfId="984"/>
    <cellStyle name="Accent6 24" xfId="985"/>
    <cellStyle name="Accent6 3" xfId="169"/>
    <cellStyle name="Accent6 4" xfId="207"/>
    <cellStyle name="Accent6 5" xfId="208"/>
    <cellStyle name="Accent6 6" xfId="209"/>
    <cellStyle name="Accent6 7" xfId="210"/>
    <cellStyle name="Accent6 8" xfId="603"/>
    <cellStyle name="Accent6 9" xfId="604"/>
    <cellStyle name="Bad" xfId="9" builtinId="27" customBuiltin="1"/>
    <cellStyle name="Bad 2" xfId="78"/>
    <cellStyle name="Bad 3" xfId="138"/>
    <cellStyle name="Bad 4" xfId="605"/>
    <cellStyle name="Bad 5" xfId="606"/>
    <cellStyle name="Bad 6" xfId="607"/>
    <cellStyle name="Bad 7" xfId="608"/>
    <cellStyle name="Bad 8" xfId="609"/>
    <cellStyle name="Bad 9" xfId="610"/>
    <cellStyle name="blank" xfId="611"/>
    <cellStyle name="Calc Currency (0)" xfId="612"/>
    <cellStyle name="Calculation" xfId="13" builtinId="22" customBuiltin="1"/>
    <cellStyle name="Calculation 10" xfId="986"/>
    <cellStyle name="Calculation 2" xfId="74"/>
    <cellStyle name="Calculation 2 2" xfId="987"/>
    <cellStyle name="Calculation 2 3" xfId="988"/>
    <cellStyle name="Calculation 2 4" xfId="989"/>
    <cellStyle name="Calculation 2 5" xfId="990"/>
    <cellStyle name="Calculation 2 6" xfId="991"/>
    <cellStyle name="Calculation 2 7" xfId="992"/>
    <cellStyle name="Calculation 2 8" xfId="993"/>
    <cellStyle name="Calculation 3" xfId="142"/>
    <cellStyle name="Calculation 4" xfId="613"/>
    <cellStyle name="Calculation 5" xfId="614"/>
    <cellStyle name="Calculation 6" xfId="615"/>
    <cellStyle name="Calculation 7" xfId="616"/>
    <cellStyle name="Calculation 8" xfId="617"/>
    <cellStyle name="Calculation 9" xfId="618"/>
    <cellStyle name="Check Cell" xfId="15" builtinId="23" customBuiltin="1"/>
    <cellStyle name="Check Cell 2" xfId="70"/>
    <cellStyle name="Check Cell 3" xfId="144"/>
    <cellStyle name="Check Cell 4" xfId="619"/>
    <cellStyle name="Check Cell 5" xfId="620"/>
    <cellStyle name="Check Cell 6" xfId="621"/>
    <cellStyle name="Check Cell 7" xfId="622"/>
    <cellStyle name="Check Cell 8" xfId="623"/>
    <cellStyle name="Check Cell 9" xfId="624"/>
    <cellStyle name="CheckCell" xfId="625"/>
    <cellStyle name="Comma" xfId="1" builtinId="3"/>
    <cellStyle name="Comma 10" xfId="626"/>
    <cellStyle name="Comma 11" xfId="627"/>
    <cellStyle name="Comma 12" xfId="628"/>
    <cellStyle name="Comma 13" xfId="629"/>
    <cellStyle name="Comma 14" xfId="630"/>
    <cellStyle name="Comma 15" xfId="631"/>
    <cellStyle name="Comma 16" xfId="632"/>
    <cellStyle name="Comma 17" xfId="633"/>
    <cellStyle name="Comma 18" xfId="634"/>
    <cellStyle name="Comma 19" xfId="635"/>
    <cellStyle name="Comma 2" xfId="211"/>
    <cellStyle name="Comma 2 2" xfId="212"/>
    <cellStyle name="Comma 2 3" xfId="636"/>
    <cellStyle name="Comma 20" xfId="637"/>
    <cellStyle name="Comma 21" xfId="638"/>
    <cellStyle name="Comma 22" xfId="639"/>
    <cellStyle name="Comma 23" xfId="640"/>
    <cellStyle name="Comma 24" xfId="641"/>
    <cellStyle name="Comma 25" xfId="642"/>
    <cellStyle name="Comma 3" xfId="213"/>
    <cellStyle name="Comma 3 2" xfId="643"/>
    <cellStyle name="Comma 3 3" xfId="644"/>
    <cellStyle name="Comma 4" xfId="214"/>
    <cellStyle name="Comma 4 2" xfId="645"/>
    <cellStyle name="Comma 4 3" xfId="950"/>
    <cellStyle name="Comma 4 4" xfId="951"/>
    <cellStyle name="Comma 4 5" xfId="952"/>
    <cellStyle name="Comma 5" xfId="215"/>
    <cellStyle name="Comma 5 2" xfId="646"/>
    <cellStyle name="Comma 6" xfId="216"/>
    <cellStyle name="Comma 6 2" xfId="647"/>
    <cellStyle name="Comma 6 3" xfId="953"/>
    <cellStyle name="Comma 6 4" xfId="954"/>
    <cellStyle name="Comma 6 5" xfId="955"/>
    <cellStyle name="Comma 7" xfId="217"/>
    <cellStyle name="Comma 8" xfId="648"/>
    <cellStyle name="Comma 9" xfId="649"/>
    <cellStyle name="Comma0" xfId="650"/>
    <cellStyle name="Comma0 - Style2" xfId="651"/>
    <cellStyle name="Comma0 - Style4" xfId="652"/>
    <cellStyle name="Comma0 - Style5" xfId="653"/>
    <cellStyle name="Comma0_00COS Ind Allocators" xfId="654"/>
    <cellStyle name="Comma1 - Style1" xfId="655"/>
    <cellStyle name="Copied" xfId="656"/>
    <cellStyle name="COST1" xfId="657"/>
    <cellStyle name="Curren - Style1" xfId="658"/>
    <cellStyle name="Curren - Style2" xfId="659"/>
    <cellStyle name="Curren - Style5" xfId="660"/>
    <cellStyle name="Curren - Style6" xfId="661"/>
    <cellStyle name="Currency" xfId="2" builtinId="4"/>
    <cellStyle name="Currency 10" xfId="662"/>
    <cellStyle name="Currency 11" xfId="663"/>
    <cellStyle name="Currency 12" xfId="664"/>
    <cellStyle name="Currency 13" xfId="665"/>
    <cellStyle name="Currency 14" xfId="666"/>
    <cellStyle name="Currency 15" xfId="667"/>
    <cellStyle name="Currency 16" xfId="668"/>
    <cellStyle name="Currency 17" xfId="669"/>
    <cellStyle name="Currency 18" xfId="670"/>
    <cellStyle name="Currency 19" xfId="671"/>
    <cellStyle name="Currency 2" xfId="218"/>
    <cellStyle name="Currency 2 2" xfId="672"/>
    <cellStyle name="Currency 20" xfId="673"/>
    <cellStyle name="Currency 21" xfId="674"/>
    <cellStyle name="Currency 22" xfId="675"/>
    <cellStyle name="Currency 23" xfId="676"/>
    <cellStyle name="Currency 3" xfId="219"/>
    <cellStyle name="Currency 3 2" xfId="677"/>
    <cellStyle name="Currency 4" xfId="678"/>
    <cellStyle name="Currency 5" xfId="679"/>
    <cellStyle name="Currency 6" xfId="680"/>
    <cellStyle name="Currency 7" xfId="681"/>
    <cellStyle name="Currency 8" xfId="682"/>
    <cellStyle name="Currency 9" xfId="683"/>
    <cellStyle name="Currency0" xfId="684"/>
    <cellStyle name="Date" xfId="685"/>
    <cellStyle name="Emphasis 1" xfId="66"/>
    <cellStyle name="Emphasis 2" xfId="85"/>
    <cellStyle name="Emphasis 3" xfId="81"/>
    <cellStyle name="Entered" xfId="220"/>
    <cellStyle name="Explanatory Text" xfId="18" builtinId="53" customBuiltin="1"/>
    <cellStyle name="Explanatory Text 2" xfId="147"/>
    <cellStyle name="Explanatory Text 3" xfId="686"/>
    <cellStyle name="Explanatory Text 4" xfId="687"/>
    <cellStyle name="Explanatory Text 5" xfId="688"/>
    <cellStyle name="Explanatory Text 6" xfId="689"/>
    <cellStyle name="Explanatory Text 7" xfId="690"/>
    <cellStyle name="Explanatory Text 8" xfId="691"/>
    <cellStyle name="Explanatory Text 9" xfId="692"/>
    <cellStyle name="Fixed" xfId="693"/>
    <cellStyle name="Fixed3 - Style3" xfId="694"/>
    <cellStyle name="Good" xfId="8" builtinId="26" customBuiltin="1"/>
    <cellStyle name="Good 2" xfId="77"/>
    <cellStyle name="Good 3" xfId="137"/>
    <cellStyle name="Good 4" xfId="695"/>
    <cellStyle name="Good 5" xfId="696"/>
    <cellStyle name="Good 6" xfId="697"/>
    <cellStyle name="Good 7" xfId="698"/>
    <cellStyle name="Good 8" xfId="699"/>
    <cellStyle name="Good 9" xfId="700"/>
    <cellStyle name="Grey" xfId="221"/>
    <cellStyle name="Header" xfId="701"/>
    <cellStyle name="Header1" xfId="702"/>
    <cellStyle name="Header2" xfId="703"/>
    <cellStyle name="Header2 2" xfId="994"/>
    <cellStyle name="Header2 3" xfId="995"/>
    <cellStyle name="Header2 4" xfId="996"/>
    <cellStyle name="Header2 5" xfId="997"/>
    <cellStyle name="Header2 6" xfId="998"/>
    <cellStyle name="Heading" xfId="704"/>
    <cellStyle name="Heading 1" xfId="4" builtinId="16" customBuiltin="1"/>
    <cellStyle name="Heading 1 2" xfId="73"/>
    <cellStyle name="Heading 1 3" xfId="133"/>
    <cellStyle name="Heading 1 4" xfId="705"/>
    <cellStyle name="Heading 1 5" xfId="706"/>
    <cellStyle name="Heading 1 6" xfId="707"/>
    <cellStyle name="Heading 1 7" xfId="708"/>
    <cellStyle name="Heading 1 8" xfId="709"/>
    <cellStyle name="Heading 1 9" xfId="710"/>
    <cellStyle name="Heading 2" xfId="5" builtinId="17" customBuiltin="1"/>
    <cellStyle name="Heading 2 2" xfId="69"/>
    <cellStyle name="Heading 2 3" xfId="134"/>
    <cellStyle name="Heading 2 4" xfId="711"/>
    <cellStyle name="Heading 2 5" xfId="712"/>
    <cellStyle name="Heading 2 6" xfId="713"/>
    <cellStyle name="Heading 2 7" xfId="714"/>
    <cellStyle name="Heading 2 8" xfId="715"/>
    <cellStyle name="Heading 2 9" xfId="716"/>
    <cellStyle name="Heading 3" xfId="6" builtinId="18" customBuiltin="1"/>
    <cellStyle name="Heading 3 2" xfId="65"/>
    <cellStyle name="Heading 3 3" xfId="135"/>
    <cellStyle name="Heading 3 4" xfId="717"/>
    <cellStyle name="Heading 3 5" xfId="718"/>
    <cellStyle name="Heading 3 6" xfId="719"/>
    <cellStyle name="Heading 3 7" xfId="720"/>
    <cellStyle name="Heading 3 8" xfId="721"/>
    <cellStyle name="Heading 3 9" xfId="722"/>
    <cellStyle name="Heading 4" xfId="7" builtinId="19" customBuiltin="1"/>
    <cellStyle name="Heading 4 2" xfId="84"/>
    <cellStyle name="Heading 4 3" xfId="136"/>
    <cellStyle name="Heading 4 4" xfId="723"/>
    <cellStyle name="Heading 4 5" xfId="724"/>
    <cellStyle name="Heading 4 6" xfId="725"/>
    <cellStyle name="Heading 4 7" xfId="726"/>
    <cellStyle name="Heading 4 8" xfId="727"/>
    <cellStyle name="Heading 4 9" xfId="728"/>
    <cellStyle name="Heading1" xfId="729"/>
    <cellStyle name="Heading2" xfId="730"/>
    <cellStyle name="Input" xfId="11" builtinId="20" customBuiltin="1"/>
    <cellStyle name="Input [yellow]" xfId="222"/>
    <cellStyle name="Input [yellow] 10" xfId="999"/>
    <cellStyle name="Input [yellow] 2" xfId="1000"/>
    <cellStyle name="Input [yellow] 3" xfId="1001"/>
    <cellStyle name="Input [yellow] 4" xfId="1002"/>
    <cellStyle name="Input [yellow] 5" xfId="1003"/>
    <cellStyle name="Input [yellow] 6" xfId="1004"/>
    <cellStyle name="Input [yellow] 7" xfId="1005"/>
    <cellStyle name="Input [yellow] 8" xfId="1006"/>
    <cellStyle name="Input [yellow] 9" xfId="1007"/>
    <cellStyle name="Input 10" xfId="731"/>
    <cellStyle name="Input 11" xfId="732"/>
    <cellStyle name="Input 12" xfId="733"/>
    <cellStyle name="Input 13" xfId="734"/>
    <cellStyle name="Input 14" xfId="735"/>
    <cellStyle name="Input 15" xfId="736"/>
    <cellStyle name="Input 16" xfId="737"/>
    <cellStyle name="Input 17" xfId="738"/>
    <cellStyle name="Input 18" xfId="739"/>
    <cellStyle name="Input 19" xfId="740"/>
    <cellStyle name="Input 2" xfId="80"/>
    <cellStyle name="Input 2 2" xfId="1008"/>
    <cellStyle name="Input 2 3" xfId="1009"/>
    <cellStyle name="Input 2 4" xfId="1010"/>
    <cellStyle name="Input 2 5" xfId="1011"/>
    <cellStyle name="Input 2 6" xfId="1012"/>
    <cellStyle name="Input 2 7" xfId="1013"/>
    <cellStyle name="Input 2 8" xfId="1014"/>
    <cellStyle name="Input 20" xfId="741"/>
    <cellStyle name="Input 21" xfId="742"/>
    <cellStyle name="Input 22" xfId="743"/>
    <cellStyle name="Input 23" xfId="1015"/>
    <cellStyle name="Input 24" xfId="1016"/>
    <cellStyle name="Input 3" xfId="140"/>
    <cellStyle name="Input 4" xfId="223"/>
    <cellStyle name="Input 4 10" xfId="1017"/>
    <cellStyle name="Input 4 2" xfId="1018"/>
    <cellStyle name="Input 4 3" xfId="1019"/>
    <cellStyle name="Input 4 4" xfId="1020"/>
    <cellStyle name="Input 4 5" xfId="1021"/>
    <cellStyle name="Input 4 6" xfId="1022"/>
    <cellStyle name="Input 4 7" xfId="1023"/>
    <cellStyle name="Input 4 8" xfId="1024"/>
    <cellStyle name="Input 4 9" xfId="1025"/>
    <cellStyle name="Input 5" xfId="224"/>
    <cellStyle name="Input 6" xfId="225"/>
    <cellStyle name="Input 7" xfId="744"/>
    <cellStyle name="Input 8" xfId="745"/>
    <cellStyle name="Input 9" xfId="746"/>
    <cellStyle name="Input Cells" xfId="747"/>
    <cellStyle name="Input Cells Percent" xfId="748"/>
    <cellStyle name="Lines" xfId="749"/>
    <cellStyle name="LINKED" xfId="750"/>
    <cellStyle name="Linked Cell" xfId="14" builtinId="24" customBuiltin="1"/>
    <cellStyle name="Linked Cell 2" xfId="76"/>
    <cellStyle name="Linked Cell 3" xfId="143"/>
    <cellStyle name="Linked Cell 4" xfId="751"/>
    <cellStyle name="Linked Cell 5" xfId="752"/>
    <cellStyle name="Linked Cell 6" xfId="753"/>
    <cellStyle name="Linked Cell 7" xfId="754"/>
    <cellStyle name="Linked Cell 8" xfId="755"/>
    <cellStyle name="Linked Cell 9" xfId="756"/>
    <cellStyle name="modified border" xfId="757"/>
    <cellStyle name="modified border1" xfId="758"/>
    <cellStyle name="Neutral" xfId="10" builtinId="28" customBuiltin="1"/>
    <cellStyle name="Neutral 2" xfId="72"/>
    <cellStyle name="Neutral 3" xfId="139"/>
    <cellStyle name="Neutral 4" xfId="759"/>
    <cellStyle name="Neutral 5" xfId="760"/>
    <cellStyle name="Neutral 6" xfId="761"/>
    <cellStyle name="Neutral 7" xfId="762"/>
    <cellStyle name="Neutral 8" xfId="763"/>
    <cellStyle name="Neutral 9" xfId="764"/>
    <cellStyle name="no dec" xfId="765"/>
    <cellStyle name="Normal" xfId="0" builtinId="0"/>
    <cellStyle name="Normal - Style1" xfId="226"/>
    <cellStyle name="Normal - Style1 2" xfId="766"/>
    <cellStyle name="Normal 10" xfId="227"/>
    <cellStyle name="Normal 10 2" xfId="767"/>
    <cellStyle name="Normal 11" xfId="228"/>
    <cellStyle name="Normal 11 2" xfId="768"/>
    <cellStyle name="Normal 12" xfId="769"/>
    <cellStyle name="Normal 12 2" xfId="770"/>
    <cellStyle name="Normal 13" xfId="771"/>
    <cellStyle name="Normal 13 2" xfId="772"/>
    <cellStyle name="Normal 14" xfId="773"/>
    <cellStyle name="Normal 15" xfId="774"/>
    <cellStyle name="Normal 155" xfId="174"/>
    <cellStyle name="Normal 16" xfId="775"/>
    <cellStyle name="Normal 17" xfId="776"/>
    <cellStyle name="Normal 18" xfId="777"/>
    <cellStyle name="Normal 19" xfId="778"/>
    <cellStyle name="Normal 2" xfId="45"/>
    <cellStyle name="Normal 2 2" xfId="229"/>
    <cellStyle name="Normal 2 2 2" xfId="779"/>
    <cellStyle name="Normal 2 2 3" xfId="780"/>
    <cellStyle name="Normal 2 3" xfId="230"/>
    <cellStyle name="Normal 2 4" xfId="231"/>
    <cellStyle name="Normal 2 5" xfId="781"/>
    <cellStyle name="Normal 2 5 2" xfId="956"/>
    <cellStyle name="Normal 2 5 3" xfId="957"/>
    <cellStyle name="Normal 2 6" xfId="782"/>
    <cellStyle name="Normal 2 7" xfId="783"/>
    <cellStyle name="Normal 2 8" xfId="784"/>
    <cellStyle name="Normal 2_Allocation Method - Working File" xfId="785"/>
    <cellStyle name="Normal 20" xfId="786"/>
    <cellStyle name="Normal 21" xfId="787"/>
    <cellStyle name="Normal 22" xfId="788"/>
    <cellStyle name="Normal 23" xfId="789"/>
    <cellStyle name="Normal 24" xfId="790"/>
    <cellStyle name="Normal 25" xfId="791"/>
    <cellStyle name="Normal 26" xfId="792"/>
    <cellStyle name="Normal 27" xfId="793"/>
    <cellStyle name="Normal 28" xfId="794"/>
    <cellStyle name="Normal 29" xfId="795"/>
    <cellStyle name="Normal 3" xfId="59"/>
    <cellStyle name="Normal 3 2" xfId="232"/>
    <cellStyle name="Normal 3 2 2" xfId="958"/>
    <cellStyle name="Normal 3 2 3" xfId="959"/>
    <cellStyle name="Normal 3 2 4" xfId="960"/>
    <cellStyle name="Normal 3 2 5" xfId="961"/>
    <cellStyle name="Normal 3 3" xfId="796"/>
    <cellStyle name="Normal 3 4" xfId="797"/>
    <cellStyle name="Normal 3 5" xfId="798"/>
    <cellStyle name="Normal 3 6" xfId="799"/>
    <cellStyle name="Normal 3_Net Classified Plant" xfId="800"/>
    <cellStyle name="Normal 30" xfId="801"/>
    <cellStyle name="Normal 31" xfId="802"/>
    <cellStyle name="Normal 32" xfId="803"/>
    <cellStyle name="Normal 33" xfId="804"/>
    <cellStyle name="Normal 34" xfId="805"/>
    <cellStyle name="Normal 35" xfId="968"/>
    <cellStyle name="Normal 36" xfId="1026"/>
    <cellStyle name="Normal 37" xfId="1027"/>
    <cellStyle name="Normal 38" xfId="1714"/>
    <cellStyle name="Normal 4" xfId="132"/>
    <cellStyle name="Normal 4 2" xfId="806"/>
    <cellStyle name="Normal 4 3" xfId="807"/>
    <cellStyle name="Normal 4_Net Classified Plant" xfId="808"/>
    <cellStyle name="Normal 5" xfId="173"/>
    <cellStyle name="Normal 5 2" xfId="809"/>
    <cellStyle name="Normal 5 3" xfId="962"/>
    <cellStyle name="Normal 5 4" xfId="963"/>
    <cellStyle name="Normal 5 5" xfId="964"/>
    <cellStyle name="Normal 6" xfId="233"/>
    <cellStyle name="Normal 6 2" xfId="810"/>
    <cellStyle name="Normal 7" xfId="234"/>
    <cellStyle name="Normal 7 2" xfId="811"/>
    <cellStyle name="Normal 7 3" xfId="965"/>
    <cellStyle name="Normal 7 4" xfId="966"/>
    <cellStyle name="Normal 7 5" xfId="967"/>
    <cellStyle name="Normal 8" xfId="131"/>
    <cellStyle name="Normal 8 2" xfId="812"/>
    <cellStyle name="Normal 9" xfId="235"/>
    <cellStyle name="Normal 9 2" xfId="813"/>
    <cellStyle name="Normal_Monthly" xfId="1715"/>
    <cellStyle name="Note" xfId="17" builtinId="10" customBuiltin="1"/>
    <cellStyle name="Note 10" xfId="814"/>
    <cellStyle name="Note 10 10" xfId="1028"/>
    <cellStyle name="Note 10 11" xfId="1029"/>
    <cellStyle name="Note 10 2" xfId="815"/>
    <cellStyle name="Note 10 2 10" xfId="1030"/>
    <cellStyle name="Note 10 2 2" xfId="1031"/>
    <cellStyle name="Note 10 2 3" xfId="1032"/>
    <cellStyle name="Note 10 2 4" xfId="1033"/>
    <cellStyle name="Note 10 2 5" xfId="1034"/>
    <cellStyle name="Note 10 2 6" xfId="1035"/>
    <cellStyle name="Note 10 2 7" xfId="1036"/>
    <cellStyle name="Note 10 2 8" xfId="1037"/>
    <cellStyle name="Note 10 2 9" xfId="1038"/>
    <cellStyle name="Note 10 3" xfId="1039"/>
    <cellStyle name="Note 10 4" xfId="1040"/>
    <cellStyle name="Note 10 5" xfId="1041"/>
    <cellStyle name="Note 10 6" xfId="1042"/>
    <cellStyle name="Note 10 7" xfId="1043"/>
    <cellStyle name="Note 10 8" xfId="1044"/>
    <cellStyle name="Note 10 9" xfId="1045"/>
    <cellStyle name="Note 11" xfId="816"/>
    <cellStyle name="Note 11 10" xfId="1046"/>
    <cellStyle name="Note 11 11" xfId="1047"/>
    <cellStyle name="Note 11 2" xfId="817"/>
    <cellStyle name="Note 11 2 10" xfId="1048"/>
    <cellStyle name="Note 11 2 2" xfId="1049"/>
    <cellStyle name="Note 11 2 3" xfId="1050"/>
    <cellStyle name="Note 11 2 4" xfId="1051"/>
    <cellStyle name="Note 11 2 5" xfId="1052"/>
    <cellStyle name="Note 11 2 6" xfId="1053"/>
    <cellStyle name="Note 11 2 7" xfId="1054"/>
    <cellStyle name="Note 11 2 8" xfId="1055"/>
    <cellStyle name="Note 11 2 9" xfId="1056"/>
    <cellStyle name="Note 11 3" xfId="1057"/>
    <cellStyle name="Note 11 4" xfId="1058"/>
    <cellStyle name="Note 11 5" xfId="1059"/>
    <cellStyle name="Note 11 6" xfId="1060"/>
    <cellStyle name="Note 11 7" xfId="1061"/>
    <cellStyle name="Note 11 8" xfId="1062"/>
    <cellStyle name="Note 11 9" xfId="1063"/>
    <cellStyle name="Note 12" xfId="818"/>
    <cellStyle name="Note 12 10" xfId="1064"/>
    <cellStyle name="Note 12 11" xfId="1065"/>
    <cellStyle name="Note 12 2" xfId="819"/>
    <cellStyle name="Note 12 2 10" xfId="1066"/>
    <cellStyle name="Note 12 2 2" xfId="1067"/>
    <cellStyle name="Note 12 2 3" xfId="1068"/>
    <cellStyle name="Note 12 2 4" xfId="1069"/>
    <cellStyle name="Note 12 2 5" xfId="1070"/>
    <cellStyle name="Note 12 2 6" xfId="1071"/>
    <cellStyle name="Note 12 2 7" xfId="1072"/>
    <cellStyle name="Note 12 2 8" xfId="1073"/>
    <cellStyle name="Note 12 2 9" xfId="1074"/>
    <cellStyle name="Note 12 3" xfId="1075"/>
    <cellStyle name="Note 12 4" xfId="1076"/>
    <cellStyle name="Note 12 5" xfId="1077"/>
    <cellStyle name="Note 12 6" xfId="1078"/>
    <cellStyle name="Note 12 7" xfId="1079"/>
    <cellStyle name="Note 12 8" xfId="1080"/>
    <cellStyle name="Note 12 9" xfId="1081"/>
    <cellStyle name="Note 13" xfId="820"/>
    <cellStyle name="Note 14" xfId="1082"/>
    <cellStyle name="Note 2" xfId="68"/>
    <cellStyle name="Note 2 2" xfId="236"/>
    <cellStyle name="Note 2 2 10" xfId="1083"/>
    <cellStyle name="Note 2 2 2" xfId="1084"/>
    <cellStyle name="Note 2 2 3" xfId="1085"/>
    <cellStyle name="Note 2 2 4" xfId="1086"/>
    <cellStyle name="Note 2 2 5" xfId="1087"/>
    <cellStyle name="Note 2 2 6" xfId="1088"/>
    <cellStyle name="Note 2 2 7" xfId="1089"/>
    <cellStyle name="Note 2 2 8" xfId="1090"/>
    <cellStyle name="Note 2 2 9" xfId="1091"/>
    <cellStyle name="Note 2 3" xfId="1092"/>
    <cellStyle name="Note 2 4" xfId="1093"/>
    <cellStyle name="Note 2 5" xfId="1094"/>
    <cellStyle name="Note 2 6" xfId="1095"/>
    <cellStyle name="Note 2 7" xfId="1096"/>
    <cellStyle name="Note 2 8" xfId="1097"/>
    <cellStyle name="Note 2 9" xfId="1098"/>
    <cellStyle name="Note 3" xfId="146"/>
    <cellStyle name="Note 3 2" xfId="821"/>
    <cellStyle name="Note 4" xfId="822"/>
    <cellStyle name="Note 4 10" xfId="1099"/>
    <cellStyle name="Note 4 11" xfId="1100"/>
    <cellStyle name="Note 4 2" xfId="823"/>
    <cellStyle name="Note 4 3" xfId="1101"/>
    <cellStyle name="Note 4 4" xfId="1102"/>
    <cellStyle name="Note 4 5" xfId="1103"/>
    <cellStyle name="Note 4 6" xfId="1104"/>
    <cellStyle name="Note 4 7" xfId="1105"/>
    <cellStyle name="Note 4 8" xfId="1106"/>
    <cellStyle name="Note 4 9" xfId="1107"/>
    <cellStyle name="Note 5" xfId="824"/>
    <cellStyle name="Note 5 10" xfId="1108"/>
    <cellStyle name="Note 5 11" xfId="1109"/>
    <cellStyle name="Note 5 2" xfId="825"/>
    <cellStyle name="Note 5 2 10" xfId="1110"/>
    <cellStyle name="Note 5 2 2" xfId="1111"/>
    <cellStyle name="Note 5 2 3" xfId="1112"/>
    <cellStyle name="Note 5 2 4" xfId="1113"/>
    <cellStyle name="Note 5 2 5" xfId="1114"/>
    <cellStyle name="Note 5 2 6" xfId="1115"/>
    <cellStyle name="Note 5 2 7" xfId="1116"/>
    <cellStyle name="Note 5 2 8" xfId="1117"/>
    <cellStyle name="Note 5 2 9" xfId="1118"/>
    <cellStyle name="Note 5 3" xfId="1119"/>
    <cellStyle name="Note 5 4" xfId="1120"/>
    <cellStyle name="Note 5 5" xfId="1121"/>
    <cellStyle name="Note 5 6" xfId="1122"/>
    <cellStyle name="Note 5 7" xfId="1123"/>
    <cellStyle name="Note 5 8" xfId="1124"/>
    <cellStyle name="Note 5 9" xfId="1125"/>
    <cellStyle name="Note 6" xfId="826"/>
    <cellStyle name="Note 6 10" xfId="1126"/>
    <cellStyle name="Note 6 11" xfId="1127"/>
    <cellStyle name="Note 6 2" xfId="827"/>
    <cellStyle name="Note 6 2 10" xfId="1128"/>
    <cellStyle name="Note 6 2 2" xfId="1129"/>
    <cellStyle name="Note 6 2 3" xfId="1130"/>
    <cellStyle name="Note 6 2 4" xfId="1131"/>
    <cellStyle name="Note 6 2 5" xfId="1132"/>
    <cellStyle name="Note 6 2 6" xfId="1133"/>
    <cellStyle name="Note 6 2 7" xfId="1134"/>
    <cellStyle name="Note 6 2 8" xfId="1135"/>
    <cellStyle name="Note 6 2 9" xfId="1136"/>
    <cellStyle name="Note 6 3" xfId="1137"/>
    <cellStyle name="Note 6 4" xfId="1138"/>
    <cellStyle name="Note 6 5" xfId="1139"/>
    <cellStyle name="Note 6 6" xfId="1140"/>
    <cellStyle name="Note 6 7" xfId="1141"/>
    <cellStyle name="Note 6 8" xfId="1142"/>
    <cellStyle name="Note 6 9" xfId="1143"/>
    <cellStyle name="Note 7" xfId="828"/>
    <cellStyle name="Note 7 10" xfId="1144"/>
    <cellStyle name="Note 7 11" xfId="1145"/>
    <cellStyle name="Note 7 2" xfId="829"/>
    <cellStyle name="Note 7 2 10" xfId="1146"/>
    <cellStyle name="Note 7 2 2" xfId="1147"/>
    <cellStyle name="Note 7 2 3" xfId="1148"/>
    <cellStyle name="Note 7 2 4" xfId="1149"/>
    <cellStyle name="Note 7 2 5" xfId="1150"/>
    <cellStyle name="Note 7 2 6" xfId="1151"/>
    <cellStyle name="Note 7 2 7" xfId="1152"/>
    <cellStyle name="Note 7 2 8" xfId="1153"/>
    <cellStyle name="Note 7 2 9" xfId="1154"/>
    <cellStyle name="Note 7 3" xfId="1155"/>
    <cellStyle name="Note 7 4" xfId="1156"/>
    <cellStyle name="Note 7 5" xfId="1157"/>
    <cellStyle name="Note 7 6" xfId="1158"/>
    <cellStyle name="Note 7 7" xfId="1159"/>
    <cellStyle name="Note 7 8" xfId="1160"/>
    <cellStyle name="Note 7 9" xfId="1161"/>
    <cellStyle name="Note 8" xfId="830"/>
    <cellStyle name="Note 8 10" xfId="1162"/>
    <cellStyle name="Note 8 11" xfId="1163"/>
    <cellStyle name="Note 8 2" xfId="831"/>
    <cellStyle name="Note 8 2 10" xfId="1164"/>
    <cellStyle name="Note 8 2 2" xfId="1165"/>
    <cellStyle name="Note 8 2 3" xfId="1166"/>
    <cellStyle name="Note 8 2 4" xfId="1167"/>
    <cellStyle name="Note 8 2 5" xfId="1168"/>
    <cellStyle name="Note 8 2 6" xfId="1169"/>
    <cellStyle name="Note 8 2 7" xfId="1170"/>
    <cellStyle name="Note 8 2 8" xfId="1171"/>
    <cellStyle name="Note 8 2 9" xfId="1172"/>
    <cellStyle name="Note 8 3" xfId="1173"/>
    <cellStyle name="Note 8 4" xfId="1174"/>
    <cellStyle name="Note 8 5" xfId="1175"/>
    <cellStyle name="Note 8 6" xfId="1176"/>
    <cellStyle name="Note 8 7" xfId="1177"/>
    <cellStyle name="Note 8 8" xfId="1178"/>
    <cellStyle name="Note 8 9" xfId="1179"/>
    <cellStyle name="Note 9" xfId="832"/>
    <cellStyle name="Note 9 10" xfId="1180"/>
    <cellStyle name="Note 9 11" xfId="1181"/>
    <cellStyle name="Note 9 2" xfId="833"/>
    <cellStyle name="Note 9 2 10" xfId="1182"/>
    <cellStyle name="Note 9 2 2" xfId="1183"/>
    <cellStyle name="Note 9 2 3" xfId="1184"/>
    <cellStyle name="Note 9 2 4" xfId="1185"/>
    <cellStyle name="Note 9 2 5" xfId="1186"/>
    <cellStyle name="Note 9 2 6" xfId="1187"/>
    <cellStyle name="Note 9 2 7" xfId="1188"/>
    <cellStyle name="Note 9 2 8" xfId="1189"/>
    <cellStyle name="Note 9 2 9" xfId="1190"/>
    <cellStyle name="Note 9 3" xfId="1191"/>
    <cellStyle name="Note 9 4" xfId="1192"/>
    <cellStyle name="Note 9 5" xfId="1193"/>
    <cellStyle name="Note 9 6" xfId="1194"/>
    <cellStyle name="Note 9 7" xfId="1195"/>
    <cellStyle name="Note 9 8" xfId="1196"/>
    <cellStyle name="Note 9 9" xfId="1197"/>
    <cellStyle name="Output" xfId="12" builtinId="21" customBuiltin="1"/>
    <cellStyle name="Output 10" xfId="1198"/>
    <cellStyle name="Output 2" xfId="64"/>
    <cellStyle name="Output 2 2" xfId="1199"/>
    <cellStyle name="Output 2 3" xfId="1200"/>
    <cellStyle name="Output 2 4" xfId="1201"/>
    <cellStyle name="Output 2 5" xfId="1202"/>
    <cellStyle name="Output 2 6" xfId="1203"/>
    <cellStyle name="Output 3" xfId="141"/>
    <cellStyle name="Output 4" xfId="834"/>
    <cellStyle name="Output 5" xfId="835"/>
    <cellStyle name="Output 6" xfId="836"/>
    <cellStyle name="Output 7" xfId="837"/>
    <cellStyle name="Output 8" xfId="838"/>
    <cellStyle name="Output 9" xfId="839"/>
    <cellStyle name="Percen - Style1" xfId="840"/>
    <cellStyle name="Percen - Style2" xfId="841"/>
    <cellStyle name="Percen - Style3" xfId="842"/>
    <cellStyle name="Percent (0)" xfId="843"/>
    <cellStyle name="Percent [2]" xfId="237"/>
    <cellStyle name="Percent 10" xfId="844"/>
    <cellStyle name="Percent 2" xfId="238"/>
    <cellStyle name="Percent 3" xfId="239"/>
    <cellStyle name="Percent 3 2" xfId="845"/>
    <cellStyle name="Percent 4" xfId="846"/>
    <cellStyle name="Percent 5" xfId="847"/>
    <cellStyle name="Percent 6" xfId="848"/>
    <cellStyle name="Percent 7" xfId="849"/>
    <cellStyle name="Percent 8" xfId="850"/>
    <cellStyle name="Percent 9" xfId="851"/>
    <cellStyle name="Processing" xfId="852"/>
    <cellStyle name="PSChar" xfId="853"/>
    <cellStyle name="PSDate" xfId="854"/>
    <cellStyle name="PSDec" xfId="855"/>
    <cellStyle name="PSHeading" xfId="856"/>
    <cellStyle name="PSInt" xfId="857"/>
    <cellStyle name="PSSpacer" xfId="858"/>
    <cellStyle name="purple - Style8" xfId="859"/>
    <cellStyle name="RED" xfId="860"/>
    <cellStyle name="Red - Style7" xfId="861"/>
    <cellStyle name="Report" xfId="862"/>
    <cellStyle name="Report Bar" xfId="863"/>
    <cellStyle name="Report Bar 10" xfId="1204"/>
    <cellStyle name="Report Bar 2" xfId="1205"/>
    <cellStyle name="Report Bar 3" xfId="1206"/>
    <cellStyle name="Report Bar 4" xfId="1207"/>
    <cellStyle name="Report Bar 5" xfId="1208"/>
    <cellStyle name="Report Bar 6" xfId="1209"/>
    <cellStyle name="Report Bar 7" xfId="1210"/>
    <cellStyle name="Report Bar 8" xfId="1211"/>
    <cellStyle name="Report Bar 9" xfId="1212"/>
    <cellStyle name="Report Heading" xfId="864"/>
    <cellStyle name="Report Percent" xfId="865"/>
    <cellStyle name="Report Unit Cost" xfId="866"/>
    <cellStyle name="Reports" xfId="867"/>
    <cellStyle name="Reports Total" xfId="868"/>
    <cellStyle name="Reports Total 2" xfId="1213"/>
    <cellStyle name="Reports Total 3" xfId="1214"/>
    <cellStyle name="Reports Total 4" xfId="1215"/>
    <cellStyle name="Reports Total 5" xfId="1216"/>
    <cellStyle name="Reports Total 6" xfId="1217"/>
    <cellStyle name="Reports Total 7" xfId="1218"/>
    <cellStyle name="Reports Unit Cost Total" xfId="869"/>
    <cellStyle name="Reports Unit Cost Total 2" xfId="1219"/>
    <cellStyle name="Reports Unit Cost Total 3" xfId="1220"/>
    <cellStyle name="Reports Unit Cost Total 4" xfId="1221"/>
    <cellStyle name="Reports Unit Cost Total 5" xfId="1222"/>
    <cellStyle name="Reports Unit Cost Total 6" xfId="1223"/>
    <cellStyle name="Reports Unit Cost Total 7" xfId="1224"/>
    <cellStyle name="RevList" xfId="870"/>
    <cellStyle name="round100" xfId="871"/>
    <cellStyle name="SAPBEXaggData" xfId="87"/>
    <cellStyle name="SAPBEXaggData 10" xfId="973"/>
    <cellStyle name="SAPBEXaggData 2" xfId="872"/>
    <cellStyle name="SAPBEXaggData 2 2" xfId="1225"/>
    <cellStyle name="SAPBEXaggData 2 3" xfId="1226"/>
    <cellStyle name="SAPBEXaggData 2 4" xfId="1227"/>
    <cellStyle name="SAPBEXaggData 2 5" xfId="1228"/>
    <cellStyle name="SAPBEXaggData 2 6" xfId="1229"/>
    <cellStyle name="SAPBEXaggData 2 7" xfId="1230"/>
    <cellStyle name="SAPBEXaggData 3" xfId="1231"/>
    <cellStyle name="SAPBEXaggData 4" xfId="1232"/>
    <cellStyle name="SAPBEXaggData 5" xfId="1233"/>
    <cellStyle name="SAPBEXaggData 6" xfId="1234"/>
    <cellStyle name="SAPBEXaggData 7" xfId="1235"/>
    <cellStyle name="SAPBEXaggData 8" xfId="1236"/>
    <cellStyle name="SAPBEXaggData 9" xfId="1237"/>
    <cellStyle name="SAPBEXaggDataEmph" xfId="88"/>
    <cellStyle name="SAPBEXaggDataEmph 10" xfId="1238"/>
    <cellStyle name="SAPBEXaggDataEmph 2" xfId="873"/>
    <cellStyle name="SAPBEXaggDataEmph 2 2" xfId="1239"/>
    <cellStyle name="SAPBEXaggDataEmph 2 3" xfId="1240"/>
    <cellStyle name="SAPBEXaggDataEmph 2 4" xfId="1241"/>
    <cellStyle name="SAPBEXaggDataEmph 2 5" xfId="1242"/>
    <cellStyle name="SAPBEXaggDataEmph 2 6" xfId="1243"/>
    <cellStyle name="SAPBEXaggDataEmph 2 7" xfId="1244"/>
    <cellStyle name="SAPBEXaggDataEmph 3" xfId="1245"/>
    <cellStyle name="SAPBEXaggDataEmph 4" xfId="1246"/>
    <cellStyle name="SAPBEXaggDataEmph 5" xfId="1247"/>
    <cellStyle name="SAPBEXaggDataEmph 6" xfId="1248"/>
    <cellStyle name="SAPBEXaggDataEmph 7" xfId="1249"/>
    <cellStyle name="SAPBEXaggDataEmph 8" xfId="1250"/>
    <cellStyle name="SAPBEXaggDataEmph 9" xfId="1251"/>
    <cellStyle name="SAPBEXaggItem" xfId="89"/>
    <cellStyle name="SAPBEXaggItem 10" xfId="972"/>
    <cellStyle name="SAPBEXaggItem 2" xfId="874"/>
    <cellStyle name="SAPBEXaggItem 2 2" xfId="1252"/>
    <cellStyle name="SAPBEXaggItem 2 3" xfId="1253"/>
    <cellStyle name="SAPBEXaggItem 2 4" xfId="1254"/>
    <cellStyle name="SAPBEXaggItem 2 5" xfId="1255"/>
    <cellStyle name="SAPBEXaggItem 2 6" xfId="1256"/>
    <cellStyle name="SAPBEXaggItem 2 7" xfId="1257"/>
    <cellStyle name="SAPBEXaggItem 3" xfId="1258"/>
    <cellStyle name="SAPBEXaggItem 4" xfId="1259"/>
    <cellStyle name="SAPBEXaggItem 5" xfId="1260"/>
    <cellStyle name="SAPBEXaggItem 6" xfId="1261"/>
    <cellStyle name="SAPBEXaggItem 7" xfId="1262"/>
    <cellStyle name="SAPBEXaggItem 8" xfId="1263"/>
    <cellStyle name="SAPBEXaggItem 9" xfId="1264"/>
    <cellStyle name="SAPBEXaggItemX" xfId="90"/>
    <cellStyle name="SAPBEXaggItemX 2" xfId="875"/>
    <cellStyle name="SAPBEXaggItemX 2 2" xfId="1265"/>
    <cellStyle name="SAPBEXaggItemX 2 3" xfId="1266"/>
    <cellStyle name="SAPBEXaggItemX 2 4" xfId="1267"/>
    <cellStyle name="SAPBEXaggItemX 2 5" xfId="1268"/>
    <cellStyle name="SAPBEXaggItemX 2 6" xfId="1269"/>
    <cellStyle name="SAPBEXaggItemX 2 7" xfId="1270"/>
    <cellStyle name="SAPBEXaggItemX 3" xfId="1271"/>
    <cellStyle name="SAPBEXaggItemX 4" xfId="1272"/>
    <cellStyle name="SAPBEXaggItemX 5" xfId="1273"/>
    <cellStyle name="SAPBEXaggItemX 6" xfId="1274"/>
    <cellStyle name="SAPBEXaggItemX 7" xfId="1275"/>
    <cellStyle name="SAPBEXaggItemX 8" xfId="1276"/>
    <cellStyle name="SAPBEXchaText" xfId="91"/>
    <cellStyle name="SAPBEXchaText 10" xfId="1277"/>
    <cellStyle name="SAPBEXchaText 11" xfId="971"/>
    <cellStyle name="SAPBEXchaText 2" xfId="876"/>
    <cellStyle name="SAPBEXchaText 3" xfId="877"/>
    <cellStyle name="SAPBEXchaText 4" xfId="1278"/>
    <cellStyle name="SAPBEXchaText 5" xfId="1279"/>
    <cellStyle name="SAPBEXchaText 6" xfId="1280"/>
    <cellStyle name="SAPBEXchaText 7" xfId="1281"/>
    <cellStyle name="SAPBEXchaText 8" xfId="1282"/>
    <cellStyle name="SAPBEXchaText 9" xfId="1283"/>
    <cellStyle name="SAPBEXexcBad7" xfId="92"/>
    <cellStyle name="SAPBEXexcBad7 10" xfId="1284"/>
    <cellStyle name="SAPBEXexcBad7 2" xfId="878"/>
    <cellStyle name="SAPBEXexcBad7 2 2" xfId="1285"/>
    <cellStyle name="SAPBEXexcBad7 2 3" xfId="1286"/>
    <cellStyle name="SAPBEXexcBad7 2 4" xfId="1287"/>
    <cellStyle name="SAPBEXexcBad7 2 5" xfId="1288"/>
    <cellStyle name="SAPBEXexcBad7 2 6" xfId="1289"/>
    <cellStyle name="SAPBEXexcBad7 2 7" xfId="1290"/>
    <cellStyle name="SAPBEXexcBad7 3" xfId="1291"/>
    <cellStyle name="SAPBEXexcBad7 4" xfId="1292"/>
    <cellStyle name="SAPBEXexcBad7 5" xfId="1293"/>
    <cellStyle name="SAPBEXexcBad7 6" xfId="1294"/>
    <cellStyle name="SAPBEXexcBad7 7" xfId="1295"/>
    <cellStyle name="SAPBEXexcBad7 8" xfId="1296"/>
    <cellStyle name="SAPBEXexcBad7 9" xfId="1297"/>
    <cellStyle name="SAPBEXexcBad8" xfId="93"/>
    <cellStyle name="SAPBEXexcBad8 10" xfId="1298"/>
    <cellStyle name="SAPBEXexcBad8 2" xfId="879"/>
    <cellStyle name="SAPBEXexcBad8 2 2" xfId="1299"/>
    <cellStyle name="SAPBEXexcBad8 2 3" xfId="1300"/>
    <cellStyle name="SAPBEXexcBad8 2 4" xfId="1301"/>
    <cellStyle name="SAPBEXexcBad8 2 5" xfId="1302"/>
    <cellStyle name="SAPBEXexcBad8 2 6" xfId="1303"/>
    <cellStyle name="SAPBEXexcBad8 2 7" xfId="1304"/>
    <cellStyle name="SAPBEXexcBad8 3" xfId="1305"/>
    <cellStyle name="SAPBEXexcBad8 4" xfId="1306"/>
    <cellStyle name="SAPBEXexcBad8 5" xfId="1307"/>
    <cellStyle name="SAPBEXexcBad8 6" xfId="1308"/>
    <cellStyle name="SAPBEXexcBad8 7" xfId="1309"/>
    <cellStyle name="SAPBEXexcBad8 8" xfId="1310"/>
    <cellStyle name="SAPBEXexcBad8 9" xfId="1311"/>
    <cellStyle name="SAPBEXexcBad9" xfId="94"/>
    <cellStyle name="SAPBEXexcBad9 10" xfId="1312"/>
    <cellStyle name="SAPBEXexcBad9 2" xfId="880"/>
    <cellStyle name="SAPBEXexcBad9 2 2" xfId="1313"/>
    <cellStyle name="SAPBEXexcBad9 2 3" xfId="1314"/>
    <cellStyle name="SAPBEXexcBad9 2 4" xfId="1315"/>
    <cellStyle name="SAPBEXexcBad9 2 5" xfId="1316"/>
    <cellStyle name="SAPBEXexcBad9 2 6" xfId="1317"/>
    <cellStyle name="SAPBEXexcBad9 2 7" xfId="1318"/>
    <cellStyle name="SAPBEXexcBad9 3" xfId="1319"/>
    <cellStyle name="SAPBEXexcBad9 4" xfId="1320"/>
    <cellStyle name="SAPBEXexcBad9 5" xfId="1321"/>
    <cellStyle name="SAPBEXexcBad9 6" xfId="1322"/>
    <cellStyle name="SAPBEXexcBad9 7" xfId="1323"/>
    <cellStyle name="SAPBEXexcBad9 8" xfId="1324"/>
    <cellStyle name="SAPBEXexcBad9 9" xfId="1325"/>
    <cellStyle name="SAPBEXexcCritical4" xfId="95"/>
    <cellStyle name="SAPBEXexcCritical4 10" xfId="1326"/>
    <cellStyle name="SAPBEXexcCritical4 2" xfId="881"/>
    <cellStyle name="SAPBEXexcCritical4 2 2" xfId="1327"/>
    <cellStyle name="SAPBEXexcCritical4 2 3" xfId="1328"/>
    <cellStyle name="SAPBEXexcCritical4 2 4" xfId="1329"/>
    <cellStyle name="SAPBEXexcCritical4 2 5" xfId="1330"/>
    <cellStyle name="SAPBEXexcCritical4 2 6" xfId="1331"/>
    <cellStyle name="SAPBEXexcCritical4 2 7" xfId="1332"/>
    <cellStyle name="SAPBEXexcCritical4 3" xfId="1333"/>
    <cellStyle name="SAPBEXexcCritical4 4" xfId="1334"/>
    <cellStyle name="SAPBEXexcCritical4 5" xfId="1335"/>
    <cellStyle name="SAPBEXexcCritical4 6" xfId="1336"/>
    <cellStyle name="SAPBEXexcCritical4 7" xfId="1337"/>
    <cellStyle name="SAPBEXexcCritical4 8" xfId="1338"/>
    <cellStyle name="SAPBEXexcCritical4 9" xfId="1339"/>
    <cellStyle name="SAPBEXexcCritical5" xfId="96"/>
    <cellStyle name="SAPBEXexcCritical5 10" xfId="1340"/>
    <cellStyle name="SAPBEXexcCritical5 2" xfId="882"/>
    <cellStyle name="SAPBEXexcCritical5 2 2" xfId="1341"/>
    <cellStyle name="SAPBEXexcCritical5 2 3" xfId="1342"/>
    <cellStyle name="SAPBEXexcCritical5 2 4" xfId="1343"/>
    <cellStyle name="SAPBEXexcCritical5 2 5" xfId="1344"/>
    <cellStyle name="SAPBEXexcCritical5 2 6" xfId="1345"/>
    <cellStyle name="SAPBEXexcCritical5 2 7" xfId="1346"/>
    <cellStyle name="SAPBEXexcCritical5 3" xfId="1347"/>
    <cellStyle name="SAPBEXexcCritical5 4" xfId="1348"/>
    <cellStyle name="SAPBEXexcCritical5 5" xfId="1349"/>
    <cellStyle name="SAPBEXexcCritical5 6" xfId="1350"/>
    <cellStyle name="SAPBEXexcCritical5 7" xfId="1351"/>
    <cellStyle name="SAPBEXexcCritical5 8" xfId="1352"/>
    <cellStyle name="SAPBEXexcCritical5 9" xfId="1353"/>
    <cellStyle name="SAPBEXexcCritical6" xfId="97"/>
    <cellStyle name="SAPBEXexcCritical6 10" xfId="1354"/>
    <cellStyle name="SAPBEXexcCritical6 2" xfId="883"/>
    <cellStyle name="SAPBEXexcCritical6 2 2" xfId="1355"/>
    <cellStyle name="SAPBEXexcCritical6 2 3" xfId="1356"/>
    <cellStyle name="SAPBEXexcCritical6 2 4" xfId="1357"/>
    <cellStyle name="SAPBEXexcCritical6 2 5" xfId="1358"/>
    <cellStyle name="SAPBEXexcCritical6 2 6" xfId="1359"/>
    <cellStyle name="SAPBEXexcCritical6 2 7" xfId="1360"/>
    <cellStyle name="SAPBEXexcCritical6 3" xfId="1361"/>
    <cellStyle name="SAPBEXexcCritical6 4" xfId="1362"/>
    <cellStyle name="SAPBEXexcCritical6 5" xfId="1363"/>
    <cellStyle name="SAPBEXexcCritical6 6" xfId="1364"/>
    <cellStyle name="SAPBEXexcCritical6 7" xfId="1365"/>
    <cellStyle name="SAPBEXexcCritical6 8" xfId="1366"/>
    <cellStyle name="SAPBEXexcCritical6 9" xfId="1367"/>
    <cellStyle name="SAPBEXexcGood1" xfId="98"/>
    <cellStyle name="SAPBEXexcGood1 10" xfId="1368"/>
    <cellStyle name="SAPBEXexcGood1 2" xfId="884"/>
    <cellStyle name="SAPBEXexcGood1 2 2" xfId="1369"/>
    <cellStyle name="SAPBEXexcGood1 2 3" xfId="1370"/>
    <cellStyle name="SAPBEXexcGood1 2 4" xfId="1371"/>
    <cellStyle name="SAPBEXexcGood1 2 5" xfId="1372"/>
    <cellStyle name="SAPBEXexcGood1 2 6" xfId="1373"/>
    <cellStyle name="SAPBEXexcGood1 2 7" xfId="1374"/>
    <cellStyle name="SAPBEXexcGood1 3" xfId="1375"/>
    <cellStyle name="SAPBEXexcGood1 4" xfId="1376"/>
    <cellStyle name="SAPBEXexcGood1 5" xfId="1377"/>
    <cellStyle name="SAPBEXexcGood1 6" xfId="1378"/>
    <cellStyle name="SAPBEXexcGood1 7" xfId="1379"/>
    <cellStyle name="SAPBEXexcGood1 8" xfId="1380"/>
    <cellStyle name="SAPBEXexcGood1 9" xfId="1381"/>
    <cellStyle name="SAPBEXexcGood2" xfId="99"/>
    <cellStyle name="SAPBEXexcGood2 10" xfId="1382"/>
    <cellStyle name="SAPBEXexcGood2 2" xfId="885"/>
    <cellStyle name="SAPBEXexcGood2 2 2" xfId="1383"/>
    <cellStyle name="SAPBEXexcGood2 2 3" xfId="1384"/>
    <cellStyle name="SAPBEXexcGood2 2 4" xfId="1385"/>
    <cellStyle name="SAPBEXexcGood2 2 5" xfId="1386"/>
    <cellStyle name="SAPBEXexcGood2 2 6" xfId="1387"/>
    <cellStyle name="SAPBEXexcGood2 2 7" xfId="1388"/>
    <cellStyle name="SAPBEXexcGood2 3" xfId="1389"/>
    <cellStyle name="SAPBEXexcGood2 4" xfId="1390"/>
    <cellStyle name="SAPBEXexcGood2 5" xfId="1391"/>
    <cellStyle name="SAPBEXexcGood2 6" xfId="1392"/>
    <cellStyle name="SAPBEXexcGood2 7" xfId="1393"/>
    <cellStyle name="SAPBEXexcGood2 8" xfId="1394"/>
    <cellStyle name="SAPBEXexcGood2 9" xfId="1395"/>
    <cellStyle name="SAPBEXexcGood3" xfId="100"/>
    <cellStyle name="SAPBEXexcGood3 10" xfId="1396"/>
    <cellStyle name="SAPBEXexcGood3 2" xfId="886"/>
    <cellStyle name="SAPBEXexcGood3 2 2" xfId="1397"/>
    <cellStyle name="SAPBEXexcGood3 2 3" xfId="1398"/>
    <cellStyle name="SAPBEXexcGood3 2 4" xfId="1399"/>
    <cellStyle name="SAPBEXexcGood3 2 5" xfId="1400"/>
    <cellStyle name="SAPBEXexcGood3 2 6" xfId="1401"/>
    <cellStyle name="SAPBEXexcGood3 2 7" xfId="1402"/>
    <cellStyle name="SAPBEXexcGood3 3" xfId="1403"/>
    <cellStyle name="SAPBEXexcGood3 4" xfId="1404"/>
    <cellStyle name="SAPBEXexcGood3 5" xfId="1405"/>
    <cellStyle name="SAPBEXexcGood3 6" xfId="1406"/>
    <cellStyle name="SAPBEXexcGood3 7" xfId="1407"/>
    <cellStyle name="SAPBEXexcGood3 8" xfId="1408"/>
    <cellStyle name="SAPBEXexcGood3 9" xfId="1409"/>
    <cellStyle name="SAPBEXfilterDrill" xfId="101"/>
    <cellStyle name="SAPBEXfilterDrill 10" xfId="1410"/>
    <cellStyle name="SAPBEXfilterDrill 2" xfId="887"/>
    <cellStyle name="SAPBEXfilterDrill 3" xfId="1411"/>
    <cellStyle name="SAPBEXfilterDrill 4" xfId="1412"/>
    <cellStyle name="SAPBEXfilterDrill 5" xfId="1413"/>
    <cellStyle name="SAPBEXfilterDrill 6" xfId="1414"/>
    <cellStyle name="SAPBEXfilterDrill 7" xfId="1415"/>
    <cellStyle name="SAPBEXfilterDrill 8" xfId="1416"/>
    <cellStyle name="SAPBEXfilterDrill 9" xfId="1417"/>
    <cellStyle name="SAPBEXfilterItem" xfId="102"/>
    <cellStyle name="SAPBEXfilterItem 10" xfId="1418"/>
    <cellStyle name="SAPBEXfilterItem 2" xfId="888"/>
    <cellStyle name="SAPBEXfilterItem 3" xfId="1419"/>
    <cellStyle name="SAPBEXfilterItem 4" xfId="1420"/>
    <cellStyle name="SAPBEXfilterItem 5" xfId="1421"/>
    <cellStyle name="SAPBEXfilterItem 6" xfId="1422"/>
    <cellStyle name="SAPBEXfilterItem 7" xfId="1423"/>
    <cellStyle name="SAPBEXfilterItem 8" xfId="1424"/>
    <cellStyle name="SAPBEXfilterItem 9" xfId="1425"/>
    <cellStyle name="SAPBEXfilterText" xfId="103"/>
    <cellStyle name="SAPBEXfilterText 2" xfId="1426"/>
    <cellStyle name="SAPBEXfilterText 3" xfId="1427"/>
    <cellStyle name="SAPBEXfilterText 4" xfId="1428"/>
    <cellStyle name="SAPBEXfilterText 5" xfId="1429"/>
    <cellStyle name="SAPBEXfilterText 6" xfId="1430"/>
    <cellStyle name="SAPBEXfilterText 7" xfId="1431"/>
    <cellStyle name="SAPBEXfilterText 8" xfId="1432"/>
    <cellStyle name="SAPBEXfilterText 9" xfId="1433"/>
    <cellStyle name="SAPBEXformats" xfId="104"/>
    <cellStyle name="SAPBEXformats 10" xfId="1434"/>
    <cellStyle name="SAPBEXformats 2" xfId="889"/>
    <cellStyle name="SAPBEXformats 2 2" xfId="1435"/>
    <cellStyle name="SAPBEXformats 2 3" xfId="1436"/>
    <cellStyle name="SAPBEXformats 2 4" xfId="1437"/>
    <cellStyle name="SAPBEXformats 2 5" xfId="1438"/>
    <cellStyle name="SAPBEXformats 2 6" xfId="1439"/>
    <cellStyle name="SAPBEXformats 2 7" xfId="1440"/>
    <cellStyle name="SAPBEXformats 3" xfId="1441"/>
    <cellStyle name="SAPBEXformats 4" xfId="1442"/>
    <cellStyle name="SAPBEXformats 5" xfId="1443"/>
    <cellStyle name="SAPBEXformats 6" xfId="1444"/>
    <cellStyle name="SAPBEXformats 7" xfId="1445"/>
    <cellStyle name="SAPBEXformats 8" xfId="1446"/>
    <cellStyle name="SAPBEXformats 9" xfId="1447"/>
    <cellStyle name="SAPBEXheaderItem" xfId="105"/>
    <cellStyle name="SAPBEXheaderItem 10" xfId="1448"/>
    <cellStyle name="SAPBEXheaderItem 2" xfId="890"/>
    <cellStyle name="SAPBEXheaderItem 3" xfId="1449"/>
    <cellStyle name="SAPBEXheaderItem 4" xfId="1450"/>
    <cellStyle name="SAPBEXheaderItem 5" xfId="1451"/>
    <cellStyle name="SAPBEXheaderItem 6" xfId="1452"/>
    <cellStyle name="SAPBEXheaderItem 7" xfId="1453"/>
    <cellStyle name="SAPBEXheaderItem 8" xfId="1454"/>
    <cellStyle name="SAPBEXheaderItem 9" xfId="1455"/>
    <cellStyle name="SAPBEXheaderText" xfId="106"/>
    <cellStyle name="SAPBEXheaderText 10" xfId="1456"/>
    <cellStyle name="SAPBEXheaderText 2" xfId="891"/>
    <cellStyle name="SAPBEXheaderText 3" xfId="1457"/>
    <cellStyle name="SAPBEXheaderText 4" xfId="1458"/>
    <cellStyle name="SAPBEXheaderText 5" xfId="1459"/>
    <cellStyle name="SAPBEXheaderText 6" xfId="1460"/>
    <cellStyle name="SAPBEXheaderText 7" xfId="1461"/>
    <cellStyle name="SAPBEXheaderText 8" xfId="1462"/>
    <cellStyle name="SAPBEXheaderText 9" xfId="1463"/>
    <cellStyle name="SAPBEXHLevel0" xfId="107"/>
    <cellStyle name="SAPBEXHLevel0 10" xfId="1464"/>
    <cellStyle name="SAPBEXHLevel0 2" xfId="892"/>
    <cellStyle name="SAPBEXHLevel0 2 2" xfId="1465"/>
    <cellStyle name="SAPBEXHLevel0 2 3" xfId="1466"/>
    <cellStyle name="SAPBEXHLevel0 2 4" xfId="1467"/>
    <cellStyle name="SAPBEXHLevel0 2 5" xfId="1468"/>
    <cellStyle name="SAPBEXHLevel0 2 6" xfId="1469"/>
    <cellStyle name="SAPBEXHLevel0 2 7" xfId="1470"/>
    <cellStyle name="SAPBEXHLevel0 3" xfId="1471"/>
    <cellStyle name="SAPBEXHLevel0 4" xfId="1472"/>
    <cellStyle name="SAPBEXHLevel0 5" xfId="1473"/>
    <cellStyle name="SAPBEXHLevel0 6" xfId="1474"/>
    <cellStyle name="SAPBEXHLevel0 7" xfId="1475"/>
    <cellStyle name="SAPBEXHLevel0 8" xfId="1476"/>
    <cellStyle name="SAPBEXHLevel0 9" xfId="1477"/>
    <cellStyle name="SAPBEXHLevel0X" xfId="108"/>
    <cellStyle name="SAPBEXHLevel0X 2" xfId="893"/>
    <cellStyle name="SAPBEXHLevel0X 2 2" xfId="1478"/>
    <cellStyle name="SAPBEXHLevel0X 2 3" xfId="1479"/>
    <cellStyle name="SAPBEXHLevel0X 2 4" xfId="1480"/>
    <cellStyle name="SAPBEXHLevel0X 2 5" xfId="1481"/>
    <cellStyle name="SAPBEXHLevel0X 2 6" xfId="1482"/>
    <cellStyle name="SAPBEXHLevel0X 2 7" xfId="1483"/>
    <cellStyle name="SAPBEXHLevel0X 3" xfId="1484"/>
    <cellStyle name="SAPBEXHLevel0X 4" xfId="1485"/>
    <cellStyle name="SAPBEXHLevel0X 5" xfId="1486"/>
    <cellStyle name="SAPBEXHLevel0X 6" xfId="1487"/>
    <cellStyle name="SAPBEXHLevel0X 7" xfId="1488"/>
    <cellStyle name="SAPBEXHLevel0X 8" xfId="1489"/>
    <cellStyle name="SAPBEXHLevel1" xfId="109"/>
    <cellStyle name="SAPBEXHLevel1 10" xfId="1490"/>
    <cellStyle name="SAPBEXHLevel1 2" xfId="894"/>
    <cellStyle name="SAPBEXHLevel1 2 2" xfId="1491"/>
    <cellStyle name="SAPBEXHLevel1 2 3" xfId="1492"/>
    <cellStyle name="SAPBEXHLevel1 2 4" xfId="1493"/>
    <cellStyle name="SAPBEXHLevel1 2 5" xfId="1494"/>
    <cellStyle name="SAPBEXHLevel1 2 6" xfId="1495"/>
    <cellStyle name="SAPBEXHLevel1 2 7" xfId="1496"/>
    <cellStyle name="SAPBEXHLevel1 3" xfId="1497"/>
    <cellStyle name="SAPBEXHLevel1 4" xfId="1498"/>
    <cellStyle name="SAPBEXHLevel1 5" xfId="1499"/>
    <cellStyle name="SAPBEXHLevel1 6" xfId="1500"/>
    <cellStyle name="SAPBEXHLevel1 7" xfId="1501"/>
    <cellStyle name="SAPBEXHLevel1 8" xfId="1502"/>
    <cellStyle name="SAPBEXHLevel1 9" xfId="1503"/>
    <cellStyle name="SAPBEXHLevel1X" xfId="110"/>
    <cellStyle name="SAPBEXHLevel1X 2" xfId="895"/>
    <cellStyle name="SAPBEXHLevel1X 2 2" xfId="1504"/>
    <cellStyle name="SAPBEXHLevel1X 2 3" xfId="1505"/>
    <cellStyle name="SAPBEXHLevel1X 2 4" xfId="1506"/>
    <cellStyle name="SAPBEXHLevel1X 2 5" xfId="1507"/>
    <cellStyle name="SAPBEXHLevel1X 2 6" xfId="1508"/>
    <cellStyle name="SAPBEXHLevel1X 2 7" xfId="1509"/>
    <cellStyle name="SAPBEXHLevel1X 3" xfId="1510"/>
    <cellStyle name="SAPBEXHLevel1X 4" xfId="1511"/>
    <cellStyle name="SAPBEXHLevel1X 5" xfId="1512"/>
    <cellStyle name="SAPBEXHLevel1X 6" xfId="1513"/>
    <cellStyle name="SAPBEXHLevel1X 7" xfId="1514"/>
    <cellStyle name="SAPBEXHLevel1X 8" xfId="1515"/>
    <cellStyle name="SAPBEXHLevel2" xfId="111"/>
    <cellStyle name="SAPBEXHLevel2 10" xfId="1516"/>
    <cellStyle name="SAPBEXHLevel2 2" xfId="896"/>
    <cellStyle name="SAPBEXHLevel2 2 2" xfId="1517"/>
    <cellStyle name="SAPBEXHLevel2 2 3" xfId="1518"/>
    <cellStyle name="SAPBEXHLevel2 2 4" xfId="1519"/>
    <cellStyle name="SAPBEXHLevel2 2 5" xfId="1520"/>
    <cellStyle name="SAPBEXHLevel2 2 6" xfId="1521"/>
    <cellStyle name="SAPBEXHLevel2 2 7" xfId="1522"/>
    <cellStyle name="SAPBEXHLevel2 3" xfId="1523"/>
    <cellStyle name="SAPBEXHLevel2 4" xfId="1524"/>
    <cellStyle name="SAPBEXHLevel2 5" xfId="1525"/>
    <cellStyle name="SAPBEXHLevel2 6" xfId="1526"/>
    <cellStyle name="SAPBEXHLevel2 7" xfId="1527"/>
    <cellStyle name="SAPBEXHLevel2 8" xfId="1528"/>
    <cellStyle name="SAPBEXHLevel2 9" xfId="1529"/>
    <cellStyle name="SAPBEXHLevel2X" xfId="112"/>
    <cellStyle name="SAPBEXHLevel2X 2" xfId="897"/>
    <cellStyle name="SAPBEXHLevel2X 2 2" xfId="1530"/>
    <cellStyle name="SAPBEXHLevel2X 2 3" xfId="1531"/>
    <cellStyle name="SAPBEXHLevel2X 2 4" xfId="1532"/>
    <cellStyle name="SAPBEXHLevel2X 2 5" xfId="1533"/>
    <cellStyle name="SAPBEXHLevel2X 2 6" xfId="1534"/>
    <cellStyle name="SAPBEXHLevel2X 2 7" xfId="1535"/>
    <cellStyle name="SAPBEXHLevel2X 3" xfId="1536"/>
    <cellStyle name="SAPBEXHLevel2X 4" xfId="1537"/>
    <cellStyle name="SAPBEXHLevel2X 5" xfId="1538"/>
    <cellStyle name="SAPBEXHLevel2X 6" xfId="1539"/>
    <cellStyle name="SAPBEXHLevel2X 7" xfId="1540"/>
    <cellStyle name="SAPBEXHLevel2X 8" xfId="1541"/>
    <cellStyle name="SAPBEXHLevel3" xfId="113"/>
    <cellStyle name="SAPBEXHLevel3 10" xfId="1542"/>
    <cellStyle name="SAPBEXHLevel3 2" xfId="898"/>
    <cellStyle name="SAPBEXHLevel3 2 2" xfId="1543"/>
    <cellStyle name="SAPBEXHLevel3 2 3" xfId="1544"/>
    <cellStyle name="SAPBEXHLevel3 2 4" xfId="1545"/>
    <cellStyle name="SAPBEXHLevel3 2 5" xfId="1546"/>
    <cellStyle name="SAPBEXHLevel3 2 6" xfId="1547"/>
    <cellStyle name="SAPBEXHLevel3 2 7" xfId="1548"/>
    <cellStyle name="SAPBEXHLevel3 3" xfId="1549"/>
    <cellStyle name="SAPBEXHLevel3 4" xfId="1550"/>
    <cellStyle name="SAPBEXHLevel3 5" xfId="1551"/>
    <cellStyle name="SAPBEXHLevel3 6" xfId="1552"/>
    <cellStyle name="SAPBEXHLevel3 7" xfId="1553"/>
    <cellStyle name="SAPBEXHLevel3 8" xfId="1554"/>
    <cellStyle name="SAPBEXHLevel3 9" xfId="1555"/>
    <cellStyle name="SAPBEXHLevel3X" xfId="114"/>
    <cellStyle name="SAPBEXHLevel3X 2" xfId="899"/>
    <cellStyle name="SAPBEXHLevel3X 2 2" xfId="1556"/>
    <cellStyle name="SAPBEXHLevel3X 2 3" xfId="1557"/>
    <cellStyle name="SAPBEXHLevel3X 2 4" xfId="1558"/>
    <cellStyle name="SAPBEXHLevel3X 2 5" xfId="1559"/>
    <cellStyle name="SAPBEXHLevel3X 2 6" xfId="1560"/>
    <cellStyle name="SAPBEXHLevel3X 2 7" xfId="1561"/>
    <cellStyle name="SAPBEXHLevel3X 3" xfId="1562"/>
    <cellStyle name="SAPBEXHLevel3X 4" xfId="1563"/>
    <cellStyle name="SAPBEXHLevel3X 5" xfId="1564"/>
    <cellStyle name="SAPBEXHLevel3X 6" xfId="1565"/>
    <cellStyle name="SAPBEXHLevel3X 7" xfId="1566"/>
    <cellStyle name="SAPBEXHLevel3X 8" xfId="1567"/>
    <cellStyle name="SAPBEXinputData" xfId="115"/>
    <cellStyle name="SAPBEXItemHeader" xfId="116"/>
    <cellStyle name="SAPBEXItemHeader 2" xfId="1568"/>
    <cellStyle name="SAPBEXItemHeader 3" xfId="1569"/>
    <cellStyle name="SAPBEXItemHeader 4" xfId="1570"/>
    <cellStyle name="SAPBEXItemHeader 5" xfId="1571"/>
    <cellStyle name="SAPBEXItemHeader 6" xfId="1572"/>
    <cellStyle name="SAPBEXItemHeader 7" xfId="1573"/>
    <cellStyle name="SAPBEXresData" xfId="117"/>
    <cellStyle name="SAPBEXresData 2" xfId="900"/>
    <cellStyle name="SAPBEXresData 2 2" xfId="1574"/>
    <cellStyle name="SAPBEXresData 2 3" xfId="1575"/>
    <cellStyle name="SAPBEXresData 2 4" xfId="1576"/>
    <cellStyle name="SAPBEXresData 2 5" xfId="1577"/>
    <cellStyle name="SAPBEXresData 2 6" xfId="1578"/>
    <cellStyle name="SAPBEXresData 2 7" xfId="1579"/>
    <cellStyle name="SAPBEXresData 3" xfId="1580"/>
    <cellStyle name="SAPBEXresData 4" xfId="1581"/>
    <cellStyle name="SAPBEXresData 5" xfId="1582"/>
    <cellStyle name="SAPBEXresData 6" xfId="1583"/>
    <cellStyle name="SAPBEXresData 7" xfId="1584"/>
    <cellStyle name="SAPBEXresData 8" xfId="1585"/>
    <cellStyle name="SAPBEXresDataEmph" xfId="118"/>
    <cellStyle name="SAPBEXresDataEmph 2" xfId="901"/>
    <cellStyle name="SAPBEXresDataEmph 2 2" xfId="1586"/>
    <cellStyle name="SAPBEXresDataEmph 2 3" xfId="1587"/>
    <cellStyle name="SAPBEXresDataEmph 2 4" xfId="1588"/>
    <cellStyle name="SAPBEXresDataEmph 2 5" xfId="1589"/>
    <cellStyle name="SAPBEXresDataEmph 2 6" xfId="1590"/>
    <cellStyle name="SAPBEXresDataEmph 2 7" xfId="1591"/>
    <cellStyle name="SAPBEXresDataEmph 3" xfId="1592"/>
    <cellStyle name="SAPBEXresDataEmph 4" xfId="1593"/>
    <cellStyle name="SAPBEXresDataEmph 5" xfId="1594"/>
    <cellStyle name="SAPBEXresDataEmph 6" xfId="1595"/>
    <cellStyle name="SAPBEXresDataEmph 7" xfId="1596"/>
    <cellStyle name="SAPBEXresDataEmph 8" xfId="1597"/>
    <cellStyle name="SAPBEXresItem" xfId="119"/>
    <cellStyle name="SAPBEXresItem 2" xfId="902"/>
    <cellStyle name="SAPBEXresItem 2 2" xfId="1598"/>
    <cellStyle name="SAPBEXresItem 2 3" xfId="1599"/>
    <cellStyle name="SAPBEXresItem 2 4" xfId="1600"/>
    <cellStyle name="SAPBEXresItem 2 5" xfId="1601"/>
    <cellStyle name="SAPBEXresItem 2 6" xfId="1602"/>
    <cellStyle name="SAPBEXresItem 2 7" xfId="1603"/>
    <cellStyle name="SAPBEXresItem 3" xfId="1604"/>
    <cellStyle name="SAPBEXresItem 4" xfId="1605"/>
    <cellStyle name="SAPBEXresItem 5" xfId="1606"/>
    <cellStyle name="SAPBEXresItem 6" xfId="1607"/>
    <cellStyle name="SAPBEXresItem 7" xfId="1608"/>
    <cellStyle name="SAPBEXresItem 8" xfId="1609"/>
    <cellStyle name="SAPBEXresItemX" xfId="120"/>
    <cellStyle name="SAPBEXresItemX 2" xfId="903"/>
    <cellStyle name="SAPBEXresItemX 2 2" xfId="1610"/>
    <cellStyle name="SAPBEXresItemX 2 3" xfId="1611"/>
    <cellStyle name="SAPBEXresItemX 2 4" xfId="1612"/>
    <cellStyle name="SAPBEXresItemX 2 5" xfId="1613"/>
    <cellStyle name="SAPBEXresItemX 2 6" xfId="1614"/>
    <cellStyle name="SAPBEXresItemX 2 7" xfId="1615"/>
    <cellStyle name="SAPBEXresItemX 3" xfId="1616"/>
    <cellStyle name="SAPBEXresItemX 4" xfId="1617"/>
    <cellStyle name="SAPBEXresItemX 5" xfId="1618"/>
    <cellStyle name="SAPBEXresItemX 6" xfId="1619"/>
    <cellStyle name="SAPBEXresItemX 7" xfId="1620"/>
    <cellStyle name="SAPBEXresItemX 8" xfId="1621"/>
    <cellStyle name="SAPBEXstdData" xfId="121"/>
    <cellStyle name="SAPBEXstdData 10" xfId="970"/>
    <cellStyle name="SAPBEXstdData 2" xfId="904"/>
    <cellStyle name="SAPBEXstdData 2 2" xfId="1622"/>
    <cellStyle name="SAPBEXstdData 2 3" xfId="1623"/>
    <cellStyle name="SAPBEXstdData 2 4" xfId="1624"/>
    <cellStyle name="SAPBEXstdData 2 5" xfId="1625"/>
    <cellStyle name="SAPBEXstdData 2 6" xfId="1626"/>
    <cellStyle name="SAPBEXstdData 2 7" xfId="1627"/>
    <cellStyle name="SAPBEXstdData 3" xfId="1628"/>
    <cellStyle name="SAPBEXstdData 4" xfId="1629"/>
    <cellStyle name="SAPBEXstdData 5" xfId="1630"/>
    <cellStyle name="SAPBEXstdData 6" xfId="1631"/>
    <cellStyle name="SAPBEXstdData 7" xfId="1632"/>
    <cellStyle name="SAPBEXstdData 8" xfId="1633"/>
    <cellStyle name="SAPBEXstdData 9" xfId="1634"/>
    <cellStyle name="SAPBEXstdDataEmph" xfId="122"/>
    <cellStyle name="SAPBEXstdDataEmph 10" xfId="1635"/>
    <cellStyle name="SAPBEXstdDataEmph 2" xfId="905"/>
    <cellStyle name="SAPBEXstdDataEmph 2 2" xfId="1636"/>
    <cellStyle name="SAPBEXstdDataEmph 2 3" xfId="1637"/>
    <cellStyle name="SAPBEXstdDataEmph 2 4" xfId="1638"/>
    <cellStyle name="SAPBEXstdDataEmph 2 5" xfId="1639"/>
    <cellStyle name="SAPBEXstdDataEmph 2 6" xfId="1640"/>
    <cellStyle name="SAPBEXstdDataEmph 2 7" xfId="1641"/>
    <cellStyle name="SAPBEXstdDataEmph 3" xfId="1642"/>
    <cellStyle name="SAPBEXstdDataEmph 4" xfId="1643"/>
    <cellStyle name="SAPBEXstdDataEmph 5" xfId="1644"/>
    <cellStyle name="SAPBEXstdDataEmph 6" xfId="1645"/>
    <cellStyle name="SAPBEXstdDataEmph 7" xfId="1646"/>
    <cellStyle name="SAPBEXstdDataEmph 8" xfId="1647"/>
    <cellStyle name="SAPBEXstdDataEmph 9" xfId="1648"/>
    <cellStyle name="SAPBEXstdItem" xfId="123"/>
    <cellStyle name="SAPBEXstdItem 10" xfId="969"/>
    <cellStyle name="SAPBEXstdItem 2" xfId="906"/>
    <cellStyle name="SAPBEXstdItem 2 2" xfId="1649"/>
    <cellStyle name="SAPBEXstdItem 2 3" xfId="1650"/>
    <cellStyle name="SAPBEXstdItem 2 4" xfId="1651"/>
    <cellStyle name="SAPBEXstdItem 2 5" xfId="1652"/>
    <cellStyle name="SAPBEXstdItem 2 6" xfId="1653"/>
    <cellStyle name="SAPBEXstdItem 2 7" xfId="1654"/>
    <cellStyle name="SAPBEXstdItem 3" xfId="1655"/>
    <cellStyle name="SAPBEXstdItem 4" xfId="1656"/>
    <cellStyle name="SAPBEXstdItem 5" xfId="1657"/>
    <cellStyle name="SAPBEXstdItem 6" xfId="1658"/>
    <cellStyle name="SAPBEXstdItem 7" xfId="1659"/>
    <cellStyle name="SAPBEXstdItem 8" xfId="1660"/>
    <cellStyle name="SAPBEXstdItem 9" xfId="1661"/>
    <cellStyle name="SAPBEXstdItemX" xfId="124"/>
    <cellStyle name="SAPBEXstdItemX 2" xfId="907"/>
    <cellStyle name="SAPBEXstdItemX 2 2" xfId="1662"/>
    <cellStyle name="SAPBEXstdItemX 2 3" xfId="1663"/>
    <cellStyle name="SAPBEXstdItemX 2 4" xfId="1664"/>
    <cellStyle name="SAPBEXstdItemX 2 5" xfId="1665"/>
    <cellStyle name="SAPBEXstdItemX 2 6" xfId="1666"/>
    <cellStyle name="SAPBEXstdItemX 2 7" xfId="1667"/>
    <cellStyle name="SAPBEXstdItemX 3" xfId="1668"/>
    <cellStyle name="SAPBEXstdItemX 4" xfId="1669"/>
    <cellStyle name="SAPBEXstdItemX 5" xfId="1670"/>
    <cellStyle name="SAPBEXstdItemX 6" xfId="1671"/>
    <cellStyle name="SAPBEXstdItemX 7" xfId="1672"/>
    <cellStyle name="SAPBEXstdItemX 8" xfId="1673"/>
    <cellStyle name="SAPBEXtitle" xfId="125"/>
    <cellStyle name="SAPBEXtitle 10" xfId="1674"/>
    <cellStyle name="SAPBEXtitle 2" xfId="908"/>
    <cellStyle name="SAPBEXtitle 3" xfId="1675"/>
    <cellStyle name="SAPBEXtitle 4" xfId="1676"/>
    <cellStyle name="SAPBEXtitle 5" xfId="1677"/>
    <cellStyle name="SAPBEXtitle 6" xfId="1678"/>
    <cellStyle name="SAPBEXtitle 7" xfId="1679"/>
    <cellStyle name="SAPBEXtitle 8" xfId="1680"/>
    <cellStyle name="SAPBEXtitle 9" xfId="1681"/>
    <cellStyle name="SAPBEXunassignedItem" xfId="126"/>
    <cellStyle name="SAPBEXunassignedItem 2" xfId="1682"/>
    <cellStyle name="SAPBEXunassignedItem 3" xfId="1683"/>
    <cellStyle name="SAPBEXunassignedItem 4" xfId="1684"/>
    <cellStyle name="SAPBEXunassignedItem 5" xfId="1685"/>
    <cellStyle name="SAPBEXunassignedItem 6" xfId="1686"/>
    <cellStyle name="SAPBEXunassignedItem 7" xfId="1687"/>
    <cellStyle name="SAPBEXundefined" xfId="127"/>
    <cellStyle name="SAPBEXundefined 10" xfId="1688"/>
    <cellStyle name="SAPBEXundefined 2" xfId="909"/>
    <cellStyle name="SAPBEXundefined 2 2" xfId="1689"/>
    <cellStyle name="SAPBEXundefined 2 3" xfId="1690"/>
    <cellStyle name="SAPBEXundefined 2 4" xfId="1691"/>
    <cellStyle name="SAPBEXundefined 2 5" xfId="1692"/>
    <cellStyle name="SAPBEXundefined 2 6" xfId="1693"/>
    <cellStyle name="SAPBEXundefined 2 7" xfId="1694"/>
    <cellStyle name="SAPBEXundefined 3" xfId="1695"/>
    <cellStyle name="SAPBEXundefined 4" xfId="1696"/>
    <cellStyle name="SAPBEXundefined 5" xfId="1697"/>
    <cellStyle name="SAPBEXundefined 6" xfId="1698"/>
    <cellStyle name="SAPBEXundefined 7" xfId="1699"/>
    <cellStyle name="SAPBEXundefined 8" xfId="1700"/>
    <cellStyle name="SAPBEXundefined 9" xfId="1701"/>
    <cellStyle name="SAPBorder" xfId="240"/>
    <cellStyle name="SAPDataCell" xfId="241"/>
    <cellStyle name="SAPDataTotalCell" xfId="242"/>
    <cellStyle name="SAPDimensionCell" xfId="243"/>
    <cellStyle name="SAPEditableDataCell" xfId="244"/>
    <cellStyle name="SAPEditableDataTotalCell" xfId="245"/>
    <cellStyle name="SAPEmphasized" xfId="246"/>
    <cellStyle name="SAPEmphasizedTotal" xfId="247"/>
    <cellStyle name="SAPExceptionLevel1" xfId="248"/>
    <cellStyle name="SAPExceptionLevel2" xfId="249"/>
    <cellStyle name="SAPExceptionLevel3" xfId="250"/>
    <cellStyle name="SAPExceptionLevel4" xfId="251"/>
    <cellStyle name="SAPExceptionLevel5" xfId="252"/>
    <cellStyle name="SAPExceptionLevel6" xfId="253"/>
    <cellStyle name="SAPExceptionLevel7" xfId="254"/>
    <cellStyle name="SAPExceptionLevel8" xfId="255"/>
    <cellStyle name="SAPExceptionLevel9" xfId="256"/>
    <cellStyle name="SAPHierarchyCell0" xfId="257"/>
    <cellStyle name="SAPHierarchyCell1" xfId="258"/>
    <cellStyle name="SAPHierarchyCell2" xfId="259"/>
    <cellStyle name="SAPHierarchyCell3" xfId="260"/>
    <cellStyle name="SAPHierarchyCell4" xfId="261"/>
    <cellStyle name="SAPLockedDataCell" xfId="262"/>
    <cellStyle name="SAPLockedDataTotalCell" xfId="263"/>
    <cellStyle name="SAPMemberCell" xfId="264"/>
    <cellStyle name="SAPMemberTotalCell" xfId="265"/>
    <cellStyle name="SAPReadonlyDataCell" xfId="266"/>
    <cellStyle name="SAPReadonlyDataTotalCell" xfId="267"/>
    <cellStyle name="shade" xfId="910"/>
    <cellStyle name="Sheet Title" xfId="128"/>
    <cellStyle name="StmtTtl1" xfId="911"/>
    <cellStyle name="StmtTtl2" xfId="912"/>
    <cellStyle name="StmtTtl2 2" xfId="1702"/>
    <cellStyle name="StmtTtl2 3" xfId="1703"/>
    <cellStyle name="StmtTtl2 4" xfId="1704"/>
    <cellStyle name="StmtTtl2 5" xfId="1705"/>
    <cellStyle name="StmtTtl2 6" xfId="1706"/>
    <cellStyle name="StmtTtl2 7" xfId="1707"/>
    <cellStyle name="STYL1 - Style1" xfId="913"/>
    <cellStyle name="Style 1" xfId="44"/>
    <cellStyle name="Style 1 2" xfId="914"/>
    <cellStyle name="Style 1 3" xfId="915"/>
    <cellStyle name="Style 1 3 2" xfId="916"/>
    <cellStyle name="Style 1 3 2 2" xfId="917"/>
    <cellStyle name="Style 1 3 2 3" xfId="918"/>
    <cellStyle name="Style 1 3 3" xfId="919"/>
    <cellStyle name="Style 1 3 4" xfId="920"/>
    <cellStyle name="Style 1 3 5" xfId="921"/>
    <cellStyle name="Style 1 4" xfId="922"/>
    <cellStyle name="Subtotal" xfId="923"/>
    <cellStyle name="Sub-total" xfId="924"/>
    <cellStyle name="taples Plaza" xfId="925"/>
    <cellStyle name="Tickmark" xfId="926"/>
    <cellStyle name="Title" xfId="3" builtinId="15" customBuiltin="1"/>
    <cellStyle name="Title 2" xfId="268"/>
    <cellStyle name="Title 3" xfId="927"/>
    <cellStyle name="Title 4" xfId="928"/>
    <cellStyle name="Title 5" xfId="929"/>
    <cellStyle name="Title 6" xfId="930"/>
    <cellStyle name="Title 7" xfId="931"/>
    <cellStyle name="Title 8" xfId="932"/>
    <cellStyle name="Title 9" xfId="933"/>
    <cellStyle name="Title: Major" xfId="934"/>
    <cellStyle name="Title: Minor" xfId="935"/>
    <cellStyle name="Title: Worksheet" xfId="936"/>
    <cellStyle name="Total" xfId="19" builtinId="25" customBuiltin="1"/>
    <cellStyle name="Total 10" xfId="1708"/>
    <cellStyle name="Total 2" xfId="129"/>
    <cellStyle name="Total 2 2" xfId="1709"/>
    <cellStyle name="Total 2 3" xfId="1710"/>
    <cellStyle name="Total 2 4" xfId="1711"/>
    <cellStyle name="Total 2 5" xfId="1712"/>
    <cellStyle name="Total 2 6" xfId="1713"/>
    <cellStyle name="Total 3" xfId="148"/>
    <cellStyle name="Total 4" xfId="937"/>
    <cellStyle name="Total 5" xfId="938"/>
    <cellStyle name="Total 6" xfId="939"/>
    <cellStyle name="Total 7" xfId="940"/>
    <cellStyle name="Total 8" xfId="941"/>
    <cellStyle name="Total 9" xfId="942"/>
    <cellStyle name="Total4 - Style4" xfId="943"/>
    <cellStyle name="Warning Text" xfId="16" builtinId="11" customBuiltin="1"/>
    <cellStyle name="Warning Text 2" xfId="130"/>
    <cellStyle name="Warning Text 3" xfId="145"/>
    <cellStyle name="Warning Text 4" xfId="944"/>
    <cellStyle name="Warning Text 5" xfId="945"/>
    <cellStyle name="Warning Text 6" xfId="946"/>
    <cellStyle name="Warning Text 7" xfId="947"/>
    <cellStyle name="Warning Text 8" xfId="948"/>
    <cellStyle name="Warning Text 9" xfId="949"/>
  </cellStyles>
  <dxfs count="0"/>
  <tableStyles count="0" defaultTableStyle="TableStyleMedium2" defaultPivotStyle="PivotStyleLight16"/>
  <colors>
    <mruColors>
      <color rgb="FF00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2.png@01D5F787.AFF5B9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</xdr:row>
      <xdr:rowOff>85724</xdr:rowOff>
    </xdr:from>
    <xdr:to>
      <xdr:col>8</xdr:col>
      <xdr:colOff>560487</xdr:colOff>
      <xdr:row>22</xdr:row>
      <xdr:rowOff>142874</xdr:rowOff>
    </xdr:to>
    <xdr:pic>
      <xdr:nvPicPr>
        <xdr:cNvPr id="3" name="Picture 2" descr="cid:image002.png@01D5F787.AFF5B9E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847724"/>
          <a:ext cx="6932712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238125</xdr:colOff>
      <xdr:row>23</xdr:row>
      <xdr:rowOff>104775</xdr:rowOff>
    </xdr:from>
    <xdr:to>
      <xdr:col>6</xdr:col>
      <xdr:colOff>466058</xdr:colOff>
      <xdr:row>46</xdr:row>
      <xdr:rowOff>37558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29175" y="4619625"/>
          <a:ext cx="5333333" cy="43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3</xdr:row>
      <xdr:rowOff>76200</xdr:rowOff>
    </xdr:from>
    <xdr:to>
      <xdr:col>11</xdr:col>
      <xdr:colOff>313730</xdr:colOff>
      <xdr:row>16</xdr:row>
      <xdr:rowOff>152077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647700"/>
          <a:ext cx="4761905" cy="25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41</xdr:row>
      <xdr:rowOff>133350</xdr:rowOff>
    </xdr:from>
    <xdr:to>
      <xdr:col>8</xdr:col>
      <xdr:colOff>123217</xdr:colOff>
      <xdr:row>53</xdr:row>
      <xdr:rowOff>94976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" y="7839075"/>
          <a:ext cx="4866667" cy="219047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41</xdr:row>
      <xdr:rowOff>142875</xdr:rowOff>
    </xdr:from>
    <xdr:to>
      <xdr:col>13</xdr:col>
      <xdr:colOff>999526</xdr:colOff>
      <xdr:row>53</xdr:row>
      <xdr:rowOff>66406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7848600"/>
          <a:ext cx="4790476" cy="2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19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1.02 COC"/>
      <sheetName val="Earnings Sharing-CBR to Adj CBR"/>
      <sheetName val="Restating Print Macros"/>
      <sheetName val="Module13"/>
      <sheetName val="Module14"/>
      <sheetName val="Module15"/>
      <sheetName val="Module1"/>
      <sheetName val="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BO12">
            <v>4.7650000000000001E-3</v>
          </cell>
        </row>
        <row r="13">
          <cell r="BO13">
            <v>2E-3</v>
          </cell>
        </row>
        <row r="14">
          <cell r="BO14">
            <v>3.8336000000000002E-2</v>
          </cell>
        </row>
        <row r="18">
          <cell r="BO18">
            <v>0.95489900000000005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84" zoomScaleNormal="84" workbookViewId="0">
      <selection activeCell="E40" sqref="E40"/>
    </sheetView>
  </sheetViews>
  <sheetFormatPr defaultRowHeight="14.4"/>
  <cols>
    <col min="1" max="1" width="6.6640625" customWidth="1"/>
    <col min="2" max="2" width="60.44140625" customWidth="1"/>
    <col min="3" max="4" width="8.88671875" bestFit="1" customWidth="1"/>
    <col min="5" max="5" width="13.109375" bestFit="1" customWidth="1"/>
    <col min="6" max="6" width="70.109375" bestFit="1" customWidth="1"/>
    <col min="7" max="7" width="13.88671875" style="127" customWidth="1"/>
  </cols>
  <sheetData>
    <row r="1" spans="1:7" s="1" customFormat="1" ht="13.8" thickBot="1">
      <c r="B1" s="200" t="s">
        <v>0</v>
      </c>
      <c r="C1" s="200"/>
      <c r="D1" s="201"/>
      <c r="E1" s="2" t="s">
        <v>89</v>
      </c>
      <c r="G1" s="126"/>
    </row>
    <row r="2" spans="1:7">
      <c r="B2" s="200" t="s">
        <v>88</v>
      </c>
      <c r="C2" s="200"/>
      <c r="D2" s="200"/>
      <c r="E2" s="3"/>
    </row>
    <row r="3" spans="1:7" s="4" customFormat="1">
      <c r="B3" s="200" t="s">
        <v>1</v>
      </c>
      <c r="C3" s="200"/>
      <c r="D3" s="200"/>
      <c r="E3" s="3"/>
      <c r="G3" s="128"/>
    </row>
    <row r="4" spans="1:7">
      <c r="B4" s="200" t="s">
        <v>211</v>
      </c>
      <c r="C4" s="200"/>
      <c r="D4" s="200"/>
      <c r="E4" s="3"/>
    </row>
    <row r="5" spans="1:7">
      <c r="A5" s="5"/>
      <c r="B5" s="27"/>
      <c r="C5" s="5"/>
      <c r="D5" s="5"/>
      <c r="E5" s="6"/>
    </row>
    <row r="6" spans="1:7">
      <c r="A6" s="7"/>
      <c r="B6" s="202"/>
      <c r="C6" s="202"/>
      <c r="D6" s="202"/>
      <c r="E6" s="202"/>
      <c r="G6"/>
    </row>
    <row r="7" spans="1:7">
      <c r="A7" s="8" t="s">
        <v>2</v>
      </c>
      <c r="B7" s="9"/>
      <c r="C7" s="9"/>
      <c r="D7" s="10"/>
      <c r="E7" s="11" t="s">
        <v>3</v>
      </c>
      <c r="G7"/>
    </row>
    <row r="8" spans="1:7">
      <c r="A8" s="12" t="s">
        <v>4</v>
      </c>
      <c r="B8" s="13" t="s">
        <v>5</v>
      </c>
      <c r="C8" s="14"/>
      <c r="D8" s="15"/>
      <c r="E8" s="12" t="s">
        <v>6</v>
      </c>
      <c r="G8"/>
    </row>
    <row r="9" spans="1:7">
      <c r="A9" s="16">
        <v>1</v>
      </c>
      <c r="B9" s="17" t="s">
        <v>7</v>
      </c>
      <c r="C9" s="18"/>
      <c r="E9" s="18"/>
      <c r="G9"/>
    </row>
    <row r="10" spans="1:7">
      <c r="A10" s="16">
        <f>A9+1</f>
        <v>2</v>
      </c>
      <c r="B10" s="19" t="s">
        <v>8</v>
      </c>
      <c r="C10" s="29"/>
      <c r="D10" s="20"/>
      <c r="E10" s="45">
        <f>'SOG 12ME Dec 19'!E39</f>
        <v>4843046.8499999996</v>
      </c>
      <c r="G10"/>
    </row>
    <row r="11" spans="1:7">
      <c r="A11" s="16">
        <f t="shared" ref="A11:A39" si="0">A10+1</f>
        <v>3</v>
      </c>
      <c r="B11" s="19" t="s">
        <v>9</v>
      </c>
      <c r="C11" s="30"/>
      <c r="D11" s="20"/>
      <c r="E11" s="70">
        <f>'SOG 12ME Dec 19'!E38</f>
        <v>16631607.470000001</v>
      </c>
      <c r="G11"/>
    </row>
    <row r="12" spans="1:7">
      <c r="A12" s="16">
        <f t="shared" si="0"/>
        <v>4</v>
      </c>
      <c r="B12" s="19" t="s">
        <v>10</v>
      </c>
      <c r="C12" s="30"/>
      <c r="D12" s="20"/>
      <c r="E12" s="70">
        <f>'SOG 12ME Dec 19'!E41</f>
        <v>21521820.140000001</v>
      </c>
      <c r="G12"/>
    </row>
    <row r="13" spans="1:7">
      <c r="A13" s="16">
        <f t="shared" si="0"/>
        <v>5</v>
      </c>
      <c r="B13" s="19" t="s">
        <v>11</v>
      </c>
      <c r="C13" s="30"/>
      <c r="D13" s="20"/>
      <c r="E13" s="70">
        <f>'ZO12 Gas Exp 12ME 12-2019'!B27</f>
        <v>-4854581.5840209294</v>
      </c>
      <c r="F13" s="20"/>
      <c r="G13"/>
    </row>
    <row r="14" spans="1:7">
      <c r="A14" s="16">
        <f t="shared" si="0"/>
        <v>6</v>
      </c>
      <c r="B14" s="19" t="s">
        <v>12</v>
      </c>
      <c r="C14" s="30"/>
      <c r="D14" s="20"/>
      <c r="E14" s="70">
        <f>'SC 137 Carb Offset 12ME 12-2019'!E6</f>
        <v>342618.72</v>
      </c>
      <c r="F14" s="20"/>
      <c r="G14"/>
    </row>
    <row r="15" spans="1:7">
      <c r="A15" s="16">
        <f t="shared" si="0"/>
        <v>7</v>
      </c>
      <c r="B15" s="19" t="s">
        <v>13</v>
      </c>
      <c r="C15" s="30"/>
      <c r="D15" s="20"/>
      <c r="E15" s="70">
        <f>-'ZO12 Gas Exp 12ME 12-2019'!B13</f>
        <v>-159786.32</v>
      </c>
      <c r="F15" s="20"/>
      <c r="G15"/>
    </row>
    <row r="16" spans="1:7">
      <c r="A16" s="16">
        <f t="shared" si="0"/>
        <v>8</v>
      </c>
      <c r="B16" s="19" t="s">
        <v>14</v>
      </c>
      <c r="C16" s="30"/>
      <c r="D16" s="20"/>
      <c r="E16" s="70">
        <f>-'ZO12 Decoup 12ME 12-2019'!B14</f>
        <v>33430516.641026955</v>
      </c>
      <c r="F16" s="20"/>
      <c r="G16"/>
    </row>
    <row r="17" spans="1:7">
      <c r="A17" s="16">
        <f t="shared" si="0"/>
        <v>9</v>
      </c>
      <c r="B17" s="19" t="s">
        <v>15</v>
      </c>
      <c r="C17" s="30"/>
      <c r="D17" s="100"/>
      <c r="E17" s="70">
        <f>-'ZO12 Decoup 12ME 12-2019'!B10</f>
        <v>-31922766.91</v>
      </c>
      <c r="F17" s="20"/>
      <c r="G17"/>
    </row>
    <row r="18" spans="1:7">
      <c r="A18" s="16">
        <f t="shared" si="0"/>
        <v>10</v>
      </c>
      <c r="B18" s="19" t="s">
        <v>16</v>
      </c>
      <c r="C18" s="20"/>
      <c r="D18" s="20"/>
      <c r="E18" s="70">
        <f>'SOGE Muni Tax 12ME 12-2019'!P6</f>
        <v>41072995.880000003</v>
      </c>
      <c r="F18" s="20"/>
      <c r="G18"/>
    </row>
    <row r="19" spans="1:7">
      <c r="A19" s="16">
        <f t="shared" si="0"/>
        <v>11</v>
      </c>
      <c r="B19" s="21" t="s">
        <v>17</v>
      </c>
      <c r="C19" s="20"/>
      <c r="D19" s="20"/>
      <c r="E19" s="70">
        <f>'SOGE Mu Tx Wtr Htr 12ME 12-2019'!P6</f>
        <v>294550.43</v>
      </c>
      <c r="F19" s="20"/>
      <c r="G19"/>
    </row>
    <row r="20" spans="1:7">
      <c r="A20" s="16">
        <f t="shared" si="0"/>
        <v>12</v>
      </c>
      <c r="B20" s="22" t="s">
        <v>18</v>
      </c>
      <c r="C20" s="19"/>
      <c r="D20" s="20"/>
      <c r="E20" s="43">
        <f>SUM(E10:E19)</f>
        <v>81200021.317006052</v>
      </c>
      <c r="F20" s="20"/>
      <c r="G20"/>
    </row>
    <row r="21" spans="1:7">
      <c r="A21" s="16">
        <f t="shared" si="0"/>
        <v>13</v>
      </c>
      <c r="B21" s="22"/>
      <c r="C21" s="19"/>
      <c r="D21" s="32"/>
      <c r="E21" s="32"/>
      <c r="F21" s="20"/>
      <c r="G21"/>
    </row>
    <row r="22" spans="1:7">
      <c r="A22" s="16">
        <f t="shared" si="0"/>
        <v>14</v>
      </c>
      <c r="B22" s="182" t="s">
        <v>19</v>
      </c>
      <c r="C22" s="30"/>
      <c r="D22" s="30"/>
      <c r="E22" s="37"/>
      <c r="F22" s="20"/>
      <c r="G22"/>
    </row>
    <row r="23" spans="1:7">
      <c r="A23" s="16">
        <f t="shared" si="0"/>
        <v>15</v>
      </c>
      <c r="B23" s="19" t="s">
        <v>20</v>
      </c>
      <c r="C23" s="80">
        <f>[2]model!$BO$12</f>
        <v>4.7650000000000001E-3</v>
      </c>
      <c r="D23" s="20"/>
      <c r="E23" s="33">
        <f>-SUM(E10:E14,E18:E19)*C23</f>
        <v>-380495.05592199031</v>
      </c>
      <c r="F23" s="20"/>
      <c r="G23"/>
    </row>
    <row r="24" spans="1:7">
      <c r="A24" s="16">
        <f t="shared" si="0"/>
        <v>16</v>
      </c>
      <c r="B24" s="23" t="s">
        <v>21</v>
      </c>
      <c r="C24" s="80">
        <f>[2]model!$BO$13</f>
        <v>2E-3</v>
      </c>
      <c r="D24" s="20"/>
      <c r="E24" s="34">
        <f>-SUM(E10:E14,E18:E19)*C24</f>
        <v>-159704.11581195818</v>
      </c>
      <c r="F24" s="20"/>
      <c r="G24"/>
    </row>
    <row r="25" spans="1:7">
      <c r="A25" s="16">
        <f t="shared" si="0"/>
        <v>17</v>
      </c>
      <c r="B25" s="24" t="s">
        <v>22</v>
      </c>
      <c r="C25" s="80">
        <f>[2]model!$BO$14</f>
        <v>3.8336000000000002E-2</v>
      </c>
      <c r="D25" s="26"/>
      <c r="E25" s="34">
        <f>-SUM(E10:E14,E18:E19)*C25</f>
        <v>-3061208.4918836141</v>
      </c>
      <c r="F25" s="20"/>
      <c r="G25"/>
    </row>
    <row r="26" spans="1:7">
      <c r="A26" s="16">
        <f t="shared" si="0"/>
        <v>18</v>
      </c>
      <c r="B26" s="24" t="s">
        <v>23</v>
      </c>
      <c r="C26" s="35"/>
      <c r="D26" s="26"/>
      <c r="E26" s="36">
        <f>SUM(E23:E25)</f>
        <v>-3601407.6636175625</v>
      </c>
      <c r="F26" s="20"/>
      <c r="G26"/>
    </row>
    <row r="27" spans="1:7">
      <c r="A27" s="16">
        <f t="shared" si="0"/>
        <v>19</v>
      </c>
      <c r="B27" s="20"/>
      <c r="C27" s="20"/>
      <c r="D27" s="20"/>
      <c r="E27" s="26"/>
      <c r="F27" s="20"/>
      <c r="G27"/>
    </row>
    <row r="28" spans="1:7">
      <c r="A28" s="16">
        <f t="shared" si="0"/>
        <v>20</v>
      </c>
      <c r="B28" s="25" t="s">
        <v>24</v>
      </c>
      <c r="C28" s="22"/>
      <c r="D28" s="22"/>
      <c r="E28" s="26"/>
      <c r="G28"/>
    </row>
    <row r="29" spans="1:7">
      <c r="A29" s="16">
        <f t="shared" si="0"/>
        <v>21</v>
      </c>
      <c r="B29" s="19" t="s">
        <v>25</v>
      </c>
      <c r="C29" s="31"/>
      <c r="D29" s="100"/>
      <c r="E29" s="45">
        <f>-'ZO12 Gas Exp 12ME 12-2019'!B6</f>
        <v>-4622872.26</v>
      </c>
      <c r="G29"/>
    </row>
    <row r="30" spans="1:7">
      <c r="A30" s="16">
        <f t="shared" si="0"/>
        <v>22</v>
      </c>
      <c r="B30" s="19" t="s">
        <v>26</v>
      </c>
      <c r="C30" s="31"/>
      <c r="D30" s="100"/>
      <c r="E30" s="71">
        <f>-'ZO12 Gas Exp 12ME 12-2019'!B7</f>
        <v>-15875501.359999999</v>
      </c>
      <c r="G30"/>
    </row>
    <row r="31" spans="1:7">
      <c r="A31" s="16">
        <f t="shared" si="0"/>
        <v>23</v>
      </c>
      <c r="B31" s="19" t="s">
        <v>27</v>
      </c>
      <c r="C31" s="31"/>
      <c r="D31" s="100"/>
      <c r="E31" s="71">
        <f>-'SCH 140 Prop Tax 12ME 12-2019'!J40</f>
        <v>-20543393</v>
      </c>
      <c r="G31"/>
    </row>
    <row r="32" spans="1:7">
      <c r="A32" s="16">
        <f t="shared" si="0"/>
        <v>24</v>
      </c>
      <c r="B32" s="19" t="s">
        <v>28</v>
      </c>
      <c r="C32" s="31"/>
      <c r="D32" s="100"/>
      <c r="E32" s="32">
        <f>-SUM('ZO12 Gas Exp 12ME 12-2019'!B8:B12)</f>
        <v>4635635.1000000015</v>
      </c>
      <c r="G32"/>
    </row>
    <row r="33" spans="1:7">
      <c r="A33" s="16">
        <f t="shared" si="0"/>
        <v>25</v>
      </c>
      <c r="B33" s="197" t="s">
        <v>29</v>
      </c>
      <c r="C33" s="31"/>
      <c r="D33" s="100"/>
      <c r="E33" s="32">
        <f>-SUM('ZO12 Gas Exp 12ME 12-2019'!B14:B18)</f>
        <v>-238789.39</v>
      </c>
      <c r="F33" s="198"/>
      <c r="G33"/>
    </row>
    <row r="34" spans="1:7">
      <c r="A34" s="16">
        <f t="shared" si="0"/>
        <v>26</v>
      </c>
      <c r="B34" s="19" t="s">
        <v>16</v>
      </c>
      <c r="C34" s="31"/>
      <c r="D34" s="100"/>
      <c r="E34" s="32">
        <f>-'ZO12 Gas Exp 12ME 12-2019'!B19</f>
        <v>-39771898.5</v>
      </c>
      <c r="G34"/>
    </row>
    <row r="35" spans="1:7">
      <c r="A35" s="16">
        <f t="shared" si="0"/>
        <v>27</v>
      </c>
      <c r="B35" s="22" t="s">
        <v>30</v>
      </c>
      <c r="C35" s="22"/>
      <c r="D35" s="20"/>
      <c r="E35" s="42">
        <f>SUM(E29:E34)</f>
        <v>-76416819.409999996</v>
      </c>
      <c r="G35"/>
    </row>
    <row r="36" spans="1:7">
      <c r="A36" s="16">
        <f t="shared" si="0"/>
        <v>28</v>
      </c>
      <c r="C36" s="20"/>
      <c r="D36" s="20"/>
      <c r="E36" s="38"/>
      <c r="G36"/>
    </row>
    <row r="37" spans="1:7">
      <c r="A37" s="16">
        <f t="shared" si="0"/>
        <v>29</v>
      </c>
      <c r="B37" s="21" t="s">
        <v>31</v>
      </c>
      <c r="C37" s="21"/>
      <c r="D37" s="20"/>
      <c r="E37" s="39">
        <f>-E20-E26-E35</f>
        <v>-1181794.2433884889</v>
      </c>
      <c r="G37"/>
    </row>
    <row r="38" spans="1:7">
      <c r="A38" s="16">
        <f t="shared" si="0"/>
        <v>30</v>
      </c>
      <c r="B38" s="21" t="s">
        <v>113</v>
      </c>
      <c r="C38" s="21"/>
      <c r="D38" s="20"/>
      <c r="E38" s="40">
        <f>E37*0.21</f>
        <v>-248176.79111158266</v>
      </c>
      <c r="G38"/>
    </row>
    <row r="39" spans="1:7" ht="15" thickBot="1">
      <c r="A39" s="16">
        <f t="shared" si="0"/>
        <v>31</v>
      </c>
      <c r="B39" s="21" t="s">
        <v>32</v>
      </c>
      <c r="C39" s="21"/>
      <c r="D39" s="20"/>
      <c r="E39" s="41">
        <f>E37-E38</f>
        <v>-933617.45227690623</v>
      </c>
      <c r="G39"/>
    </row>
    <row r="40" spans="1:7" ht="15" thickTop="1">
      <c r="A40" s="16"/>
      <c r="G40"/>
    </row>
    <row r="41" spans="1:7">
      <c r="G41"/>
    </row>
    <row r="42" spans="1:7">
      <c r="G42"/>
    </row>
    <row r="43" spans="1:7">
      <c r="G43"/>
    </row>
    <row r="44" spans="1:7">
      <c r="G44"/>
    </row>
    <row r="45" spans="1:7">
      <c r="G45"/>
    </row>
    <row r="46" spans="1:7">
      <c r="G46"/>
    </row>
    <row r="47" spans="1:7">
      <c r="G47"/>
    </row>
    <row r="48" spans="1:7">
      <c r="G48"/>
    </row>
    <row r="49" spans="7:7">
      <c r="G49"/>
    </row>
    <row r="50" spans="7:7">
      <c r="G50"/>
    </row>
    <row r="51" spans="7:7">
      <c r="G51"/>
    </row>
    <row r="52" spans="7:7">
      <c r="G52"/>
    </row>
  </sheetData>
  <mergeCells count="5">
    <mergeCell ref="B1:D1"/>
    <mergeCell ref="B2:D2"/>
    <mergeCell ref="B3:D3"/>
    <mergeCell ref="B4:D4"/>
    <mergeCell ref="B6:E6"/>
  </mergeCells>
  <pageMargins left="0.45" right="0.45" top="0.75" bottom="0.75" header="0.3" footer="0.3"/>
  <pageSetup scale="95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N35" sqref="N35"/>
    </sheetView>
  </sheetViews>
  <sheetFormatPr defaultColWidth="8.88671875" defaultRowHeight="13.2"/>
  <cols>
    <col min="1" max="2" width="8.88671875" style="72"/>
    <col min="3" max="3" width="15.88671875" style="72" bestFit="1" customWidth="1"/>
    <col min="4" max="4" width="9" style="72" bestFit="1" customWidth="1"/>
    <col min="5" max="5" width="24.5546875" style="72" bestFit="1" customWidth="1"/>
    <col min="6" max="6" width="3.88671875" style="72" bestFit="1" customWidth="1"/>
    <col min="7" max="7" width="8.109375" style="72" customWidth="1"/>
    <col min="8" max="8" width="12.109375" style="72" customWidth="1"/>
    <col min="9" max="9" width="15.44140625" style="72" customWidth="1"/>
    <col min="10" max="10" width="12.33203125" style="72" bestFit="1" customWidth="1"/>
    <col min="11" max="11" width="10" style="72" bestFit="1" customWidth="1"/>
    <col min="12" max="13" width="10.6640625" style="72" bestFit="1" customWidth="1"/>
    <col min="14" max="14" width="46.33203125" style="72" customWidth="1"/>
    <col min="15" max="15" width="12.44140625" style="72" bestFit="1" customWidth="1"/>
    <col min="16" max="16384" width="8.88671875" style="72"/>
  </cols>
  <sheetData>
    <row r="1" spans="1:14" ht="14.4">
      <c r="A1" s="93" t="s">
        <v>191</v>
      </c>
    </row>
    <row r="3" spans="1:14">
      <c r="B3" s="73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</row>
    <row r="4" spans="1:14" s="97" customFormat="1">
      <c r="B4" s="109"/>
      <c r="C4" s="110" t="s">
        <v>33</v>
      </c>
      <c r="D4" s="98" t="s">
        <v>34</v>
      </c>
      <c r="E4" s="98" t="s">
        <v>35</v>
      </c>
      <c r="F4" s="98" t="s">
        <v>36</v>
      </c>
      <c r="G4" s="98" t="s">
        <v>37</v>
      </c>
      <c r="H4" s="98" t="s">
        <v>38</v>
      </c>
      <c r="I4" s="99" t="s">
        <v>119</v>
      </c>
      <c r="J4" s="98" t="s">
        <v>40</v>
      </c>
      <c r="K4" s="98" t="s">
        <v>117</v>
      </c>
      <c r="L4" s="98" t="s">
        <v>42</v>
      </c>
      <c r="M4" s="98" t="s">
        <v>43</v>
      </c>
      <c r="N4" s="111" t="s">
        <v>118</v>
      </c>
    </row>
    <row r="5" spans="1:14">
      <c r="B5" s="73"/>
      <c r="C5" s="84"/>
      <c r="D5" s="73"/>
      <c r="E5" s="73"/>
      <c r="F5" s="73"/>
      <c r="G5" s="73"/>
      <c r="H5" s="73"/>
      <c r="I5" s="74"/>
      <c r="J5" s="73"/>
      <c r="K5" s="73"/>
      <c r="L5" s="73"/>
      <c r="M5" s="73"/>
      <c r="N5" s="85"/>
    </row>
    <row r="6" spans="1:14" ht="14.4">
      <c r="B6" s="73"/>
      <c r="C6" s="84" t="s">
        <v>114</v>
      </c>
      <c r="D6" s="73">
        <v>48099995</v>
      </c>
      <c r="E6" s="73" t="s">
        <v>115</v>
      </c>
      <c r="F6" s="112" t="s">
        <v>125</v>
      </c>
      <c r="G6" s="112" t="s">
        <v>126</v>
      </c>
      <c r="H6" s="73" t="s">
        <v>91</v>
      </c>
      <c r="I6" s="116">
        <v>-3066933.67</v>
      </c>
      <c r="J6" s="73" t="s">
        <v>116</v>
      </c>
      <c r="K6" s="112" t="s">
        <v>127</v>
      </c>
      <c r="L6" s="113">
        <v>43500</v>
      </c>
      <c r="M6" s="113">
        <v>43496</v>
      </c>
      <c r="N6" s="114" t="s">
        <v>175</v>
      </c>
    </row>
    <row r="7" spans="1:14" ht="14.4">
      <c r="B7" s="73"/>
      <c r="C7" s="84" t="s">
        <v>114</v>
      </c>
      <c r="D7" s="73">
        <v>48099995</v>
      </c>
      <c r="E7" s="73" t="s">
        <v>115</v>
      </c>
      <c r="F7" s="112" t="s">
        <v>129</v>
      </c>
      <c r="G7" s="112" t="s">
        <v>126</v>
      </c>
      <c r="H7" s="73" t="s">
        <v>91</v>
      </c>
      <c r="I7" s="117">
        <v>-3676628.41</v>
      </c>
      <c r="J7" s="73" t="s">
        <v>116</v>
      </c>
      <c r="K7" s="112" t="s">
        <v>130</v>
      </c>
      <c r="L7" s="113">
        <v>43528</v>
      </c>
      <c r="M7" s="113">
        <v>43524</v>
      </c>
      <c r="N7" s="114" t="s">
        <v>176</v>
      </c>
    </row>
    <row r="8" spans="1:14" ht="14.4">
      <c r="B8" s="73"/>
      <c r="C8" s="84" t="s">
        <v>114</v>
      </c>
      <c r="D8" s="73">
        <v>48099995</v>
      </c>
      <c r="E8" s="73" t="s">
        <v>115</v>
      </c>
      <c r="F8" s="112" t="s">
        <v>132</v>
      </c>
      <c r="G8" s="112" t="s">
        <v>126</v>
      </c>
      <c r="H8" s="73" t="s">
        <v>91</v>
      </c>
      <c r="I8" s="117">
        <v>-2446087.9500000002</v>
      </c>
      <c r="J8" s="73" t="s">
        <v>116</v>
      </c>
      <c r="K8" s="112" t="s">
        <v>133</v>
      </c>
      <c r="L8" s="113">
        <v>43557</v>
      </c>
      <c r="M8" s="113">
        <v>43555</v>
      </c>
      <c r="N8" s="114" t="s">
        <v>177</v>
      </c>
    </row>
    <row r="9" spans="1:14" ht="14.4">
      <c r="B9" s="73"/>
      <c r="C9" s="84" t="s">
        <v>114</v>
      </c>
      <c r="D9" s="73">
        <v>48099995</v>
      </c>
      <c r="E9" s="73" t="s">
        <v>115</v>
      </c>
      <c r="F9" s="112" t="s">
        <v>135</v>
      </c>
      <c r="G9" s="112" t="s">
        <v>126</v>
      </c>
      <c r="H9" s="73" t="s">
        <v>91</v>
      </c>
      <c r="I9" s="117">
        <v>-1391252.91</v>
      </c>
      <c r="J9" s="73" t="s">
        <v>116</v>
      </c>
      <c r="K9" s="112" t="s">
        <v>136</v>
      </c>
      <c r="L9" s="113">
        <v>43587</v>
      </c>
      <c r="M9" s="113">
        <v>43585</v>
      </c>
      <c r="N9" s="114" t="s">
        <v>178</v>
      </c>
    </row>
    <row r="10" spans="1:14" ht="14.4">
      <c r="B10" s="73"/>
      <c r="C10" s="84" t="s">
        <v>114</v>
      </c>
      <c r="D10" s="73">
        <v>48099995</v>
      </c>
      <c r="E10" s="73" t="s">
        <v>115</v>
      </c>
      <c r="F10" s="112" t="s">
        <v>138</v>
      </c>
      <c r="G10" s="112" t="s">
        <v>126</v>
      </c>
      <c r="H10" s="73" t="s">
        <v>91</v>
      </c>
      <c r="I10" s="117">
        <v>-525724.18000000005</v>
      </c>
      <c r="J10" s="73" t="s">
        <v>116</v>
      </c>
      <c r="K10" s="112" t="s">
        <v>139</v>
      </c>
      <c r="L10" s="113">
        <v>43620</v>
      </c>
      <c r="M10" s="113">
        <v>43616</v>
      </c>
      <c r="N10" s="114" t="s">
        <v>179</v>
      </c>
    </row>
    <row r="11" spans="1:14" ht="14.4">
      <c r="B11" s="73"/>
      <c r="C11" s="84" t="s">
        <v>114</v>
      </c>
      <c r="D11" s="73">
        <v>48099995</v>
      </c>
      <c r="E11" s="73" t="s">
        <v>115</v>
      </c>
      <c r="F11" s="112" t="s">
        <v>138</v>
      </c>
      <c r="G11" s="112" t="s">
        <v>126</v>
      </c>
      <c r="H11" s="73" t="s">
        <v>91</v>
      </c>
      <c r="I11" s="117">
        <v>525724</v>
      </c>
      <c r="J11" s="73" t="s">
        <v>116</v>
      </c>
      <c r="K11" s="112" t="s">
        <v>180</v>
      </c>
      <c r="L11" s="113">
        <v>43649</v>
      </c>
      <c r="M11" s="113">
        <v>43616</v>
      </c>
      <c r="N11" s="114" t="s">
        <v>179</v>
      </c>
    </row>
    <row r="12" spans="1:14" ht="14.4">
      <c r="B12" s="73"/>
      <c r="C12" s="84" t="s">
        <v>114</v>
      </c>
      <c r="D12" s="73">
        <v>48099995</v>
      </c>
      <c r="E12" s="73" t="s">
        <v>115</v>
      </c>
      <c r="F12" s="112" t="s">
        <v>138</v>
      </c>
      <c r="G12" s="112" t="s">
        <v>126</v>
      </c>
      <c r="H12" s="73" t="s">
        <v>91</v>
      </c>
      <c r="I12" s="117">
        <v>-1024383.96</v>
      </c>
      <c r="J12" s="73" t="s">
        <v>116</v>
      </c>
      <c r="K12" s="112" t="s">
        <v>180</v>
      </c>
      <c r="L12" s="113">
        <v>43649</v>
      </c>
      <c r="M12" s="113">
        <v>43616</v>
      </c>
      <c r="N12" s="114" t="s">
        <v>181</v>
      </c>
    </row>
    <row r="13" spans="1:14" ht="14.4">
      <c r="B13" s="73"/>
      <c r="C13" s="84" t="s">
        <v>114</v>
      </c>
      <c r="D13" s="73">
        <v>48099995</v>
      </c>
      <c r="E13" s="73" t="s">
        <v>115</v>
      </c>
      <c r="F13" s="112" t="s">
        <v>141</v>
      </c>
      <c r="G13" s="112" t="s">
        <v>126</v>
      </c>
      <c r="H13" s="73" t="s">
        <v>91</v>
      </c>
      <c r="I13" s="117">
        <v>-762868.05</v>
      </c>
      <c r="J13" s="73" t="s">
        <v>116</v>
      </c>
      <c r="K13" s="112" t="s">
        <v>142</v>
      </c>
      <c r="L13" s="113">
        <v>43649</v>
      </c>
      <c r="M13" s="113">
        <v>43646</v>
      </c>
      <c r="N13" s="114" t="s">
        <v>182</v>
      </c>
    </row>
    <row r="14" spans="1:14" ht="14.4">
      <c r="B14" s="73"/>
      <c r="C14" s="84" t="s">
        <v>114</v>
      </c>
      <c r="D14" s="73">
        <v>48099995</v>
      </c>
      <c r="E14" s="73" t="s">
        <v>115</v>
      </c>
      <c r="F14" s="112" t="s">
        <v>141</v>
      </c>
      <c r="G14" s="112" t="s">
        <v>126</v>
      </c>
      <c r="H14" s="73" t="s">
        <v>91</v>
      </c>
      <c r="I14" s="117">
        <v>0.18</v>
      </c>
      <c r="J14" s="73" t="s">
        <v>116</v>
      </c>
      <c r="K14" s="112" t="s">
        <v>183</v>
      </c>
      <c r="L14" s="113">
        <v>43649</v>
      </c>
      <c r="M14" s="113">
        <v>43646</v>
      </c>
      <c r="N14" s="114" t="s">
        <v>184</v>
      </c>
    </row>
    <row r="15" spans="1:14" ht="14.4">
      <c r="B15" s="73"/>
      <c r="C15" s="84" t="s">
        <v>114</v>
      </c>
      <c r="D15" s="73">
        <v>48099995</v>
      </c>
      <c r="E15" s="73" t="s">
        <v>115</v>
      </c>
      <c r="F15" s="112" t="s">
        <v>144</v>
      </c>
      <c r="G15" s="112" t="s">
        <v>126</v>
      </c>
      <c r="H15" s="73" t="s">
        <v>91</v>
      </c>
      <c r="I15" s="117">
        <v>-666645.48</v>
      </c>
      <c r="J15" s="73" t="s">
        <v>116</v>
      </c>
      <c r="K15" s="112" t="s">
        <v>145</v>
      </c>
      <c r="L15" s="113">
        <v>43679</v>
      </c>
      <c r="M15" s="113">
        <v>43677</v>
      </c>
      <c r="N15" s="114" t="s">
        <v>185</v>
      </c>
    </row>
    <row r="16" spans="1:14" ht="14.4">
      <c r="B16" s="73"/>
      <c r="C16" s="84" t="s">
        <v>114</v>
      </c>
      <c r="D16" s="73">
        <v>48099995</v>
      </c>
      <c r="E16" s="73" t="s">
        <v>115</v>
      </c>
      <c r="F16" s="112" t="s">
        <v>147</v>
      </c>
      <c r="G16" s="112" t="s">
        <v>126</v>
      </c>
      <c r="H16" s="73" t="s">
        <v>91</v>
      </c>
      <c r="I16" s="117">
        <v>-623130.68000000005</v>
      </c>
      <c r="J16" s="73" t="s">
        <v>116</v>
      </c>
      <c r="K16" s="112" t="s">
        <v>148</v>
      </c>
      <c r="L16" s="113">
        <v>43712</v>
      </c>
      <c r="M16" s="113">
        <v>43708</v>
      </c>
      <c r="N16" s="114" t="s">
        <v>186</v>
      </c>
    </row>
    <row r="17" spans="2:15" ht="14.4">
      <c r="B17" s="73"/>
      <c r="C17" s="84" t="s">
        <v>114</v>
      </c>
      <c r="D17" s="73">
        <v>48099995</v>
      </c>
      <c r="E17" s="73" t="s">
        <v>115</v>
      </c>
      <c r="F17" s="112" t="s">
        <v>150</v>
      </c>
      <c r="G17" s="112" t="s">
        <v>126</v>
      </c>
      <c r="H17" s="73" t="s">
        <v>91</v>
      </c>
      <c r="I17" s="117">
        <v>-825413.37</v>
      </c>
      <c r="J17" s="73" t="s">
        <v>116</v>
      </c>
      <c r="K17" s="112" t="s">
        <v>151</v>
      </c>
      <c r="L17" s="113">
        <v>43740</v>
      </c>
      <c r="M17" s="113">
        <v>43738</v>
      </c>
      <c r="N17" s="114" t="s">
        <v>187</v>
      </c>
    </row>
    <row r="18" spans="2:15" ht="14.4">
      <c r="B18" s="73"/>
      <c r="C18" s="84" t="s">
        <v>114</v>
      </c>
      <c r="D18" s="73">
        <v>48099995</v>
      </c>
      <c r="E18" s="73" t="s">
        <v>115</v>
      </c>
      <c r="F18" s="112" t="s">
        <v>153</v>
      </c>
      <c r="G18" s="112" t="s">
        <v>126</v>
      </c>
      <c r="H18" s="73" t="s">
        <v>91</v>
      </c>
      <c r="I18" s="117">
        <v>-1834378.74</v>
      </c>
      <c r="J18" s="73" t="s">
        <v>116</v>
      </c>
      <c r="K18" s="112" t="s">
        <v>154</v>
      </c>
      <c r="L18" s="113">
        <v>43773</v>
      </c>
      <c r="M18" s="113">
        <v>43769</v>
      </c>
      <c r="N18" s="114" t="s">
        <v>188</v>
      </c>
    </row>
    <row r="19" spans="2:15" ht="14.4">
      <c r="B19" s="73"/>
      <c r="C19" s="84" t="s">
        <v>114</v>
      </c>
      <c r="D19" s="73">
        <v>48099995</v>
      </c>
      <c r="E19" s="73" t="s">
        <v>115</v>
      </c>
      <c r="F19" s="112" t="s">
        <v>156</v>
      </c>
      <c r="G19" s="112" t="s">
        <v>126</v>
      </c>
      <c r="H19" s="73" t="s">
        <v>91</v>
      </c>
      <c r="I19" s="117">
        <v>-2255205.6800000002</v>
      </c>
      <c r="J19" s="73" t="s">
        <v>116</v>
      </c>
      <c r="K19" s="112" t="s">
        <v>157</v>
      </c>
      <c r="L19" s="113">
        <v>43802</v>
      </c>
      <c r="M19" s="113">
        <v>43799</v>
      </c>
      <c r="N19" s="114" t="s">
        <v>189</v>
      </c>
    </row>
    <row r="20" spans="2:15" ht="14.4">
      <c r="B20" s="73"/>
      <c r="C20" s="84" t="s">
        <v>114</v>
      </c>
      <c r="D20" s="73">
        <v>48099995</v>
      </c>
      <c r="E20" s="73" t="s">
        <v>115</v>
      </c>
      <c r="F20" s="112" t="s">
        <v>159</v>
      </c>
      <c r="G20" s="112" t="s">
        <v>126</v>
      </c>
      <c r="H20" s="73" t="s">
        <v>91</v>
      </c>
      <c r="I20" s="117">
        <v>-2948891.24</v>
      </c>
      <c r="J20" s="73" t="s">
        <v>116</v>
      </c>
      <c r="K20" s="112" t="s">
        <v>160</v>
      </c>
      <c r="L20" s="113">
        <v>43833</v>
      </c>
      <c r="M20" s="113">
        <v>43830</v>
      </c>
      <c r="N20" s="114" t="s">
        <v>190</v>
      </c>
    </row>
    <row r="21" spans="2:15" ht="15" thickBot="1">
      <c r="B21" s="73"/>
      <c r="C21" s="84"/>
      <c r="D21" s="73"/>
      <c r="E21" s="73"/>
      <c r="F21" s="112"/>
      <c r="G21" s="112"/>
      <c r="H21" s="73"/>
      <c r="I21" s="118">
        <f>SUM(I6:I20)</f>
        <v>-21521820.140000001</v>
      </c>
      <c r="J21" s="73"/>
      <c r="K21" s="73"/>
      <c r="L21" s="73"/>
      <c r="M21" s="73"/>
      <c r="N21" s="85"/>
    </row>
    <row r="22" spans="2:15" ht="13.8" thickTop="1">
      <c r="B22" s="73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</row>
    <row r="23" spans="2:15" ht="14.4">
      <c r="B23" s="73"/>
      <c r="G23" s="91"/>
    </row>
    <row r="24" spans="2:15" ht="14.4">
      <c r="B24" s="73"/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15">
      <c r="F25" s="81"/>
      <c r="G25" s="115" t="s">
        <v>193</v>
      </c>
      <c r="H25" s="82"/>
      <c r="I25" s="82"/>
      <c r="J25" s="82"/>
      <c r="K25" s="83"/>
    </row>
    <row r="26" spans="2:15" ht="66">
      <c r="F26" s="84"/>
      <c r="G26" s="94" t="s">
        <v>110</v>
      </c>
      <c r="H26" s="101" t="s">
        <v>120</v>
      </c>
      <c r="I26" s="101" t="s">
        <v>121</v>
      </c>
      <c r="J26" s="101" t="s">
        <v>123</v>
      </c>
      <c r="K26" s="102"/>
      <c r="L26" s="103"/>
    </row>
    <row r="27" spans="2:15">
      <c r="F27" s="84"/>
      <c r="G27" s="95"/>
      <c r="H27" s="95"/>
      <c r="I27" s="95"/>
      <c r="J27" s="95"/>
      <c r="K27" s="102"/>
      <c r="L27" s="103"/>
    </row>
    <row r="28" spans="2:15">
      <c r="F28" s="84"/>
      <c r="G28" s="96">
        <v>43466</v>
      </c>
      <c r="H28" s="104">
        <v>2458805</v>
      </c>
      <c r="I28" s="104">
        <v>468700</v>
      </c>
      <c r="J28" s="104">
        <f>SUM(H28:I28)</f>
        <v>2927505</v>
      </c>
      <c r="K28" s="102"/>
      <c r="L28" s="103"/>
    </row>
    <row r="29" spans="2:15">
      <c r="F29" s="84"/>
      <c r="G29" s="96">
        <v>43497</v>
      </c>
      <c r="H29" s="105">
        <v>3040781</v>
      </c>
      <c r="I29" s="105">
        <v>468700</v>
      </c>
      <c r="J29" s="105">
        <f t="shared" ref="J29:J39" si="0">SUM(H29:I29)</f>
        <v>3509481</v>
      </c>
      <c r="K29" s="102"/>
      <c r="L29" s="103"/>
    </row>
    <row r="30" spans="2:15">
      <c r="F30" s="84"/>
      <c r="G30" s="96">
        <v>43525</v>
      </c>
      <c r="H30" s="105">
        <v>1866185</v>
      </c>
      <c r="I30" s="105">
        <v>468699</v>
      </c>
      <c r="J30" s="105">
        <f t="shared" si="0"/>
        <v>2334884</v>
      </c>
      <c r="K30" s="102"/>
      <c r="L30" s="103"/>
    </row>
    <row r="31" spans="2:15">
      <c r="F31" s="84"/>
      <c r="G31" s="96">
        <v>43556</v>
      </c>
      <c r="H31" s="105">
        <v>859304</v>
      </c>
      <c r="I31" s="105">
        <v>468700</v>
      </c>
      <c r="J31" s="105">
        <f t="shared" si="0"/>
        <v>1328004</v>
      </c>
      <c r="K31" s="102"/>
      <c r="L31" s="103"/>
    </row>
    <row r="32" spans="2:15">
      <c r="F32" s="84"/>
      <c r="G32" s="96">
        <v>43586</v>
      </c>
      <c r="H32" s="105">
        <v>99625</v>
      </c>
      <c r="I32" s="105">
        <v>402199</v>
      </c>
      <c r="J32" s="105">
        <f t="shared" si="0"/>
        <v>501824</v>
      </c>
      <c r="K32" s="102"/>
      <c r="L32" s="103"/>
    </row>
    <row r="33" spans="2:14">
      <c r="F33" s="84"/>
      <c r="G33" s="96">
        <v>43617</v>
      </c>
      <c r="H33" s="105">
        <v>801976</v>
      </c>
      <c r="I33" s="105">
        <v>402199</v>
      </c>
      <c r="J33" s="105">
        <f t="shared" si="0"/>
        <v>1204175</v>
      </c>
      <c r="K33" s="102"/>
      <c r="L33" s="103"/>
    </row>
    <row r="34" spans="2:14">
      <c r="F34" s="84"/>
      <c r="G34" s="96">
        <v>43647</v>
      </c>
      <c r="H34" s="105">
        <v>234140</v>
      </c>
      <c r="I34" s="105">
        <v>402199</v>
      </c>
      <c r="J34" s="105">
        <f t="shared" si="0"/>
        <v>636339</v>
      </c>
      <c r="K34" s="102"/>
      <c r="L34" s="103"/>
    </row>
    <row r="35" spans="2:14">
      <c r="F35" s="84"/>
      <c r="G35" s="96">
        <v>43678</v>
      </c>
      <c r="H35" s="105">
        <v>192603</v>
      </c>
      <c r="I35" s="105">
        <v>402199</v>
      </c>
      <c r="J35" s="105">
        <f t="shared" si="0"/>
        <v>594802</v>
      </c>
      <c r="K35" s="102"/>
      <c r="L35" s="103"/>
    </row>
    <row r="36" spans="2:14">
      <c r="F36" s="84"/>
      <c r="G36" s="96">
        <v>43709</v>
      </c>
      <c r="H36" s="105">
        <v>385689</v>
      </c>
      <c r="I36" s="105">
        <v>402199</v>
      </c>
      <c r="J36" s="105">
        <f t="shared" si="0"/>
        <v>787888</v>
      </c>
      <c r="K36" s="102"/>
      <c r="L36" s="103"/>
    </row>
    <row r="37" spans="2:14">
      <c r="F37" s="84"/>
      <c r="G37" s="96">
        <v>43739</v>
      </c>
      <c r="H37" s="105">
        <v>1348785</v>
      </c>
      <c r="I37" s="105">
        <v>402199</v>
      </c>
      <c r="J37" s="105">
        <f t="shared" si="0"/>
        <v>1750984</v>
      </c>
      <c r="K37" s="102"/>
      <c r="L37" s="103"/>
    </row>
    <row r="38" spans="2:14">
      <c r="F38" s="84"/>
      <c r="G38" s="96">
        <v>43770</v>
      </c>
      <c r="H38" s="105">
        <v>1750480</v>
      </c>
      <c r="I38" s="105">
        <v>402199</v>
      </c>
      <c r="J38" s="105">
        <f t="shared" si="0"/>
        <v>2152679</v>
      </c>
      <c r="K38" s="102"/>
      <c r="L38" s="103"/>
    </row>
    <row r="39" spans="2:14">
      <c r="F39" s="84"/>
      <c r="G39" s="96">
        <v>43800</v>
      </c>
      <c r="H39" s="105">
        <v>2412629</v>
      </c>
      <c r="I39" s="105">
        <v>402199</v>
      </c>
      <c r="J39" s="105">
        <f t="shared" si="0"/>
        <v>2814828</v>
      </c>
      <c r="K39" s="102"/>
      <c r="L39" s="103"/>
    </row>
    <row r="40" spans="2:14" ht="13.8" thickBot="1">
      <c r="F40" s="84"/>
      <c r="G40" s="95" t="s">
        <v>122</v>
      </c>
      <c r="H40" s="106">
        <f>SUM(H28:H39)</f>
        <v>15451002</v>
      </c>
      <c r="I40" s="106">
        <f>SUM(I28:I39)</f>
        <v>5092391</v>
      </c>
      <c r="J40" s="106">
        <f>SUM(J28:J39)</f>
        <v>20543393</v>
      </c>
      <c r="K40" s="102"/>
      <c r="L40" s="103"/>
    </row>
    <row r="41" spans="2:14" ht="13.8" thickTop="1">
      <c r="F41" s="86"/>
      <c r="G41" s="94"/>
      <c r="H41" s="94"/>
      <c r="I41" s="94"/>
      <c r="J41" s="94"/>
      <c r="K41" s="107"/>
      <c r="L41" s="103"/>
    </row>
    <row r="44" spans="2:14" ht="14.4"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2:14" ht="14.4"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2:14" ht="14.4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2:14" ht="14.4"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2:14" ht="14.4"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2:14" ht="14.4"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2:14" ht="14.4"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2:14" ht="14.4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ht="14.4"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2:14" ht="14.4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ht="14.4"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2:14" ht="14.4"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2:14" ht="14.4"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2:14" ht="14.4"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2:14" ht="14.4"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2:14" ht="14.4"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2:14" ht="14.4"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2:14" ht="14.4"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2:14" ht="14.4"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2:14" ht="14.4">
      <c r="B63"/>
      <c r="C63"/>
      <c r="D63"/>
      <c r="E63"/>
      <c r="F63"/>
      <c r="G63"/>
      <c r="H63"/>
      <c r="I63"/>
      <c r="J63"/>
      <c r="K63"/>
      <c r="L63"/>
      <c r="M63"/>
      <c r="N63"/>
    </row>
  </sheetData>
  <sortState ref="G23:I34">
    <sortCondition ref="G23"/>
  </sortState>
  <pageMargins left="0" right="0" top="0" bottom="0" header="0.5" footer="0"/>
  <pageSetup scale="60" fitToHeight="0" orientation="landscape" r:id="rId1"/>
  <headerFooter alignWithMargins="0">
    <oddHeader>&amp;R]</oddHeader>
    <oddFooter>&amp;L&amp;D&amp;T&amp;R&amp;Z&amp;F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X42" sqref="X42"/>
    </sheetView>
  </sheetViews>
  <sheetFormatPr defaultColWidth="9.109375" defaultRowHeight="11.4"/>
  <cols>
    <col min="1" max="2" width="1.6640625" style="139" customWidth="1"/>
    <col min="3" max="3" width="9.109375" style="139"/>
    <col min="4" max="4" width="23.88671875" style="139" customWidth="1"/>
    <col min="5" max="5" width="16.6640625" style="139" customWidth="1"/>
    <col min="6" max="6" width="0.88671875" style="139" customWidth="1"/>
    <col min="7" max="7" width="16.6640625" style="139" customWidth="1"/>
    <col min="8" max="8" width="0.88671875" style="139" customWidth="1"/>
    <col min="9" max="9" width="16.6640625" style="139" customWidth="1"/>
    <col min="10" max="10" width="0.88671875" style="139" customWidth="1"/>
    <col min="11" max="11" width="7.6640625" style="140" customWidth="1"/>
    <col min="12" max="12" width="0.88671875" style="139" customWidth="1"/>
    <col min="13" max="13" width="16.6640625" style="139" customWidth="1"/>
    <col min="14" max="14" width="0.88671875" style="139" customWidth="1"/>
    <col min="15" max="15" width="16.6640625" style="139" customWidth="1"/>
    <col min="16" max="16" width="0.88671875" style="139" customWidth="1"/>
    <col min="17" max="17" width="7.6640625" style="140" customWidth="1"/>
    <col min="18" max="18" width="0.88671875" style="139" customWidth="1"/>
    <col min="19" max="19" width="10.6640625" style="140" customWidth="1"/>
    <col min="20" max="20" width="0.88671875" style="140" customWidth="1"/>
    <col min="21" max="21" width="7.6640625" style="140" hidden="1" customWidth="1"/>
    <col min="22" max="22" width="0.88671875" style="140" hidden="1" customWidth="1"/>
    <col min="23" max="23" width="10.6640625" style="140" customWidth="1"/>
    <col min="24" max="16384" width="9.109375" style="139"/>
  </cols>
  <sheetData>
    <row r="1" spans="1:23" s="135" customFormat="1" ht="13.8">
      <c r="E1" s="206" t="s">
        <v>0</v>
      </c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S1" s="136"/>
      <c r="T1" s="136"/>
      <c r="U1" s="136"/>
      <c r="V1" s="136"/>
      <c r="W1" s="136"/>
    </row>
    <row r="2" spans="1:23" s="135" customFormat="1" ht="13.8">
      <c r="E2" s="206" t="s">
        <v>221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136"/>
      <c r="T2" s="136"/>
      <c r="U2" s="136"/>
      <c r="V2" s="136"/>
      <c r="W2" s="136"/>
    </row>
    <row r="3" spans="1:23" s="135" customFormat="1" ht="13.8">
      <c r="E3" s="206" t="s">
        <v>282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S3" s="136"/>
      <c r="T3" s="136"/>
      <c r="U3" s="136"/>
      <c r="V3" s="136"/>
      <c r="W3" s="136"/>
    </row>
    <row r="4" spans="1:23" s="137" customFormat="1" ht="13.2">
      <c r="E4" s="207" t="s">
        <v>222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S4" s="138"/>
      <c r="T4" s="138"/>
      <c r="U4" s="138"/>
      <c r="V4" s="138"/>
      <c r="W4" s="138"/>
    </row>
    <row r="5" spans="1:23">
      <c r="A5" s="139" t="s">
        <v>48</v>
      </c>
    </row>
    <row r="6" spans="1:23" s="141" customFormat="1" ht="13.2">
      <c r="A6" s="141" t="s">
        <v>48</v>
      </c>
      <c r="I6" s="208" t="s">
        <v>223</v>
      </c>
      <c r="J6" s="208"/>
      <c r="K6" s="208"/>
      <c r="O6" s="208" t="s">
        <v>283</v>
      </c>
      <c r="P6" s="208"/>
      <c r="Q6" s="208"/>
      <c r="S6" s="203" t="s">
        <v>224</v>
      </c>
      <c r="T6" s="203"/>
      <c r="U6" s="203"/>
      <c r="V6" s="203"/>
      <c r="W6" s="203"/>
    </row>
    <row r="7" spans="1:23" s="141" customFormat="1" ht="13.2">
      <c r="E7" s="142" t="s">
        <v>225</v>
      </c>
      <c r="G7" s="142"/>
      <c r="I7" s="142"/>
      <c r="K7" s="143"/>
      <c r="M7" s="142" t="s">
        <v>225</v>
      </c>
      <c r="O7" s="142"/>
      <c r="Q7" s="143"/>
      <c r="S7" s="143"/>
      <c r="T7" s="144"/>
      <c r="U7" s="143"/>
      <c r="V7" s="144"/>
      <c r="W7" s="143"/>
    </row>
    <row r="8" spans="1:23" s="141" customFormat="1" ht="13.2">
      <c r="A8" s="137" t="s">
        <v>226</v>
      </c>
      <c r="E8" s="145">
        <v>2019</v>
      </c>
      <c r="G8" s="145" t="s">
        <v>227</v>
      </c>
      <c r="I8" s="145" t="s">
        <v>228</v>
      </c>
      <c r="K8" s="146" t="s">
        <v>229</v>
      </c>
      <c r="M8" s="145">
        <v>2018</v>
      </c>
      <c r="O8" s="145" t="s">
        <v>228</v>
      </c>
      <c r="Q8" s="146" t="s">
        <v>229</v>
      </c>
      <c r="S8" s="145">
        <v>2019</v>
      </c>
      <c r="T8" s="144"/>
      <c r="U8" s="146" t="s">
        <v>227</v>
      </c>
      <c r="V8" s="144"/>
      <c r="W8" s="145">
        <v>2018</v>
      </c>
    </row>
    <row r="9" spans="1:23" ht="12">
      <c r="B9" s="147" t="s">
        <v>230</v>
      </c>
    </row>
    <row r="10" spans="1:23">
      <c r="C10" s="139" t="s">
        <v>231</v>
      </c>
      <c r="E10" s="148">
        <v>613618715.99000001</v>
      </c>
      <c r="F10" s="149"/>
      <c r="G10" s="148">
        <v>652299816.67999995</v>
      </c>
      <c r="H10" s="149"/>
      <c r="I10" s="148">
        <f>E10-G10</f>
        <v>-38681100.689999938</v>
      </c>
      <c r="J10" s="149"/>
      <c r="K10" s="150">
        <f>IF(G10=0,"n/a",IF(AND(I10/G10&lt;1,I10/G10&gt;-1),I10/G10,"n/a"))</f>
        <v>-5.9299573142415588E-2</v>
      </c>
      <c r="L10" s="149"/>
      <c r="M10" s="148">
        <v>598922744.48000002</v>
      </c>
      <c r="N10" s="149"/>
      <c r="O10" s="148">
        <f>E10-M10</f>
        <v>14695971.50999999</v>
      </c>
      <c r="Q10" s="150">
        <f>IF(M10=0,"n/a",IF(AND(O10/M10&lt;1,O10/M10&gt;-1),O10/M10,"n/a"))</f>
        <v>2.4537340826418952E-2</v>
      </c>
      <c r="S10" s="151">
        <f>IF(E48=0,"n/a",E10/E48)</f>
        <v>1.013720069516542</v>
      </c>
      <c r="T10" s="152"/>
      <c r="U10" s="151">
        <f>IF(G48=0,"n/a",G10/G48)</f>
        <v>1.0285548552662549</v>
      </c>
      <c r="V10" s="152"/>
      <c r="W10" s="151">
        <f>IF(M48=0,"n/a",M10/M48)</f>
        <v>1.04841537776252</v>
      </c>
    </row>
    <row r="11" spans="1:23">
      <c r="C11" s="139" t="s">
        <v>232</v>
      </c>
      <c r="E11" s="153">
        <v>218301727.58000001</v>
      </c>
      <c r="F11" s="154"/>
      <c r="G11" s="153">
        <v>220910913.26899999</v>
      </c>
      <c r="H11" s="154"/>
      <c r="I11" s="153">
        <f>E11-G11</f>
        <v>-2609185.6889999807</v>
      </c>
      <c r="J11" s="154"/>
      <c r="K11" s="150">
        <f>IF(G11=0,"n/a",IF(AND(I11/G11&lt;1,I11/G11&gt;-1),I11/G11,"n/a"))</f>
        <v>-1.1811031199815889E-2</v>
      </c>
      <c r="L11" s="154"/>
      <c r="M11" s="153">
        <v>219390408.09</v>
      </c>
      <c r="N11" s="154"/>
      <c r="O11" s="153">
        <f>E11-M11</f>
        <v>-1088680.5099999905</v>
      </c>
      <c r="Q11" s="150">
        <f>IF(M11=0,"n/a",IF(AND(O11/M11&lt;1,O11/M11&gt;-1),O11/M11,"n/a"))</f>
        <v>-4.9622976659644286E-3</v>
      </c>
      <c r="S11" s="155">
        <f>IF(E49=0,"n/a",E11/E49)</f>
        <v>0.786279820272623</v>
      </c>
      <c r="T11" s="152"/>
      <c r="U11" s="155">
        <f>IF(G49=0,"n/a",G11/G49)</f>
        <v>0.78512790739843608</v>
      </c>
      <c r="V11" s="152"/>
      <c r="W11" s="155">
        <f>IF(M49=0,"n/a",M11/M49)</f>
        <v>0.82859081796407996</v>
      </c>
    </row>
    <row r="12" spans="1:23">
      <c r="C12" s="139" t="s">
        <v>233</v>
      </c>
      <c r="E12" s="156">
        <v>15697929.34</v>
      </c>
      <c r="F12" s="154"/>
      <c r="G12" s="156">
        <v>16397783.677999999</v>
      </c>
      <c r="H12" s="154"/>
      <c r="I12" s="156">
        <f>E12-G12</f>
        <v>-699854.33799999952</v>
      </c>
      <c r="J12" s="154"/>
      <c r="K12" s="157">
        <f>IF(G12=0,"n/a",IF(AND(I12/G12&lt;1,I12/G12&gt;-1),I12/G12,"n/a"))</f>
        <v>-4.2679812817567254E-2</v>
      </c>
      <c r="L12" s="154"/>
      <c r="M12" s="156">
        <v>17247490.82</v>
      </c>
      <c r="N12" s="154"/>
      <c r="O12" s="156">
        <f>E12-M12</f>
        <v>-1549561.4800000004</v>
      </c>
      <c r="Q12" s="157">
        <f>IF(M12=0,"n/a",IF(AND(O12/M12&lt;1,O12/M12&gt;-1),O12/M12,"n/a"))</f>
        <v>-8.9842719510431393E-2</v>
      </c>
      <c r="S12" s="158">
        <f>IF(E50=0,"n/a",E12/E50)</f>
        <v>0.68505680240944877</v>
      </c>
      <c r="T12" s="152"/>
      <c r="U12" s="158">
        <f>IF(G50=0,"n/a",G12/G50)</f>
        <v>0.67307997496625005</v>
      </c>
      <c r="V12" s="152"/>
      <c r="W12" s="158">
        <f>IF(M50=0,"n/a",M12/M50)</f>
        <v>0.72196012015331557</v>
      </c>
    </row>
    <row r="13" spans="1:23" ht="6.9" customHeight="1">
      <c r="E13" s="153"/>
      <c r="F13" s="154"/>
      <c r="G13" s="153"/>
      <c r="H13" s="154"/>
      <c r="I13" s="153"/>
      <c r="J13" s="154"/>
      <c r="K13" s="159"/>
      <c r="L13" s="154"/>
      <c r="M13" s="153"/>
      <c r="N13" s="154"/>
      <c r="O13" s="153"/>
      <c r="Q13" s="159"/>
      <c r="S13" s="152"/>
      <c r="T13" s="152"/>
      <c r="U13" s="152"/>
      <c r="V13" s="152"/>
      <c r="W13" s="152"/>
    </row>
    <row r="14" spans="1:23">
      <c r="C14" s="139" t="s">
        <v>234</v>
      </c>
      <c r="E14" s="153">
        <f>SUM(E10:E12)</f>
        <v>847618372.91000009</v>
      </c>
      <c r="F14" s="154"/>
      <c r="G14" s="153">
        <f>SUM(G10:G12)</f>
        <v>889608513.62699986</v>
      </c>
      <c r="H14" s="154"/>
      <c r="I14" s="153">
        <f>E14-G14</f>
        <v>-41990140.716999769</v>
      </c>
      <c r="J14" s="154"/>
      <c r="K14" s="150">
        <f>IF(G14=0,"n/a",IF(AND(I14/G14&lt;1,I14/G14&gt;-1),I14/G14,"n/a"))</f>
        <v>-4.7200695669832177E-2</v>
      </c>
      <c r="L14" s="154"/>
      <c r="M14" s="153">
        <f>SUM(M10:M12)</f>
        <v>835560643.3900001</v>
      </c>
      <c r="N14" s="154"/>
      <c r="O14" s="153">
        <f>E14-M14</f>
        <v>12057729.519999981</v>
      </c>
      <c r="Q14" s="150">
        <f>IF(M14=0,"n/a",IF(AND(O14/M14&lt;1,O14/M14&gt;-1),O14/M14,"n/a"))</f>
        <v>1.4430705437584863E-2</v>
      </c>
      <c r="S14" s="155">
        <f>IF(E52=0,"n/a",E14/E52)</f>
        <v>0.93569818849180653</v>
      </c>
      <c r="T14" s="152"/>
      <c r="U14" s="155">
        <f>IF(G52=0,"n/a",G14/G52)</f>
        <v>0.94647033404211278</v>
      </c>
      <c r="V14" s="152"/>
      <c r="W14" s="155">
        <f>IF(M52=0,"n/a",M14/M52)</f>
        <v>0.97166135873393444</v>
      </c>
    </row>
    <row r="15" spans="1:23" ht="6.9" customHeight="1">
      <c r="E15" s="153"/>
      <c r="F15" s="154"/>
      <c r="G15" s="153"/>
      <c r="H15" s="154"/>
      <c r="I15" s="153"/>
      <c r="J15" s="154"/>
      <c r="K15" s="159"/>
      <c r="L15" s="154"/>
      <c r="M15" s="153"/>
      <c r="N15" s="154"/>
      <c r="O15" s="153"/>
      <c r="Q15" s="159"/>
      <c r="S15" s="152"/>
      <c r="T15" s="152"/>
      <c r="U15" s="152"/>
      <c r="V15" s="152"/>
      <c r="W15" s="152"/>
    </row>
    <row r="16" spans="1:23" ht="12">
      <c r="B16" s="147" t="s">
        <v>235</v>
      </c>
      <c r="E16" s="153"/>
      <c r="F16" s="154"/>
      <c r="G16" s="153"/>
      <c r="H16" s="154"/>
      <c r="I16" s="153"/>
      <c r="J16" s="154"/>
      <c r="K16" s="159"/>
      <c r="L16" s="154"/>
      <c r="M16" s="153"/>
      <c r="N16" s="154"/>
      <c r="O16" s="153"/>
      <c r="Q16" s="159"/>
      <c r="S16" s="152"/>
      <c r="T16" s="152"/>
      <c r="U16" s="152"/>
      <c r="V16" s="152"/>
      <c r="W16" s="152"/>
    </row>
    <row r="17" spans="2:23">
      <c r="C17" s="139" t="s">
        <v>236</v>
      </c>
      <c r="E17" s="153">
        <v>17756591.260000002</v>
      </c>
      <c r="F17" s="154"/>
      <c r="G17" s="153">
        <v>18725545.436999999</v>
      </c>
      <c r="H17" s="154"/>
      <c r="I17" s="153">
        <f>E17-G17</f>
        <v>-968954.17699999735</v>
      </c>
      <c r="J17" s="154"/>
      <c r="K17" s="150">
        <f>IF(G17=0,"n/a",IF(AND(I17/G17&lt;1,I17/G17&gt;-1),I17/G17,"n/a"))</f>
        <v>-5.1745044237025577E-2</v>
      </c>
      <c r="L17" s="154"/>
      <c r="M17" s="153">
        <v>20161953.969999999</v>
      </c>
      <c r="N17" s="154"/>
      <c r="O17" s="153">
        <f>E17-M17</f>
        <v>-2405362.7099999972</v>
      </c>
      <c r="Q17" s="150">
        <f>IF(M17=0,"n/a",IF(AND(O17/M17&lt;1,O17/M17&gt;-1),O17/M17,"n/a"))</f>
        <v>-0.11930206336047881</v>
      </c>
      <c r="S17" s="155">
        <f>IF(E55=0,"n/a",E17/E55)</f>
        <v>0.4041021617084441</v>
      </c>
      <c r="T17" s="152"/>
      <c r="U17" s="155">
        <f>IF(G55=0,"n/a",G17/G55)</f>
        <v>0.41497082107690753</v>
      </c>
      <c r="V17" s="152"/>
      <c r="W17" s="155">
        <f>IF(M55=0,"n/a",M17/M55)</f>
        <v>0.44564246829022913</v>
      </c>
    </row>
    <row r="18" spans="2:23">
      <c r="C18" s="139" t="s">
        <v>237</v>
      </c>
      <c r="E18" s="156">
        <v>624112.23</v>
      </c>
      <c r="F18" s="160"/>
      <c r="G18" s="156">
        <v>956736.94499999995</v>
      </c>
      <c r="H18" s="161"/>
      <c r="I18" s="156">
        <f>E18-G18</f>
        <v>-332624.71499999997</v>
      </c>
      <c r="J18" s="160"/>
      <c r="K18" s="157">
        <f>IF(G18=0,"n/a",IF(AND(I18/G18&lt;1,I18/G18&gt;-1),I18/G18,"n/a"))</f>
        <v>-0.34766579961015304</v>
      </c>
      <c r="L18" s="162"/>
      <c r="M18" s="156">
        <v>951461.9</v>
      </c>
      <c r="N18" s="162"/>
      <c r="O18" s="156">
        <f>E18-M18</f>
        <v>-327349.67000000004</v>
      </c>
      <c r="Q18" s="157">
        <f>IF(M18=0,"n/a",IF(AND(O18/M18&lt;1,O18/M18&gt;-1),O18/M18,"n/a"))</f>
        <v>-0.34404916266221491</v>
      </c>
      <c r="S18" s="158">
        <f>IF(E56=0,"n/a",E18/E56)</f>
        <v>0.50552595214566898</v>
      </c>
      <c r="T18" s="152"/>
      <c r="U18" s="158">
        <f>IF(G56=0,"n/a",G18/G56)</f>
        <v>0.4465652143472264</v>
      </c>
      <c r="V18" s="152"/>
      <c r="W18" s="158">
        <f>IF(M56=0,"n/a",M18/M56)</f>
        <v>0.4680414962579777</v>
      </c>
    </row>
    <row r="19" spans="2:23" ht="6.9" customHeight="1">
      <c r="E19" s="153"/>
      <c r="F19" s="163"/>
      <c r="G19" s="153"/>
      <c r="H19" s="163"/>
      <c r="I19" s="153"/>
      <c r="J19" s="163"/>
      <c r="K19" s="159"/>
      <c r="L19" s="163"/>
      <c r="M19" s="153"/>
      <c r="N19" s="163"/>
      <c r="O19" s="153"/>
      <c r="Q19" s="159"/>
      <c r="S19" s="152"/>
      <c r="T19" s="152"/>
      <c r="U19" s="152"/>
      <c r="V19" s="152"/>
      <c r="W19" s="152"/>
    </row>
    <row r="20" spans="2:23">
      <c r="C20" s="139" t="s">
        <v>238</v>
      </c>
      <c r="E20" s="156">
        <f>SUM(E17:E18)</f>
        <v>18380703.490000002</v>
      </c>
      <c r="F20" s="160"/>
      <c r="G20" s="156">
        <f>SUM(G17:G18)</f>
        <v>19682282.381999999</v>
      </c>
      <c r="H20" s="161"/>
      <c r="I20" s="156">
        <f>E20-G20</f>
        <v>-1301578.8919999972</v>
      </c>
      <c r="J20" s="160"/>
      <c r="K20" s="157">
        <f>IF(G20=0,"n/a",IF(AND(I20/G20&lt;1,I20/G20&gt;-1),I20/G20,"n/a"))</f>
        <v>-6.6129469476077007E-2</v>
      </c>
      <c r="L20" s="162"/>
      <c r="M20" s="156">
        <f>SUM(M17:M18)</f>
        <v>21113415.869999997</v>
      </c>
      <c r="N20" s="162"/>
      <c r="O20" s="156">
        <f>E20-M20</f>
        <v>-2732712.3799999952</v>
      </c>
      <c r="Q20" s="157">
        <f>IF(M20=0,"n/a",IF(AND(O20/M20&lt;1,O20/M20&gt;-1),O20/M20,"n/a"))</f>
        <v>-0.12943014038211126</v>
      </c>
      <c r="S20" s="158">
        <f>IF(E58=0,"n/a",E20/E58)</f>
        <v>0.40687392927132715</v>
      </c>
      <c r="T20" s="152"/>
      <c r="U20" s="158">
        <f>IF(G58=0,"n/a",G20/G58)</f>
        <v>0.41640286363092838</v>
      </c>
      <c r="V20" s="152"/>
      <c r="W20" s="158">
        <f>IF(M58=0,"n/a",M20/M58)</f>
        <v>0.4466056359958448</v>
      </c>
    </row>
    <row r="21" spans="2:23" ht="6.9" customHeight="1">
      <c r="E21" s="153"/>
      <c r="F21" s="163"/>
      <c r="G21" s="153"/>
      <c r="H21" s="163"/>
      <c r="I21" s="153"/>
      <c r="J21" s="163"/>
      <c r="K21" s="159"/>
      <c r="L21" s="163"/>
      <c r="M21" s="153"/>
      <c r="N21" s="163"/>
      <c r="O21" s="153"/>
      <c r="Q21" s="159"/>
      <c r="S21" s="152"/>
      <c r="T21" s="152"/>
      <c r="U21" s="152"/>
      <c r="V21" s="152"/>
      <c r="W21" s="152"/>
    </row>
    <row r="22" spans="2:23">
      <c r="C22" s="139" t="s">
        <v>239</v>
      </c>
      <c r="E22" s="153">
        <f>E14+E20</f>
        <v>865999076.4000001</v>
      </c>
      <c r="F22" s="163"/>
      <c r="G22" s="153">
        <f>G14+G20</f>
        <v>909290796.00899982</v>
      </c>
      <c r="H22" s="163"/>
      <c r="I22" s="153">
        <f>E22-G22</f>
        <v>-43291719.608999729</v>
      </c>
      <c r="J22" s="163"/>
      <c r="K22" s="150">
        <f>IF(G22=0,"n/a",IF(AND(I22/G22&lt;1,I22/G22&gt;-1),I22/G22,"n/a"))</f>
        <v>-4.7610423199061218E-2</v>
      </c>
      <c r="L22" s="163"/>
      <c r="M22" s="153">
        <f>M14+M20</f>
        <v>856674059.26000011</v>
      </c>
      <c r="N22" s="163"/>
      <c r="O22" s="153">
        <f>E22-M22</f>
        <v>9325017.1399999857</v>
      </c>
      <c r="Q22" s="150">
        <f>IF(M22=0,"n/a",IF(AND(O22/M22&lt;1,O22/M22&gt;-1),O22/M22,"n/a"))</f>
        <v>1.0885140082396084E-2</v>
      </c>
      <c r="S22" s="155">
        <f>IF(E60=0,"n/a",E22/E60)</f>
        <v>0.91057853661665278</v>
      </c>
      <c r="T22" s="152"/>
      <c r="U22" s="155">
        <f>IF(G60=0,"n/a",G22/G60)</f>
        <v>0.92109029333807591</v>
      </c>
      <c r="V22" s="152"/>
      <c r="W22" s="155">
        <f>IF(M60=0,"n/a",M22/M60)</f>
        <v>0.94430021967169342</v>
      </c>
    </row>
    <row r="23" spans="2:23" ht="6.9" customHeight="1">
      <c r="E23" s="153"/>
      <c r="F23" s="163"/>
      <c r="G23" s="153"/>
      <c r="H23" s="163"/>
      <c r="I23" s="153"/>
      <c r="J23" s="163"/>
      <c r="K23" s="159"/>
      <c r="L23" s="163"/>
      <c r="M23" s="153"/>
      <c r="N23" s="163"/>
      <c r="O23" s="153"/>
      <c r="Q23" s="159"/>
      <c r="S23" s="152"/>
      <c r="T23" s="152"/>
      <c r="U23" s="152"/>
      <c r="V23" s="152"/>
      <c r="W23" s="152"/>
    </row>
    <row r="24" spans="2:23" ht="12">
      <c r="B24" s="147" t="s">
        <v>240</v>
      </c>
      <c r="E24" s="153"/>
      <c r="F24" s="163"/>
      <c r="G24" s="153"/>
      <c r="H24" s="163"/>
      <c r="I24" s="153"/>
      <c r="J24" s="163"/>
      <c r="K24" s="159"/>
      <c r="L24" s="163"/>
      <c r="M24" s="153"/>
      <c r="N24" s="163"/>
      <c r="O24" s="153"/>
      <c r="Q24" s="159"/>
      <c r="S24" s="152"/>
      <c r="T24" s="152"/>
      <c r="U24" s="152"/>
      <c r="V24" s="152"/>
      <c r="W24" s="152"/>
    </row>
    <row r="25" spans="2:23">
      <c r="C25" s="139" t="s">
        <v>241</v>
      </c>
      <c r="E25" s="153">
        <v>7192590.6699999999</v>
      </c>
      <c r="F25" s="163"/>
      <c r="G25" s="153">
        <v>6074722.0999999996</v>
      </c>
      <c r="H25" s="163"/>
      <c r="I25" s="153">
        <f>E25-G25</f>
        <v>1117868.5700000003</v>
      </c>
      <c r="J25" s="163"/>
      <c r="K25" s="150">
        <f>IF(G25=0,"n/a",IF(AND(I25/G25&lt;1,I25/G25&gt;-1),I25/G25,"n/a"))</f>
        <v>0.1840197051977078</v>
      </c>
      <c r="L25" s="163"/>
      <c r="M25" s="153">
        <v>7096189.8200000003</v>
      </c>
      <c r="N25" s="163"/>
      <c r="O25" s="153">
        <f>E25-M25</f>
        <v>96400.849999999627</v>
      </c>
      <c r="Q25" s="150">
        <f>IF(M25=0,"n/a",IF(AND(O25/M25&lt;1,O25/M25&gt;-1),O25/M25,"n/a"))</f>
        <v>1.3584874763116135E-2</v>
      </c>
      <c r="S25" s="155">
        <f>IF(E63=0,"n/a",E25/E63)</f>
        <v>0.13147834914776599</v>
      </c>
      <c r="T25" s="152"/>
      <c r="U25" s="155">
        <f>IF(G63=0,"n/a",G25/G63)</f>
        <v>0.10163875605671303</v>
      </c>
      <c r="V25" s="152"/>
      <c r="W25" s="155">
        <f>IF(M63=0,"n/a",M25/M63)</f>
        <v>0.13014631495137949</v>
      </c>
    </row>
    <row r="26" spans="2:23">
      <c r="C26" s="139" t="s">
        <v>242</v>
      </c>
      <c r="E26" s="156">
        <v>12678163.9</v>
      </c>
      <c r="F26" s="160"/>
      <c r="G26" s="156">
        <v>12984851.242000001</v>
      </c>
      <c r="H26" s="161"/>
      <c r="I26" s="156">
        <f>E26-G26</f>
        <v>-306687.34200000018</v>
      </c>
      <c r="J26" s="160"/>
      <c r="K26" s="157">
        <f>IF(G26=0,"n/a",IF(AND(I26/G26&lt;1,I26/G26&gt;-1),I26/G26,"n/a"))</f>
        <v>-2.3618856795833608E-2</v>
      </c>
      <c r="L26" s="162"/>
      <c r="M26" s="156">
        <v>12887426.59</v>
      </c>
      <c r="N26" s="162"/>
      <c r="O26" s="156">
        <f>E26-M26</f>
        <v>-209262.68999999948</v>
      </c>
      <c r="Q26" s="157">
        <f>IF(M26=0,"n/a",IF(AND(O26/M26&lt;1,O26/M26&gt;-1),O26/M26,"n/a"))</f>
        <v>-1.6237740602330717E-2</v>
      </c>
      <c r="S26" s="158">
        <f>IF(E64=0,"n/a",E26/E64)</f>
        <v>7.3304748281727519E-2</v>
      </c>
      <c r="T26" s="152"/>
      <c r="U26" s="158">
        <f>IF(G64=0,"n/a",G26/G64)</f>
        <v>7.2219566248264852E-2</v>
      </c>
      <c r="V26" s="152"/>
      <c r="W26" s="158">
        <f>IF(M64=0,"n/a",M26/M64)</f>
        <v>7.313681277982155E-2</v>
      </c>
    </row>
    <row r="27" spans="2:23" ht="6.9" customHeight="1">
      <c r="E27" s="153"/>
      <c r="F27" s="163"/>
      <c r="G27" s="153"/>
      <c r="H27" s="163"/>
      <c r="I27" s="153"/>
      <c r="J27" s="163"/>
      <c r="K27" s="159"/>
      <c r="L27" s="163"/>
      <c r="M27" s="153"/>
      <c r="N27" s="163"/>
      <c r="O27" s="153"/>
      <c r="Q27" s="159"/>
      <c r="S27" s="152"/>
      <c r="T27" s="152"/>
      <c r="U27" s="152"/>
      <c r="V27" s="152"/>
      <c r="W27" s="152"/>
    </row>
    <row r="28" spans="2:23">
      <c r="C28" s="139" t="s">
        <v>243</v>
      </c>
      <c r="E28" s="156">
        <f>SUM(E25:E26)</f>
        <v>19870754.57</v>
      </c>
      <c r="F28" s="160"/>
      <c r="G28" s="156">
        <f>SUM(G25:G26)</f>
        <v>19059573.342</v>
      </c>
      <c r="H28" s="161"/>
      <c r="I28" s="156">
        <f>E28-G28</f>
        <v>811181.22800000012</v>
      </c>
      <c r="J28" s="160"/>
      <c r="K28" s="157">
        <f>IF(G28=0,"n/a",IF(AND(I28/G28&lt;1,I28/G28&gt;-1),I28/G28,"n/a"))</f>
        <v>4.2560303604093137E-2</v>
      </c>
      <c r="L28" s="162"/>
      <c r="M28" s="156">
        <f>SUM(M25:M26)</f>
        <v>19983616.41</v>
      </c>
      <c r="N28" s="162"/>
      <c r="O28" s="156">
        <f>E28-M28</f>
        <v>-112861.83999999985</v>
      </c>
      <c r="Q28" s="157">
        <f>IF(M28=0,"n/a",IF(AND(O28/M28&lt;1,O28/M28&gt;-1),O28/M28,"n/a"))</f>
        <v>-5.6477184952130419E-3</v>
      </c>
      <c r="S28" s="158">
        <f>IF(E66=0,"n/a",E28/E66)</f>
        <v>8.7283747276928461E-2</v>
      </c>
      <c r="T28" s="152"/>
      <c r="U28" s="158">
        <f>IF(G66=0,"n/a",G28/G66)</f>
        <v>7.9559211655419945E-2</v>
      </c>
      <c r="V28" s="152"/>
      <c r="W28" s="158">
        <f>IF(M66=0,"n/a",M28/M66)</f>
        <v>8.6608685075367231E-2</v>
      </c>
    </row>
    <row r="29" spans="2:23" ht="6.9" customHeight="1">
      <c r="E29" s="153"/>
      <c r="F29" s="163"/>
      <c r="G29" s="153"/>
      <c r="H29" s="163"/>
      <c r="I29" s="153"/>
      <c r="J29" s="163"/>
      <c r="K29" s="159"/>
      <c r="L29" s="163"/>
      <c r="M29" s="153"/>
      <c r="N29" s="163"/>
      <c r="O29" s="153"/>
      <c r="Q29" s="159"/>
      <c r="S29" s="152"/>
      <c r="T29" s="152"/>
      <c r="U29" s="152"/>
      <c r="V29" s="152"/>
      <c r="W29" s="152"/>
    </row>
    <row r="30" spans="2:23">
      <c r="C30" s="139" t="s">
        <v>244</v>
      </c>
      <c r="E30" s="153">
        <f>E22+E28</f>
        <v>885869830.97000015</v>
      </c>
      <c r="F30" s="163"/>
      <c r="G30" s="153">
        <f>G22+G28</f>
        <v>928350369.35099983</v>
      </c>
      <c r="H30" s="163"/>
      <c r="I30" s="153">
        <f>E30-G30</f>
        <v>-42480538.380999684</v>
      </c>
      <c r="J30" s="163"/>
      <c r="K30" s="150">
        <f>IF(G30=0,"n/a",IF(AND(I30/G30&lt;1,I30/G30&gt;-1),I30/G30,"n/a"))</f>
        <v>-4.5759165702381734E-2</v>
      </c>
      <c r="L30" s="163"/>
      <c r="M30" s="153">
        <f>M22+M28</f>
        <v>876657675.67000008</v>
      </c>
      <c r="N30" s="163"/>
      <c r="O30" s="153">
        <f>E30-M30</f>
        <v>9212155.3000000715</v>
      </c>
      <c r="Q30" s="150">
        <f>IF(M30=0,"n/a",IF(AND(O30/M30&lt;1,O30/M30&gt;-1),O30/M30,"n/a"))</f>
        <v>1.0508269710819026E-2</v>
      </c>
      <c r="S30" s="151">
        <f>IF(E68=0,"n/a",E30/E68)</f>
        <v>0.75156533804636882</v>
      </c>
      <c r="T30" s="152"/>
      <c r="U30" s="151">
        <f>IF(G68=0,"n/a",G30/G68)</f>
        <v>0.75675331973695636</v>
      </c>
      <c r="V30" s="152"/>
      <c r="W30" s="151">
        <f>IF(M68=0,"n/a",M30/M68)</f>
        <v>0.77039024279830415</v>
      </c>
    </row>
    <row r="31" spans="2:23" ht="6.9" customHeight="1">
      <c r="E31" s="153"/>
      <c r="F31" s="163"/>
      <c r="G31" s="153"/>
      <c r="H31" s="163"/>
      <c r="I31" s="153"/>
      <c r="J31" s="163"/>
      <c r="K31" s="159"/>
      <c r="L31" s="163"/>
      <c r="M31" s="153"/>
      <c r="N31" s="163"/>
      <c r="O31" s="153"/>
      <c r="Q31" s="159"/>
      <c r="S31" s="164"/>
      <c r="T31" s="164"/>
      <c r="U31" s="164"/>
      <c r="V31" s="164"/>
      <c r="W31" s="164"/>
    </row>
    <row r="32" spans="2:23">
      <c r="B32" s="139" t="s">
        <v>106</v>
      </c>
      <c r="E32" s="153">
        <v>-27441062.91</v>
      </c>
      <c r="F32" s="163"/>
      <c r="G32" s="153">
        <v>-52814841.442000002</v>
      </c>
      <c r="H32" s="163"/>
      <c r="I32" s="153">
        <f>E32-G32</f>
        <v>25373778.532000002</v>
      </c>
      <c r="J32" s="163"/>
      <c r="K32" s="150">
        <f>IF(G32=0,"n/a",IF(AND(I32/G32&lt;1,I32/G32&gt;-1),I32/G32,"n/a"))</f>
        <v>-0.48042894457734725</v>
      </c>
      <c r="L32" s="163"/>
      <c r="M32" s="153">
        <v>-30906773.420000002</v>
      </c>
      <c r="N32" s="163"/>
      <c r="O32" s="153">
        <f>E32-M32</f>
        <v>3465710.5100000016</v>
      </c>
      <c r="Q32" s="150">
        <f>IF(M32=0,"n/a",IF(AND(O32/M32&lt;1,O32/M32&gt;-1),O32/M32,"n/a"))</f>
        <v>-0.11213433582676459</v>
      </c>
      <c r="S32" s="164"/>
      <c r="T32" s="164"/>
      <c r="U32" s="164"/>
      <c r="V32" s="164"/>
      <c r="W32" s="164"/>
    </row>
    <row r="33" spans="1:23">
      <c r="B33" s="139" t="s">
        <v>245</v>
      </c>
      <c r="E33" s="156">
        <v>16941924.359999999</v>
      </c>
      <c r="F33" s="160"/>
      <c r="G33" s="156">
        <v>14354447.279999999</v>
      </c>
      <c r="H33" s="161"/>
      <c r="I33" s="156">
        <f>E33-G33</f>
        <v>2587477.08</v>
      </c>
      <c r="J33" s="160"/>
      <c r="K33" s="157">
        <f>IF(G33=0,"n/a",IF(AND(I33/G33&lt;1,I33/G33&gt;-1),I33/G33,"n/a"))</f>
        <v>0.18025612756299733</v>
      </c>
      <c r="L33" s="162"/>
      <c r="M33" s="156">
        <v>4996774.84</v>
      </c>
      <c r="N33" s="162"/>
      <c r="O33" s="156">
        <f>E33-M33</f>
        <v>11945149.52</v>
      </c>
      <c r="Q33" s="157" t="str">
        <f>IF(M33=0,"n/a",IF(AND(O33/M33&lt;1,O33/M33&gt;-1),O33/M33,"n/a"))</f>
        <v>n/a</v>
      </c>
    </row>
    <row r="34" spans="1:23" ht="6.9" customHeight="1">
      <c r="E34" s="153"/>
      <c r="F34" s="165"/>
      <c r="G34" s="153"/>
      <c r="H34" s="165"/>
      <c r="I34" s="153"/>
      <c r="J34" s="165"/>
      <c r="K34" s="166"/>
      <c r="L34" s="165"/>
      <c r="M34" s="153"/>
      <c r="N34" s="165"/>
      <c r="O34" s="153"/>
      <c r="Q34" s="166"/>
      <c r="S34" s="164"/>
      <c r="T34" s="164"/>
      <c r="U34" s="164"/>
      <c r="V34" s="164"/>
      <c r="W34" s="164"/>
    </row>
    <row r="35" spans="1:23" ht="12" thickBot="1">
      <c r="C35" s="139" t="s">
        <v>246</v>
      </c>
      <c r="E35" s="167">
        <f>SUM(E30:E33)</f>
        <v>875370692.4200002</v>
      </c>
      <c r="F35" s="168"/>
      <c r="G35" s="167">
        <f>SUM(G30:G33)</f>
        <v>889889975.18899977</v>
      </c>
      <c r="H35" s="168"/>
      <c r="I35" s="167">
        <f>E35-G35</f>
        <v>-14519282.768999577</v>
      </c>
      <c r="J35" s="168"/>
      <c r="K35" s="169">
        <f>IF(G35=0,"n/a",IF(AND(I35/G35&lt;1,I35/G35&gt;-1),I35/G35,"n/a"))</f>
        <v>-1.6315817880649675E-2</v>
      </c>
      <c r="L35" s="168"/>
      <c r="M35" s="167">
        <f>SUM(M30:M33)</f>
        <v>850747677.09000015</v>
      </c>
      <c r="N35" s="168"/>
      <c r="O35" s="167">
        <f>E35-M35</f>
        <v>24623015.330000043</v>
      </c>
      <c r="Q35" s="169">
        <f>IF(M35=0,"n/a",IF(AND(O35/M35&lt;1,O35/M35&gt;-1),O35/M35,"n/a"))</f>
        <v>2.8942794665303785E-2</v>
      </c>
    </row>
    <row r="36" spans="1:23" ht="12" thickTop="1">
      <c r="E36" s="170"/>
      <c r="F36" s="171"/>
      <c r="G36" s="170"/>
      <c r="H36" s="172"/>
      <c r="I36" s="170"/>
      <c r="J36" s="172"/>
      <c r="K36" s="173"/>
      <c r="L36" s="172"/>
      <c r="M36" s="170"/>
      <c r="N36" s="172"/>
      <c r="O36" s="170"/>
    </row>
    <row r="37" spans="1:23">
      <c r="C37" s="139" t="s">
        <v>247</v>
      </c>
      <c r="E37" s="148">
        <v>41336456.280000001</v>
      </c>
      <c r="F37" s="170"/>
      <c r="G37" s="148">
        <v>40413449.296999998</v>
      </c>
      <c r="H37" s="172"/>
      <c r="I37" s="170"/>
      <c r="J37" s="172"/>
      <c r="K37" s="173"/>
      <c r="L37" s="172"/>
      <c r="M37" s="148">
        <v>41535844.990000002</v>
      </c>
      <c r="N37" s="172"/>
      <c r="O37" s="170"/>
    </row>
    <row r="38" spans="1:23">
      <c r="C38" s="139" t="s">
        <v>248</v>
      </c>
      <c r="E38" s="184">
        <v>16631607.470000001</v>
      </c>
      <c r="F38" s="154"/>
      <c r="G38" s="153">
        <v>16712578.039999999</v>
      </c>
      <c r="H38" s="154"/>
      <c r="I38" s="153"/>
      <c r="J38" s="154"/>
      <c r="K38" s="174"/>
      <c r="L38" s="154"/>
      <c r="M38" s="153">
        <v>15312447.359999999</v>
      </c>
      <c r="O38" s="175"/>
    </row>
    <row r="39" spans="1:23">
      <c r="C39" s="139" t="s">
        <v>249</v>
      </c>
      <c r="E39" s="184">
        <v>4843046.8499999996</v>
      </c>
      <c r="F39" s="154"/>
      <c r="G39" s="153">
        <v>7133814.8729999997</v>
      </c>
      <c r="H39" s="154"/>
      <c r="I39" s="153"/>
      <c r="J39" s="154"/>
      <c r="K39" s="174"/>
      <c r="L39" s="154"/>
      <c r="M39" s="153">
        <v>5022860.79</v>
      </c>
      <c r="O39" s="175"/>
    </row>
    <row r="40" spans="1:23">
      <c r="C40" s="139" t="s">
        <v>250</v>
      </c>
      <c r="E40" s="184">
        <v>-22380.13</v>
      </c>
      <c r="F40" s="154"/>
      <c r="G40" s="153">
        <v>-3209445.7289999998</v>
      </c>
      <c r="H40" s="154"/>
      <c r="I40" s="153"/>
      <c r="J40" s="154"/>
      <c r="K40" s="174"/>
      <c r="L40" s="154"/>
      <c r="M40" s="153">
        <v>-2929656.64</v>
      </c>
      <c r="O40" s="175"/>
    </row>
    <row r="41" spans="1:23">
      <c r="C41" s="139" t="s">
        <v>251</v>
      </c>
      <c r="E41" s="184">
        <v>21521820.140000001</v>
      </c>
      <c r="F41" s="154"/>
      <c r="G41" s="153">
        <v>28692077.370000001</v>
      </c>
      <c r="H41" s="154"/>
      <c r="I41" s="153"/>
      <c r="J41" s="154"/>
      <c r="K41" s="174"/>
      <c r="L41" s="154"/>
      <c r="M41" s="153">
        <v>22867673.829999998</v>
      </c>
      <c r="O41" s="175"/>
    </row>
    <row r="42" spans="1:23">
      <c r="C42" s="139" t="s">
        <v>252</v>
      </c>
      <c r="E42" s="184">
        <v>-32.450000000000003</v>
      </c>
      <c r="F42" s="154"/>
      <c r="G42" s="153">
        <v>0</v>
      </c>
      <c r="H42" s="154"/>
      <c r="I42" s="153"/>
      <c r="J42" s="154"/>
      <c r="K42" s="174"/>
      <c r="L42" s="154"/>
      <c r="M42" s="153">
        <v>-51282.51</v>
      </c>
      <c r="O42" s="175"/>
    </row>
    <row r="43" spans="1:23">
      <c r="C43" s="139" t="s">
        <v>253</v>
      </c>
      <c r="E43" s="153">
        <v>12204932</v>
      </c>
      <c r="F43" s="154"/>
      <c r="G43" s="153">
        <v>15524429.757999999</v>
      </c>
      <c r="H43" s="154"/>
      <c r="I43" s="153"/>
      <c r="J43" s="154"/>
      <c r="K43" s="174"/>
      <c r="L43" s="154"/>
      <c r="M43" s="153">
        <v>6980521.1699999999</v>
      </c>
      <c r="O43" s="175"/>
    </row>
    <row r="44" spans="1:23">
      <c r="C44" s="139" t="s">
        <v>254</v>
      </c>
      <c r="E44" s="153">
        <v>-4869731.8899999997</v>
      </c>
      <c r="F44" s="154"/>
      <c r="G44" s="153">
        <v>0</v>
      </c>
      <c r="H44" s="154"/>
      <c r="I44" s="153"/>
      <c r="J44" s="154"/>
      <c r="K44" s="174"/>
      <c r="L44" s="154"/>
      <c r="M44" s="153">
        <v>0</v>
      </c>
      <c r="O44" s="175"/>
    </row>
    <row r="45" spans="1:23">
      <c r="E45" s="153"/>
      <c r="M45" s="153">
        <v>0</v>
      </c>
    </row>
    <row r="46" spans="1:23" ht="13.2">
      <c r="A46" s="137" t="s">
        <v>255</v>
      </c>
      <c r="E46" s="176"/>
    </row>
    <row r="47" spans="1:23" ht="12">
      <c r="B47" s="147" t="s">
        <v>256</v>
      </c>
      <c r="E47" s="176"/>
    </row>
    <row r="48" spans="1:23">
      <c r="C48" s="139" t="s">
        <v>231</v>
      </c>
      <c r="E48" s="177">
        <v>605313769</v>
      </c>
      <c r="G48" s="178">
        <v>634190596</v>
      </c>
      <c r="H48" s="179"/>
      <c r="I48" s="178">
        <f>E48-G48</f>
        <v>-28876827</v>
      </c>
      <c r="K48" s="150">
        <f>IF(G48=0,"n/a",IF(AND(I48/G48&lt;1,I48/G48&gt;-1),I48/G48,"n/a"))</f>
        <v>-4.5533357293743283E-2</v>
      </c>
      <c r="M48" s="177">
        <v>571264746</v>
      </c>
      <c r="N48" s="179"/>
      <c r="O48" s="178">
        <f>E48-M48</f>
        <v>34049023</v>
      </c>
      <c r="Q48" s="150">
        <f>IF(M48=0,"n/a",IF(AND(O48/M48&lt;1,O48/M48&gt;-1),O48/M48,"n/a"))</f>
        <v>5.9602878067326073E-2</v>
      </c>
    </row>
    <row r="49" spans="2:23">
      <c r="C49" s="139" t="s">
        <v>232</v>
      </c>
      <c r="E49" s="177">
        <v>277638726</v>
      </c>
      <c r="G49" s="178">
        <v>281369330</v>
      </c>
      <c r="H49" s="179"/>
      <c r="I49" s="178">
        <f>E49-G49</f>
        <v>-3730604</v>
      </c>
      <c r="K49" s="150">
        <f>IF(G49=0,"n/a",IF(AND(I49/G49&lt;1,I49/G49&gt;-1),I49/G49,"n/a"))</f>
        <v>-1.3258744298818922E-2</v>
      </c>
      <c r="M49" s="177">
        <v>264775331</v>
      </c>
      <c r="N49" s="179"/>
      <c r="O49" s="178">
        <f>E49-M49</f>
        <v>12863395</v>
      </c>
      <c r="Q49" s="150">
        <f>IF(M49=0,"n/a",IF(AND(O49/M49&lt;1,O49/M49&gt;-1),O49/M49,"n/a"))</f>
        <v>4.8582301649544531E-2</v>
      </c>
    </row>
    <row r="50" spans="2:23">
      <c r="C50" s="139" t="s">
        <v>233</v>
      </c>
      <c r="E50" s="180">
        <v>22914785</v>
      </c>
      <c r="G50" s="180">
        <v>24362311</v>
      </c>
      <c r="H50" s="179"/>
      <c r="I50" s="180">
        <f>E50-G50</f>
        <v>-1447526</v>
      </c>
      <c r="K50" s="157">
        <f>IF(G50=0,"n/a",IF(AND(I50/G50&lt;1,I50/G50&gt;-1),I50/G50,"n/a"))</f>
        <v>-5.9416612816411384E-2</v>
      </c>
      <c r="M50" s="180">
        <v>23889811</v>
      </c>
      <c r="N50" s="179"/>
      <c r="O50" s="180">
        <f>E50-M50</f>
        <v>-975026</v>
      </c>
      <c r="Q50" s="157">
        <f>IF(M50=0,"n/a",IF(AND(O50/M50&lt;1,O50/M50&gt;-1),O50/M50,"n/a"))</f>
        <v>-4.0813466460659732E-2</v>
      </c>
    </row>
    <row r="51" spans="2:23" ht="6.9" customHeight="1">
      <c r="E51" s="178"/>
      <c r="G51" s="178"/>
      <c r="I51" s="178"/>
      <c r="K51" s="159"/>
      <c r="M51" s="178"/>
      <c r="O51" s="178"/>
      <c r="Q51" s="159"/>
      <c r="S51" s="164"/>
      <c r="T51" s="164"/>
      <c r="U51" s="164"/>
      <c r="V51" s="164"/>
      <c r="W51" s="164"/>
    </row>
    <row r="52" spans="2:23">
      <c r="C52" s="139" t="s">
        <v>234</v>
      </c>
      <c r="E52" s="178">
        <f>SUM(E48:E50)</f>
        <v>905867280</v>
      </c>
      <c r="G52" s="178">
        <f>SUM(G48:G50)</f>
        <v>939922237</v>
      </c>
      <c r="H52" s="179"/>
      <c r="I52" s="178">
        <f>E52-G52</f>
        <v>-34054957</v>
      </c>
      <c r="K52" s="150">
        <f>IF(G52=0,"n/a",IF(AND(I52/G52&lt;1,I52/G52&gt;-1),I52/G52,"n/a"))</f>
        <v>-3.6231674982703917E-2</v>
      </c>
      <c r="M52" s="178">
        <f>SUM(M48:M50)</f>
        <v>859929888</v>
      </c>
      <c r="N52" s="179"/>
      <c r="O52" s="178">
        <f>E52-M52</f>
        <v>45937392</v>
      </c>
      <c r="Q52" s="150">
        <f>IF(M52=0,"n/a",IF(AND(O52/M52&lt;1,O52/M52&gt;-1),O52/M52,"n/a"))</f>
        <v>5.3419927183645001E-2</v>
      </c>
    </row>
    <row r="53" spans="2:23" ht="6.9" customHeight="1">
      <c r="E53" s="178"/>
      <c r="G53" s="178"/>
      <c r="I53" s="178"/>
      <c r="K53" s="159"/>
      <c r="M53" s="178"/>
      <c r="O53" s="178"/>
      <c r="Q53" s="159"/>
      <c r="S53" s="164"/>
      <c r="T53" s="164"/>
      <c r="U53" s="164"/>
      <c r="V53" s="164"/>
      <c r="W53" s="164"/>
    </row>
    <row r="54" spans="2:23" ht="12">
      <c r="B54" s="147" t="s">
        <v>257</v>
      </c>
      <c r="E54" s="178"/>
      <c r="G54" s="178"/>
      <c r="H54" s="179"/>
      <c r="I54" s="178"/>
      <c r="K54" s="159"/>
      <c r="M54" s="178"/>
      <c r="N54" s="179"/>
      <c r="O54" s="178"/>
      <c r="Q54" s="159"/>
    </row>
    <row r="55" spans="2:23">
      <c r="C55" s="139" t="s">
        <v>236</v>
      </c>
      <c r="E55" s="177">
        <v>43940847</v>
      </c>
      <c r="G55" s="178">
        <v>45124969</v>
      </c>
      <c r="H55" s="179"/>
      <c r="I55" s="178">
        <f>E55-G55</f>
        <v>-1184122</v>
      </c>
      <c r="K55" s="150">
        <f>IF(G55=0,"n/a",IF(AND(I55/G55&lt;1,I55/G55&gt;-1),I55/G55,"n/a"))</f>
        <v>-2.624094877494542E-2</v>
      </c>
      <c r="M55" s="177">
        <v>45242443</v>
      </c>
      <c r="N55" s="179"/>
      <c r="O55" s="178">
        <f>E55-M55</f>
        <v>-1301596</v>
      </c>
      <c r="Q55" s="150">
        <f>IF(M55=0,"n/a",IF(AND(O55/M55&lt;1,O55/M55&gt;-1),O55/M55,"n/a"))</f>
        <v>-2.8769357127774908E-2</v>
      </c>
    </row>
    <row r="56" spans="2:23">
      <c r="C56" s="139" t="s">
        <v>237</v>
      </c>
      <c r="E56" s="180">
        <v>1234580</v>
      </c>
      <c r="G56" s="180">
        <v>2142435</v>
      </c>
      <c r="H56" s="179"/>
      <c r="I56" s="180">
        <f>E56-G56</f>
        <v>-907855</v>
      </c>
      <c r="K56" s="157">
        <f>IF(G56=0,"n/a",IF(AND(I56/G56&lt;1,I56/G56&gt;-1),I56/G56,"n/a"))</f>
        <v>-0.42374914524828056</v>
      </c>
      <c r="M56" s="180">
        <v>2032858</v>
      </c>
      <c r="N56" s="179"/>
      <c r="O56" s="180">
        <f>E56-M56</f>
        <v>-798278</v>
      </c>
      <c r="Q56" s="157">
        <f>IF(M56=0,"n/a",IF(AND(O56/M56&lt;1,O56/M56&gt;-1),O56/M56,"n/a"))</f>
        <v>-0.39268753646344212</v>
      </c>
    </row>
    <row r="57" spans="2:23" ht="6.9" customHeight="1">
      <c r="E57" s="178"/>
      <c r="G57" s="178"/>
      <c r="I57" s="178"/>
      <c r="K57" s="159"/>
      <c r="M57" s="178"/>
      <c r="O57" s="178"/>
      <c r="Q57" s="159"/>
      <c r="S57" s="164"/>
      <c r="T57" s="164"/>
      <c r="U57" s="164"/>
      <c r="V57" s="164"/>
      <c r="W57" s="164"/>
    </row>
    <row r="58" spans="2:23">
      <c r="C58" s="139" t="s">
        <v>238</v>
      </c>
      <c r="E58" s="180">
        <f>SUM(E55:E56)</f>
        <v>45175427</v>
      </c>
      <c r="G58" s="180">
        <f>SUM(G55:G56)</f>
        <v>47267404</v>
      </c>
      <c r="H58" s="179"/>
      <c r="I58" s="180">
        <f>E58-G58</f>
        <v>-2091977</v>
      </c>
      <c r="K58" s="157">
        <f>IF(G58=0,"n/a",IF(AND(I58/G58&lt;1,I58/G58&gt;-1),I58/G58,"n/a"))</f>
        <v>-4.4258343445305354E-2</v>
      </c>
      <c r="M58" s="180">
        <f>SUM(M55:M56)</f>
        <v>47275301</v>
      </c>
      <c r="N58" s="179"/>
      <c r="O58" s="180">
        <f>E58-M58</f>
        <v>-2099874</v>
      </c>
      <c r="Q58" s="157">
        <f>IF(M58=0,"n/a",IF(AND(O58/M58&lt;1,O58/M58&gt;-1),O58/M58,"n/a"))</f>
        <v>-4.4417993234987546E-2</v>
      </c>
    </row>
    <row r="59" spans="2:23" ht="6.9" customHeight="1">
      <c r="E59" s="178"/>
      <c r="G59" s="178"/>
      <c r="I59" s="178"/>
      <c r="K59" s="159"/>
      <c r="M59" s="178"/>
      <c r="O59" s="178"/>
      <c r="Q59" s="159"/>
      <c r="S59" s="164"/>
      <c r="T59" s="164"/>
      <c r="U59" s="164"/>
      <c r="V59" s="164"/>
      <c r="W59" s="164"/>
    </row>
    <row r="60" spans="2:23">
      <c r="C60" s="139" t="s">
        <v>258</v>
      </c>
      <c r="E60" s="178">
        <f>E52+E58</f>
        <v>951042707</v>
      </c>
      <c r="G60" s="178">
        <f>G52+G58</f>
        <v>987189641</v>
      </c>
      <c r="H60" s="179"/>
      <c r="I60" s="178">
        <f>E60-G60</f>
        <v>-36146934</v>
      </c>
      <c r="K60" s="150">
        <f>IF(G60=0,"n/a",IF(AND(I60/G60&lt;1,I60/G60&gt;-1),I60/G60,"n/a"))</f>
        <v>-3.6615998080555226E-2</v>
      </c>
      <c r="M60" s="178">
        <f>M52+M58</f>
        <v>907205189</v>
      </c>
      <c r="N60" s="179"/>
      <c r="O60" s="178">
        <f>E60-M60</f>
        <v>43837518</v>
      </c>
      <c r="Q60" s="150">
        <f>IF(M60=0,"n/a",IF(AND(O60/M60&lt;1,O60/M60&gt;-1),O60/M60,"n/a"))</f>
        <v>4.8321502711334251E-2</v>
      </c>
    </row>
    <row r="61" spans="2:23" ht="6.9" customHeight="1">
      <c r="E61" s="178"/>
      <c r="G61" s="178"/>
      <c r="I61" s="178"/>
      <c r="K61" s="159"/>
      <c r="M61" s="178"/>
      <c r="O61" s="178"/>
      <c r="Q61" s="159"/>
      <c r="S61" s="164"/>
      <c r="T61" s="164"/>
      <c r="U61" s="164"/>
      <c r="V61" s="164"/>
      <c r="W61" s="164"/>
    </row>
    <row r="62" spans="2:23" ht="12">
      <c r="B62" s="147" t="s">
        <v>259</v>
      </c>
      <c r="E62" s="178"/>
      <c r="G62" s="178"/>
      <c r="H62" s="179"/>
      <c r="I62" s="178"/>
      <c r="K62" s="159"/>
      <c r="M62" s="178"/>
      <c r="N62" s="179"/>
      <c r="O62" s="178"/>
      <c r="Q62" s="159"/>
    </row>
    <row r="63" spans="2:23">
      <c r="C63" s="139" t="s">
        <v>241</v>
      </c>
      <c r="E63" s="177">
        <v>54705514</v>
      </c>
      <c r="G63" s="178">
        <v>59767773</v>
      </c>
      <c r="H63" s="179"/>
      <c r="I63" s="178">
        <f>E63-G63</f>
        <v>-5062259</v>
      </c>
      <c r="K63" s="150">
        <f>IF(G63=0,"n/a",IF(AND(I63/G63&lt;1,I63/G63&gt;-1),I63/G63,"n/a"))</f>
        <v>-8.4698805826343912E-2</v>
      </c>
      <c r="M63" s="177">
        <v>54524708</v>
      </c>
      <c r="N63" s="179"/>
      <c r="O63" s="178">
        <f>E63-M63</f>
        <v>180806</v>
      </c>
      <c r="Q63" s="150">
        <f>IF(M63=0,"n/a",IF(AND(O63/M63&lt;1,O63/M63&gt;-1),O63/M63,"n/a"))</f>
        <v>3.3160379327478473E-3</v>
      </c>
    </row>
    <row r="64" spans="2:23">
      <c r="C64" s="139" t="s">
        <v>242</v>
      </c>
      <c r="E64" s="180">
        <v>172951469</v>
      </c>
      <c r="G64" s="180">
        <v>179796860</v>
      </c>
      <c r="H64" s="179"/>
      <c r="I64" s="180">
        <f>E64-G64</f>
        <v>-6845391</v>
      </c>
      <c r="K64" s="157">
        <f>IF(G64=0,"n/a",IF(AND(I64/G64&lt;1,I64/G64&gt;-1),I64/G64,"n/a"))</f>
        <v>-3.8072917402450744E-2</v>
      </c>
      <c r="M64" s="180">
        <v>176209847</v>
      </c>
      <c r="N64" s="179"/>
      <c r="O64" s="180">
        <f>E64-M64</f>
        <v>-3258378</v>
      </c>
      <c r="Q64" s="157">
        <f>IF(M64=0,"n/a",IF(AND(O64/M64&lt;1,O64/M64&gt;-1),O64/M64,"n/a"))</f>
        <v>-1.8491463760251719E-2</v>
      </c>
    </row>
    <row r="65" spans="1:23" ht="6.9" customHeight="1">
      <c r="E65" s="178"/>
      <c r="G65" s="178"/>
      <c r="I65" s="178"/>
      <c r="K65" s="159"/>
      <c r="M65" s="178"/>
      <c r="O65" s="178"/>
      <c r="Q65" s="159"/>
      <c r="S65" s="164"/>
      <c r="T65" s="164"/>
      <c r="U65" s="164"/>
      <c r="V65" s="164"/>
      <c r="W65" s="164"/>
    </row>
    <row r="66" spans="1:23">
      <c r="C66" s="139" t="s">
        <v>243</v>
      </c>
      <c r="E66" s="180">
        <f>SUM(E63:E64)</f>
        <v>227656983</v>
      </c>
      <c r="G66" s="180">
        <f>SUM(G63:G64)</f>
        <v>239564633</v>
      </c>
      <c r="H66" s="179"/>
      <c r="I66" s="180">
        <f>E66-G66</f>
        <v>-11907650</v>
      </c>
      <c r="K66" s="157">
        <f>IF(G66=0,"n/a",IF(AND(I66/G66&lt;1,I66/G66&gt;-1),I66/G66,"n/a"))</f>
        <v>-4.9705375333929193E-2</v>
      </c>
      <c r="M66" s="180">
        <f>SUM(M63:M64)</f>
        <v>230734555</v>
      </c>
      <c r="N66" s="179"/>
      <c r="O66" s="180">
        <f>E66-M66</f>
        <v>-3077572</v>
      </c>
      <c r="Q66" s="157">
        <f>IF(M66=0,"n/a",IF(AND(O66/M66&lt;1,O66/M66&gt;-1),O66/M66,"n/a"))</f>
        <v>-1.3338149545914352E-2</v>
      </c>
    </row>
    <row r="67" spans="1:23" ht="6.9" customHeight="1">
      <c r="E67" s="178"/>
      <c r="G67" s="178"/>
      <c r="I67" s="178"/>
      <c r="K67" s="159"/>
      <c r="M67" s="178"/>
      <c r="O67" s="178"/>
      <c r="Q67" s="159"/>
      <c r="S67" s="164"/>
      <c r="T67" s="164"/>
      <c r="U67" s="164"/>
      <c r="V67" s="164"/>
      <c r="W67" s="164"/>
    </row>
    <row r="68" spans="1:23" ht="12" thickBot="1">
      <c r="C68" s="139" t="s">
        <v>260</v>
      </c>
      <c r="E68" s="181">
        <f>E60+E66</f>
        <v>1178699690</v>
      </c>
      <c r="G68" s="181">
        <f>G60+G66</f>
        <v>1226754274</v>
      </c>
      <c r="H68" s="179"/>
      <c r="I68" s="181">
        <f>E68-G68</f>
        <v>-48054584</v>
      </c>
      <c r="K68" s="169">
        <f>IF(G68=0,"n/a",IF(AND(I68/G68&lt;1,I68/G68&gt;-1),I68/G68,"n/a"))</f>
        <v>-3.9172134973136437E-2</v>
      </c>
      <c r="M68" s="181">
        <f>M60+M66</f>
        <v>1137939744</v>
      </c>
      <c r="N68" s="179"/>
      <c r="O68" s="181">
        <f>E68-M68</f>
        <v>40759946</v>
      </c>
      <c r="Q68" s="169">
        <f>IF(M68=0,"n/a",IF(AND(O68/M68&lt;1,O68/M68&gt;-1),O68/M68,"n/a"))</f>
        <v>3.5819072332181415E-2</v>
      </c>
    </row>
    <row r="69" spans="1:23" ht="12" thickTop="1"/>
    <row r="70" spans="1:23" ht="13.2">
      <c r="A70" s="139" t="s">
        <v>48</v>
      </c>
      <c r="C70" s="204" t="s">
        <v>261</v>
      </c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</row>
    <row r="71" spans="1:23">
      <c r="A71" s="139" t="s">
        <v>48</v>
      </c>
    </row>
    <row r="72" spans="1:23">
      <c r="A72" s="139" t="s">
        <v>48</v>
      </c>
    </row>
    <row r="73" spans="1:23">
      <c r="A73" s="139" t="s">
        <v>48</v>
      </c>
    </row>
    <row r="74" spans="1:23">
      <c r="A74" s="139" t="s">
        <v>48</v>
      </c>
    </row>
    <row r="75" spans="1:23">
      <c r="A75" s="139" t="s">
        <v>48</v>
      </c>
    </row>
    <row r="76" spans="1:23">
      <c r="A76" s="139" t="s">
        <v>48</v>
      </c>
    </row>
    <row r="77" spans="1:23">
      <c r="A77" s="139" t="s">
        <v>48</v>
      </c>
    </row>
    <row r="78" spans="1:23">
      <c r="A78" s="139" t="s">
        <v>48</v>
      </c>
    </row>
    <row r="79" spans="1:23">
      <c r="A79" s="139" t="s">
        <v>48</v>
      </c>
    </row>
    <row r="80" spans="1:23">
      <c r="A80" s="139" t="s">
        <v>48</v>
      </c>
    </row>
    <row r="81" spans="1:1">
      <c r="A81" s="139" t="s">
        <v>48</v>
      </c>
    </row>
    <row r="82" spans="1:1">
      <c r="A82" s="139" t="s">
        <v>48</v>
      </c>
    </row>
    <row r="83" spans="1:1">
      <c r="A83" s="139" t="s">
        <v>48</v>
      </c>
    </row>
    <row r="84" spans="1:1">
      <c r="A84" s="139" t="s">
        <v>48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F41" sqref="F41"/>
    </sheetView>
  </sheetViews>
  <sheetFormatPr defaultColWidth="8.88671875" defaultRowHeight="13.2"/>
  <cols>
    <col min="1" max="1" width="16" style="56" bestFit="1" customWidth="1"/>
    <col min="2" max="2" width="13" style="56" bestFit="1" customWidth="1"/>
    <col min="3" max="3" width="27" style="56" bestFit="1" customWidth="1"/>
    <col min="4" max="4" width="5" style="56" bestFit="1" customWidth="1"/>
    <col min="5" max="5" width="6" style="56" bestFit="1" customWidth="1"/>
    <col min="6" max="6" width="9.109375" style="56" customWidth="1"/>
    <col min="7" max="7" width="17" style="56" bestFit="1" customWidth="1"/>
    <col min="8" max="8" width="9.6640625" style="56" customWidth="1"/>
    <col min="9" max="9" width="11" style="56" bestFit="1" customWidth="1"/>
    <col min="10" max="11" width="13" style="56" bestFit="1" customWidth="1"/>
    <col min="12" max="12" width="52" style="56" bestFit="1" customWidth="1"/>
    <col min="13" max="16384" width="8.88671875" style="56"/>
  </cols>
  <sheetData>
    <row r="1" spans="1:12">
      <c r="A1" s="55" t="s">
        <v>109</v>
      </c>
    </row>
    <row r="2" spans="1:12" ht="14.4">
      <c r="A2" s="93" t="s">
        <v>162</v>
      </c>
    </row>
    <row r="4" spans="1:12">
      <c r="A4" s="57" t="s">
        <v>33</v>
      </c>
      <c r="B4" s="57" t="s">
        <v>34</v>
      </c>
      <c r="C4" s="57" t="s">
        <v>35</v>
      </c>
      <c r="D4" s="57" t="s">
        <v>36</v>
      </c>
      <c r="E4" s="57" t="s">
        <v>37</v>
      </c>
      <c r="F4" s="57" t="s">
        <v>38</v>
      </c>
      <c r="G4" s="57" t="s">
        <v>39</v>
      </c>
      <c r="H4" s="57" t="s">
        <v>40</v>
      </c>
      <c r="I4" s="57" t="s">
        <v>41</v>
      </c>
      <c r="J4" s="57" t="s">
        <v>42</v>
      </c>
      <c r="K4" s="57" t="s">
        <v>43</v>
      </c>
      <c r="L4" s="57" t="s">
        <v>44</v>
      </c>
    </row>
    <row r="5" spans="1:12" ht="14.4">
      <c r="A5" s="56" t="s">
        <v>45</v>
      </c>
      <c r="B5" s="56" t="s">
        <v>90</v>
      </c>
      <c r="C5" s="56" t="s">
        <v>46</v>
      </c>
      <c r="D5" s="91" t="s">
        <v>125</v>
      </c>
      <c r="E5" s="91" t="s">
        <v>126</v>
      </c>
      <c r="F5" s="56" t="s">
        <v>91</v>
      </c>
      <c r="G5" s="58">
        <v>-622320.35</v>
      </c>
      <c r="H5" s="56" t="s">
        <v>47</v>
      </c>
      <c r="I5" s="91" t="s">
        <v>127</v>
      </c>
      <c r="J5" s="59">
        <v>43500</v>
      </c>
      <c r="K5" s="59">
        <v>43496</v>
      </c>
      <c r="L5" s="56" t="s">
        <v>128</v>
      </c>
    </row>
    <row r="6" spans="1:12" ht="14.4">
      <c r="A6" s="56" t="s">
        <v>45</v>
      </c>
      <c r="B6" s="56" t="s">
        <v>90</v>
      </c>
      <c r="C6" s="56" t="s">
        <v>46</v>
      </c>
      <c r="D6" s="91" t="s">
        <v>129</v>
      </c>
      <c r="E6" s="91" t="s">
        <v>126</v>
      </c>
      <c r="F6" s="56" t="s">
        <v>91</v>
      </c>
      <c r="G6" s="58">
        <v>-747857.56</v>
      </c>
      <c r="H6" s="56" t="s">
        <v>47</v>
      </c>
      <c r="I6" s="91" t="s">
        <v>130</v>
      </c>
      <c r="J6" s="59">
        <v>43528</v>
      </c>
      <c r="K6" s="59">
        <v>43524</v>
      </c>
      <c r="L6" s="56" t="s">
        <v>131</v>
      </c>
    </row>
    <row r="7" spans="1:12" ht="14.4">
      <c r="A7" s="56" t="s">
        <v>45</v>
      </c>
      <c r="B7" s="56" t="s">
        <v>90</v>
      </c>
      <c r="C7" s="56" t="s">
        <v>46</v>
      </c>
      <c r="D7" s="91" t="s">
        <v>132</v>
      </c>
      <c r="E7" s="91" t="s">
        <v>126</v>
      </c>
      <c r="F7" s="56" t="s">
        <v>91</v>
      </c>
      <c r="G7" s="58">
        <v>-548014.29</v>
      </c>
      <c r="H7" s="56" t="s">
        <v>47</v>
      </c>
      <c r="I7" s="91" t="s">
        <v>133</v>
      </c>
      <c r="J7" s="59">
        <v>43557</v>
      </c>
      <c r="K7" s="59">
        <v>43555</v>
      </c>
      <c r="L7" s="56" t="s">
        <v>134</v>
      </c>
    </row>
    <row r="8" spans="1:12" ht="14.4">
      <c r="A8" s="56" t="s">
        <v>45</v>
      </c>
      <c r="B8" s="56" t="s">
        <v>90</v>
      </c>
      <c r="C8" s="56" t="s">
        <v>46</v>
      </c>
      <c r="D8" s="91" t="s">
        <v>135</v>
      </c>
      <c r="E8" s="91" t="s">
        <v>126</v>
      </c>
      <c r="F8" s="56" t="s">
        <v>91</v>
      </c>
      <c r="G8" s="58">
        <v>-352639.02</v>
      </c>
      <c r="H8" s="56" t="s">
        <v>47</v>
      </c>
      <c r="I8" s="91" t="s">
        <v>136</v>
      </c>
      <c r="J8" s="59">
        <v>43587</v>
      </c>
      <c r="K8" s="59">
        <v>43585</v>
      </c>
      <c r="L8" s="56" t="s">
        <v>137</v>
      </c>
    </row>
    <row r="9" spans="1:12" ht="14.4">
      <c r="A9" s="56" t="s">
        <v>45</v>
      </c>
      <c r="B9" s="56" t="s">
        <v>90</v>
      </c>
      <c r="C9" s="56" t="s">
        <v>46</v>
      </c>
      <c r="D9" s="91" t="s">
        <v>138</v>
      </c>
      <c r="E9" s="91" t="s">
        <v>126</v>
      </c>
      <c r="F9" s="56" t="s">
        <v>91</v>
      </c>
      <c r="G9" s="58">
        <v>-215970.96</v>
      </c>
      <c r="H9" s="56" t="s">
        <v>47</v>
      </c>
      <c r="I9" s="91" t="s">
        <v>139</v>
      </c>
      <c r="J9" s="59">
        <v>43620</v>
      </c>
      <c r="K9" s="59">
        <v>43616</v>
      </c>
      <c r="L9" s="56" t="s">
        <v>140</v>
      </c>
    </row>
    <row r="10" spans="1:12" ht="14.4">
      <c r="A10" s="56" t="s">
        <v>45</v>
      </c>
      <c r="B10" s="56" t="s">
        <v>90</v>
      </c>
      <c r="C10" s="56" t="s">
        <v>46</v>
      </c>
      <c r="D10" s="91" t="s">
        <v>141</v>
      </c>
      <c r="E10" s="91" t="s">
        <v>126</v>
      </c>
      <c r="F10" s="56" t="s">
        <v>91</v>
      </c>
      <c r="G10" s="58">
        <v>-158971.82</v>
      </c>
      <c r="H10" s="56" t="s">
        <v>47</v>
      </c>
      <c r="I10" s="91" t="s">
        <v>142</v>
      </c>
      <c r="J10" s="59">
        <v>43649</v>
      </c>
      <c r="K10" s="59">
        <v>43646</v>
      </c>
      <c r="L10" s="56" t="s">
        <v>143</v>
      </c>
    </row>
    <row r="11" spans="1:12" ht="14.4">
      <c r="A11" s="56" t="s">
        <v>45</v>
      </c>
      <c r="B11" s="56" t="s">
        <v>90</v>
      </c>
      <c r="C11" s="56" t="s">
        <v>46</v>
      </c>
      <c r="D11" s="91" t="s">
        <v>144</v>
      </c>
      <c r="E11" s="91" t="s">
        <v>126</v>
      </c>
      <c r="F11" s="56" t="s">
        <v>91</v>
      </c>
      <c r="G11" s="58">
        <v>-132653.44</v>
      </c>
      <c r="H11" s="56" t="s">
        <v>47</v>
      </c>
      <c r="I11" s="91" t="s">
        <v>145</v>
      </c>
      <c r="J11" s="59">
        <v>43679</v>
      </c>
      <c r="K11" s="59">
        <v>43677</v>
      </c>
      <c r="L11" s="56" t="s">
        <v>146</v>
      </c>
    </row>
    <row r="12" spans="1:12" ht="14.4">
      <c r="A12" s="56" t="s">
        <v>45</v>
      </c>
      <c r="B12" s="56" t="s">
        <v>90</v>
      </c>
      <c r="C12" s="56" t="s">
        <v>46</v>
      </c>
      <c r="D12" s="91" t="s">
        <v>147</v>
      </c>
      <c r="E12" s="91" t="s">
        <v>126</v>
      </c>
      <c r="F12" s="56" t="s">
        <v>91</v>
      </c>
      <c r="G12" s="58">
        <v>-129413.33</v>
      </c>
      <c r="H12" s="56" t="s">
        <v>47</v>
      </c>
      <c r="I12" s="91" t="s">
        <v>148</v>
      </c>
      <c r="J12" s="59">
        <v>43712</v>
      </c>
      <c r="K12" s="59">
        <v>43708</v>
      </c>
      <c r="L12" s="56" t="s">
        <v>149</v>
      </c>
    </row>
    <row r="13" spans="1:12" ht="14.4">
      <c r="A13" s="56" t="s">
        <v>45</v>
      </c>
      <c r="B13" s="56" t="s">
        <v>90</v>
      </c>
      <c r="C13" s="56" t="s">
        <v>46</v>
      </c>
      <c r="D13" s="91" t="s">
        <v>150</v>
      </c>
      <c r="E13" s="91" t="s">
        <v>126</v>
      </c>
      <c r="F13" s="56" t="s">
        <v>91</v>
      </c>
      <c r="G13" s="58">
        <v>-170046.42</v>
      </c>
      <c r="H13" s="56" t="s">
        <v>47</v>
      </c>
      <c r="I13" s="91" t="s">
        <v>151</v>
      </c>
      <c r="J13" s="59">
        <v>43740</v>
      </c>
      <c r="K13" s="59">
        <v>43738</v>
      </c>
      <c r="L13" s="56" t="s">
        <v>152</v>
      </c>
    </row>
    <row r="14" spans="1:12" ht="14.4">
      <c r="A14" s="56" t="s">
        <v>45</v>
      </c>
      <c r="B14" s="56" t="s">
        <v>90</v>
      </c>
      <c r="C14" s="56" t="s">
        <v>46</v>
      </c>
      <c r="D14" s="91" t="s">
        <v>153</v>
      </c>
      <c r="E14" s="91" t="s">
        <v>126</v>
      </c>
      <c r="F14" s="56" t="s">
        <v>91</v>
      </c>
      <c r="G14" s="58">
        <v>-456083.04</v>
      </c>
      <c r="H14" s="56" t="s">
        <v>47</v>
      </c>
      <c r="I14" s="91" t="s">
        <v>154</v>
      </c>
      <c r="J14" s="59">
        <v>43773</v>
      </c>
      <c r="K14" s="59">
        <v>43769</v>
      </c>
      <c r="L14" s="56" t="s">
        <v>155</v>
      </c>
    </row>
    <row r="15" spans="1:12" ht="14.4">
      <c r="A15" s="56" t="s">
        <v>45</v>
      </c>
      <c r="B15" s="56" t="s">
        <v>90</v>
      </c>
      <c r="C15" s="56" t="s">
        <v>46</v>
      </c>
      <c r="D15" s="91" t="s">
        <v>156</v>
      </c>
      <c r="E15" s="91" t="s">
        <v>126</v>
      </c>
      <c r="F15" s="56" t="s">
        <v>91</v>
      </c>
      <c r="G15" s="58">
        <v>-570094.54</v>
      </c>
      <c r="H15" s="56" t="s">
        <v>47</v>
      </c>
      <c r="I15" s="91" t="s">
        <v>157</v>
      </c>
      <c r="J15" s="59">
        <v>43802</v>
      </c>
      <c r="K15" s="59">
        <v>43799</v>
      </c>
      <c r="L15" s="56" t="s">
        <v>158</v>
      </c>
    </row>
    <row r="16" spans="1:12" ht="14.4">
      <c r="A16" s="56" t="s">
        <v>45</v>
      </c>
      <c r="B16" s="56" t="s">
        <v>90</v>
      </c>
      <c r="C16" s="56" t="s">
        <v>46</v>
      </c>
      <c r="D16" s="91" t="s">
        <v>159</v>
      </c>
      <c r="E16" s="91" t="s">
        <v>126</v>
      </c>
      <c r="F16" s="56" t="s">
        <v>91</v>
      </c>
      <c r="G16" s="58">
        <v>-738982.08</v>
      </c>
      <c r="H16" s="56" t="s">
        <v>47</v>
      </c>
      <c r="I16" s="91" t="s">
        <v>160</v>
      </c>
      <c r="J16" s="59">
        <v>43833</v>
      </c>
      <c r="K16" s="59">
        <v>43830</v>
      </c>
      <c r="L16" s="56" t="s">
        <v>161</v>
      </c>
    </row>
    <row r="17" spans="1:14" ht="13.8" thickBot="1">
      <c r="A17" s="60" t="s">
        <v>48</v>
      </c>
      <c r="B17" s="60" t="s">
        <v>48</v>
      </c>
      <c r="C17" s="60" t="s">
        <v>48</v>
      </c>
      <c r="D17" s="60" t="s">
        <v>48</v>
      </c>
      <c r="E17" s="60" t="s">
        <v>48</v>
      </c>
      <c r="F17" s="60" t="s">
        <v>48</v>
      </c>
      <c r="G17" s="61">
        <f>SUM(G5:G16)</f>
        <v>-4843046.8499999996</v>
      </c>
      <c r="H17" s="60" t="s">
        <v>48</v>
      </c>
      <c r="I17" s="60" t="s">
        <v>48</v>
      </c>
      <c r="J17" s="62"/>
      <c r="K17" s="62"/>
      <c r="L17" s="60" t="s">
        <v>48</v>
      </c>
    </row>
    <row r="18" spans="1:14" ht="13.8" thickTop="1"/>
    <row r="21" spans="1:14" ht="14.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4.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4.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</sheetData>
  <pageMargins left="0.75" right="0.75" top="1" bottom="1" header="0.5" footer="0.5"/>
  <pageSetup scale="65"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M13" sqref="M13"/>
    </sheetView>
  </sheetViews>
  <sheetFormatPr defaultRowHeight="14.4"/>
  <cols>
    <col min="1" max="1" width="53.88671875" bestFit="1" customWidth="1"/>
    <col min="2" max="2" width="15" bestFit="1" customWidth="1"/>
    <col min="6" max="6" width="49.109375" bestFit="1" customWidth="1"/>
    <col min="7" max="7" width="11.5546875" bestFit="1" customWidth="1"/>
    <col min="13" max="13" width="38.33203125" bestFit="1" customWidth="1"/>
    <col min="14" max="14" width="35.44140625" bestFit="1" customWidth="1"/>
    <col min="15" max="15" width="9" bestFit="1" customWidth="1"/>
    <col min="16" max="16" width="38.33203125" bestFit="1" customWidth="1"/>
    <col min="17" max="17" width="11.6640625" bestFit="1" customWidth="1"/>
  </cols>
  <sheetData>
    <row r="1" spans="1:14">
      <c r="A1" t="s">
        <v>124</v>
      </c>
    </row>
    <row r="2" spans="1:14">
      <c r="A2" t="s">
        <v>218</v>
      </c>
    </row>
    <row r="3" spans="1:14">
      <c r="A3" t="s">
        <v>262</v>
      </c>
    </row>
    <row r="5" spans="1:14">
      <c r="A5" s="44" t="s">
        <v>110</v>
      </c>
      <c r="B5" s="44" t="s">
        <v>104</v>
      </c>
    </row>
    <row r="6" spans="1:14">
      <c r="A6" t="s">
        <v>102</v>
      </c>
      <c r="B6" s="28">
        <v>4622872.26</v>
      </c>
    </row>
    <row r="7" spans="1:14">
      <c r="A7" t="s">
        <v>92</v>
      </c>
      <c r="B7" s="28">
        <v>15875501.359999999</v>
      </c>
    </row>
    <row r="8" spans="1:14">
      <c r="A8" s="133" t="s">
        <v>94</v>
      </c>
      <c r="B8" s="134">
        <v>-83580.100000000006</v>
      </c>
    </row>
    <row r="9" spans="1:14">
      <c r="A9" s="133" t="s">
        <v>95</v>
      </c>
      <c r="B9" s="134">
        <v>-202727</v>
      </c>
    </row>
    <row r="10" spans="1:14" ht="15" thickBot="1">
      <c r="A10" s="133" t="s">
        <v>96</v>
      </c>
      <c r="B10" s="134">
        <v>-43336710</v>
      </c>
      <c r="M10" s="185"/>
    </row>
    <row r="11" spans="1:14" ht="15" thickBot="1">
      <c r="A11" s="133" t="s">
        <v>219</v>
      </c>
      <c r="B11" s="134">
        <v>25222343</v>
      </c>
      <c r="J11" s="186" t="s">
        <v>264</v>
      </c>
      <c r="K11" s="187" t="s">
        <v>265</v>
      </c>
      <c r="L11" s="193">
        <v>90800143</v>
      </c>
      <c r="M11" s="193" t="s">
        <v>266</v>
      </c>
      <c r="N11" s="194">
        <v>433531.27</v>
      </c>
    </row>
    <row r="12" spans="1:14" ht="15" thickBot="1">
      <c r="A12" s="133" t="s">
        <v>220</v>
      </c>
      <c r="B12" s="134">
        <v>13765039</v>
      </c>
      <c r="J12" s="188"/>
      <c r="K12" s="189"/>
      <c r="L12" s="195">
        <v>90800144</v>
      </c>
      <c r="M12" s="195" t="s">
        <v>267</v>
      </c>
      <c r="N12" s="196">
        <v>259928.22</v>
      </c>
    </row>
    <row r="13" spans="1:14" ht="15" thickBot="1">
      <c r="A13" t="s">
        <v>105</v>
      </c>
      <c r="B13" s="28">
        <v>159786.32</v>
      </c>
      <c r="J13" s="188"/>
      <c r="K13" s="189"/>
      <c r="L13" s="191">
        <v>90800313</v>
      </c>
      <c r="M13" s="191" t="s">
        <v>268</v>
      </c>
      <c r="N13" s="192">
        <v>8905.39</v>
      </c>
    </row>
    <row r="14" spans="1:14" ht="15" thickBot="1">
      <c r="A14" s="133" t="s">
        <v>93</v>
      </c>
      <c r="B14" s="134">
        <v>130271</v>
      </c>
      <c r="J14" s="188"/>
      <c r="K14" s="189"/>
      <c r="L14" s="195">
        <v>90900007</v>
      </c>
      <c r="M14" s="195" t="s">
        <v>269</v>
      </c>
      <c r="N14" s="196">
        <v>1186656.02</v>
      </c>
    </row>
    <row r="15" spans="1:14" ht="15" thickBot="1">
      <c r="A15" s="133" t="s">
        <v>281</v>
      </c>
      <c r="B15" s="134">
        <v>70863</v>
      </c>
      <c r="J15" s="188"/>
      <c r="K15" s="189"/>
      <c r="L15" s="195"/>
      <c r="M15" s="195"/>
      <c r="N15" s="196"/>
    </row>
    <row r="16" spans="1:14" ht="15" thickBot="1">
      <c r="A16" s="133" t="s">
        <v>111</v>
      </c>
      <c r="B16" s="134">
        <v>0</v>
      </c>
      <c r="J16" s="188"/>
      <c r="K16" s="189"/>
      <c r="L16" s="191">
        <v>90900313</v>
      </c>
      <c r="M16" s="191" t="s">
        <v>270</v>
      </c>
      <c r="N16" s="192">
        <v>28750</v>
      </c>
    </row>
    <row r="17" spans="1:14" ht="15" thickBot="1">
      <c r="A17" s="133" t="s">
        <v>112</v>
      </c>
      <c r="B17" s="134">
        <v>8905.39</v>
      </c>
      <c r="J17" s="188" t="s">
        <v>271</v>
      </c>
      <c r="K17" s="189" t="s">
        <v>272</v>
      </c>
      <c r="L17" s="189">
        <v>55700006</v>
      </c>
      <c r="M17" s="189" t="s">
        <v>273</v>
      </c>
      <c r="N17" s="190">
        <v>1504681.43</v>
      </c>
    </row>
    <row r="18" spans="1:14" ht="15" thickBot="1">
      <c r="A18" s="199" t="s">
        <v>263</v>
      </c>
      <c r="B18" s="134">
        <v>28750</v>
      </c>
      <c r="J18" s="188" t="s">
        <v>274</v>
      </c>
      <c r="K18" s="189" t="s">
        <v>275</v>
      </c>
      <c r="L18" s="189">
        <v>44200551</v>
      </c>
      <c r="M18" s="189" t="s">
        <v>276</v>
      </c>
      <c r="N18" s="190">
        <v>-51228.6</v>
      </c>
    </row>
    <row r="19" spans="1:14" ht="15" thickBot="1">
      <c r="A19" t="s">
        <v>99</v>
      </c>
      <c r="B19" s="28">
        <v>39771898.5</v>
      </c>
      <c r="J19" s="188"/>
      <c r="K19" s="189"/>
      <c r="L19" s="189">
        <v>44200552</v>
      </c>
      <c r="M19" s="189" t="s">
        <v>277</v>
      </c>
      <c r="N19" s="190">
        <v>37195.47</v>
      </c>
    </row>
    <row r="20" spans="1:14" ht="15" thickBot="1">
      <c r="A20" t="s">
        <v>100</v>
      </c>
      <c r="B20" s="28">
        <v>15451002</v>
      </c>
      <c r="J20" s="188" t="s">
        <v>278</v>
      </c>
      <c r="K20" s="189" t="s">
        <v>279</v>
      </c>
      <c r="L20" s="191">
        <v>80500012</v>
      </c>
      <c r="M20" s="191" t="s">
        <v>280</v>
      </c>
      <c r="N20" s="192">
        <v>130271</v>
      </c>
    </row>
    <row r="21" spans="1:14" ht="16.2">
      <c r="A21" t="s">
        <v>101</v>
      </c>
      <c r="B21" s="108">
        <v>5092392</v>
      </c>
    </row>
    <row r="22" spans="1:14">
      <c r="A22" s="44" t="s">
        <v>87</v>
      </c>
      <c r="B22" s="63">
        <f>SUM(B6:B21)</f>
        <v>76576606.729999989</v>
      </c>
    </row>
    <row r="23" spans="1:14">
      <c r="A23" s="44"/>
      <c r="B23" s="63"/>
    </row>
    <row r="25" spans="1:14">
      <c r="A25" s="130" t="s">
        <v>216</v>
      </c>
      <c r="B25" s="28">
        <f>SUM(B8:B12)</f>
        <v>-4635635.1000000015</v>
      </c>
    </row>
    <row r="26" spans="1:14">
      <c r="A26" t="s">
        <v>215</v>
      </c>
      <c r="B26" s="131">
        <f>[2]model!$BO$18</f>
        <v>0.95489900000000005</v>
      </c>
    </row>
    <row r="27" spans="1:14" ht="15" thickBot="1">
      <c r="A27" t="s">
        <v>217</v>
      </c>
      <c r="B27" s="132">
        <f>B25/B26</f>
        <v>-4854581.5840209294</v>
      </c>
    </row>
    <row r="28" spans="1:14" ht="15" thickTop="1"/>
    <row r="29" spans="1:14">
      <c r="F29" s="20"/>
      <c r="G29" s="183"/>
    </row>
    <row r="30" spans="1:14">
      <c r="F30" s="20"/>
      <c r="G30" s="183"/>
    </row>
    <row r="31" spans="1:14">
      <c r="F31" s="20"/>
      <c r="G31" s="183"/>
    </row>
    <row r="32" spans="1:14">
      <c r="F32" s="20"/>
      <c r="G32" s="183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17" sqref="G17"/>
    </sheetView>
  </sheetViews>
  <sheetFormatPr defaultColWidth="8.88671875" defaultRowHeight="13.2"/>
  <cols>
    <col min="1" max="1" width="16" style="64" bestFit="1" customWidth="1"/>
    <col min="2" max="2" width="13" style="64" bestFit="1" customWidth="1"/>
    <col min="3" max="3" width="22.33203125" style="64" bestFit="1" customWidth="1"/>
    <col min="4" max="4" width="5" style="64" bestFit="1" customWidth="1"/>
    <col min="5" max="5" width="6" style="64" bestFit="1" customWidth="1"/>
    <col min="6" max="6" width="8" style="64" bestFit="1" customWidth="1"/>
    <col min="7" max="7" width="16.5546875" style="64" customWidth="1"/>
    <col min="8" max="8" width="8" style="64" bestFit="1" customWidth="1"/>
    <col min="9" max="9" width="11" style="64" bestFit="1" customWidth="1"/>
    <col min="10" max="11" width="10.6640625" style="64" bestFit="1" customWidth="1"/>
    <col min="12" max="12" width="47.44140625" style="64" bestFit="1" customWidth="1"/>
    <col min="13" max="16384" width="8.88671875" style="64"/>
  </cols>
  <sheetData>
    <row r="1" spans="1:12" ht="14.4">
      <c r="A1" s="93" t="s">
        <v>192</v>
      </c>
    </row>
    <row r="2" spans="1:12" ht="14.4">
      <c r="A2" s="93"/>
    </row>
    <row r="4" spans="1:12">
      <c r="A4" s="65" t="s">
        <v>33</v>
      </c>
      <c r="B4" s="65" t="s">
        <v>34</v>
      </c>
      <c r="C4" s="65" t="s">
        <v>35</v>
      </c>
      <c r="D4" s="65" t="s">
        <v>36</v>
      </c>
      <c r="E4" s="65" t="s">
        <v>37</v>
      </c>
      <c r="F4" s="65" t="s">
        <v>38</v>
      </c>
      <c r="G4" s="65" t="s">
        <v>39</v>
      </c>
      <c r="H4" s="65" t="s">
        <v>40</v>
      </c>
      <c r="I4" s="65" t="s">
        <v>41</v>
      </c>
      <c r="J4" s="65" t="s">
        <v>42</v>
      </c>
      <c r="K4" s="65" t="s">
        <v>43</v>
      </c>
      <c r="L4" s="65" t="s">
        <v>44</v>
      </c>
    </row>
    <row r="5" spans="1:12" ht="14.4">
      <c r="A5" s="64" t="s">
        <v>45</v>
      </c>
      <c r="B5" s="64" t="s">
        <v>90</v>
      </c>
      <c r="C5" s="64" t="s">
        <v>46</v>
      </c>
      <c r="D5" s="91" t="s">
        <v>125</v>
      </c>
      <c r="E5" s="91" t="s">
        <v>126</v>
      </c>
      <c r="F5" s="64" t="s">
        <v>91</v>
      </c>
      <c r="G5" s="66">
        <v>-2177223.73</v>
      </c>
      <c r="H5" s="64" t="s">
        <v>50</v>
      </c>
      <c r="I5" s="91" t="s">
        <v>127</v>
      </c>
      <c r="J5" s="92">
        <v>43500</v>
      </c>
      <c r="K5" s="92">
        <v>43496</v>
      </c>
      <c r="L5" s="91" t="s">
        <v>163</v>
      </c>
    </row>
    <row r="6" spans="1:12" ht="14.4">
      <c r="A6" s="64" t="s">
        <v>45</v>
      </c>
      <c r="B6" s="64" t="s">
        <v>90</v>
      </c>
      <c r="C6" s="64" t="s">
        <v>46</v>
      </c>
      <c r="D6" s="91" t="s">
        <v>129</v>
      </c>
      <c r="E6" s="91" t="s">
        <v>126</v>
      </c>
      <c r="F6" s="64" t="s">
        <v>91</v>
      </c>
      <c r="G6" s="66">
        <v>-2562497.9700000002</v>
      </c>
      <c r="H6" s="64" t="s">
        <v>50</v>
      </c>
      <c r="I6" s="91" t="s">
        <v>130</v>
      </c>
      <c r="J6" s="92">
        <v>43528</v>
      </c>
      <c r="K6" s="92">
        <v>43524</v>
      </c>
      <c r="L6" s="91" t="s">
        <v>164</v>
      </c>
    </row>
    <row r="7" spans="1:12" ht="14.4">
      <c r="A7" s="64" t="s">
        <v>45</v>
      </c>
      <c r="B7" s="64" t="s">
        <v>90</v>
      </c>
      <c r="C7" s="64" t="s">
        <v>46</v>
      </c>
      <c r="D7" s="91" t="s">
        <v>132</v>
      </c>
      <c r="E7" s="91" t="s">
        <v>126</v>
      </c>
      <c r="F7" s="64" t="s">
        <v>91</v>
      </c>
      <c r="G7" s="66">
        <v>-1923310.73</v>
      </c>
      <c r="H7" s="64" t="s">
        <v>50</v>
      </c>
      <c r="I7" s="91" t="s">
        <v>133</v>
      </c>
      <c r="J7" s="92">
        <v>43557</v>
      </c>
      <c r="K7" s="92">
        <v>43555</v>
      </c>
      <c r="L7" s="91" t="s">
        <v>165</v>
      </c>
    </row>
    <row r="8" spans="1:12" ht="14.4">
      <c r="A8" s="64" t="s">
        <v>45</v>
      </c>
      <c r="B8" s="64" t="s">
        <v>90</v>
      </c>
      <c r="C8" s="64" t="s">
        <v>46</v>
      </c>
      <c r="D8" s="91" t="s">
        <v>135</v>
      </c>
      <c r="E8" s="91" t="s">
        <v>126</v>
      </c>
      <c r="F8" s="64" t="s">
        <v>91</v>
      </c>
      <c r="G8" s="66">
        <v>-1230922.27</v>
      </c>
      <c r="H8" s="64" t="s">
        <v>50</v>
      </c>
      <c r="I8" s="91" t="s">
        <v>136</v>
      </c>
      <c r="J8" s="92">
        <v>43587</v>
      </c>
      <c r="K8" s="92">
        <v>43585</v>
      </c>
      <c r="L8" s="91" t="s">
        <v>166</v>
      </c>
    </row>
    <row r="9" spans="1:12" ht="14.4">
      <c r="A9" s="64" t="s">
        <v>45</v>
      </c>
      <c r="B9" s="64" t="s">
        <v>90</v>
      </c>
      <c r="C9" s="64" t="s">
        <v>46</v>
      </c>
      <c r="D9" s="91" t="s">
        <v>138</v>
      </c>
      <c r="E9" s="91" t="s">
        <v>126</v>
      </c>
      <c r="F9" s="64" t="s">
        <v>91</v>
      </c>
      <c r="G9" s="66">
        <v>-837427.1</v>
      </c>
      <c r="H9" s="64" t="s">
        <v>50</v>
      </c>
      <c r="I9" s="91" t="s">
        <v>139</v>
      </c>
      <c r="J9" s="92">
        <v>43620</v>
      </c>
      <c r="K9" s="92">
        <v>43616</v>
      </c>
      <c r="L9" s="91" t="s">
        <v>167</v>
      </c>
    </row>
    <row r="10" spans="1:12" ht="14.4">
      <c r="A10" s="64" t="s">
        <v>45</v>
      </c>
      <c r="B10" s="64" t="s">
        <v>90</v>
      </c>
      <c r="C10" s="64" t="s">
        <v>46</v>
      </c>
      <c r="D10" s="91" t="s">
        <v>141</v>
      </c>
      <c r="E10" s="91" t="s">
        <v>126</v>
      </c>
      <c r="F10" s="64" t="s">
        <v>91</v>
      </c>
      <c r="G10" s="66">
        <v>-596894.15</v>
      </c>
      <c r="H10" s="64" t="s">
        <v>50</v>
      </c>
      <c r="I10" s="91" t="s">
        <v>142</v>
      </c>
      <c r="J10" s="92">
        <v>43649</v>
      </c>
      <c r="K10" s="92">
        <v>43646</v>
      </c>
      <c r="L10" s="91" t="s">
        <v>168</v>
      </c>
    </row>
    <row r="11" spans="1:12" ht="14.4">
      <c r="A11" s="64" t="s">
        <v>45</v>
      </c>
      <c r="B11" s="64" t="s">
        <v>90</v>
      </c>
      <c r="C11" s="64" t="s">
        <v>46</v>
      </c>
      <c r="D11" s="91" t="s">
        <v>144</v>
      </c>
      <c r="E11" s="91" t="s">
        <v>126</v>
      </c>
      <c r="F11" s="64" t="s">
        <v>91</v>
      </c>
      <c r="G11" s="66">
        <v>-501245.66</v>
      </c>
      <c r="H11" s="64" t="s">
        <v>50</v>
      </c>
      <c r="I11" s="91" t="s">
        <v>145</v>
      </c>
      <c r="J11" s="92">
        <v>43679</v>
      </c>
      <c r="K11" s="92">
        <v>43677</v>
      </c>
      <c r="L11" s="91" t="s">
        <v>169</v>
      </c>
    </row>
    <row r="12" spans="1:12" ht="14.4">
      <c r="A12" s="64" t="s">
        <v>45</v>
      </c>
      <c r="B12" s="64" t="s">
        <v>90</v>
      </c>
      <c r="C12" s="64" t="s">
        <v>46</v>
      </c>
      <c r="D12" s="91" t="s">
        <v>147</v>
      </c>
      <c r="E12" s="91" t="s">
        <v>126</v>
      </c>
      <c r="F12" s="64" t="s">
        <v>91</v>
      </c>
      <c r="G12" s="66">
        <v>-484452.51</v>
      </c>
      <c r="H12" s="64" t="s">
        <v>50</v>
      </c>
      <c r="I12" s="91" t="s">
        <v>148</v>
      </c>
      <c r="J12" s="92">
        <v>43712</v>
      </c>
      <c r="K12" s="92">
        <v>43708</v>
      </c>
      <c r="L12" s="91" t="s">
        <v>170</v>
      </c>
    </row>
    <row r="13" spans="1:12" ht="14.4">
      <c r="A13" s="64" t="s">
        <v>45</v>
      </c>
      <c r="B13" s="64" t="s">
        <v>90</v>
      </c>
      <c r="C13" s="64" t="s">
        <v>46</v>
      </c>
      <c r="D13" s="91" t="s">
        <v>150</v>
      </c>
      <c r="E13" s="91" t="s">
        <v>126</v>
      </c>
      <c r="F13" s="64" t="s">
        <v>91</v>
      </c>
      <c r="G13" s="66">
        <v>-632255.98</v>
      </c>
      <c r="H13" s="64" t="s">
        <v>50</v>
      </c>
      <c r="I13" s="91" t="s">
        <v>151</v>
      </c>
      <c r="J13" s="92">
        <v>43740</v>
      </c>
      <c r="K13" s="92">
        <v>43738</v>
      </c>
      <c r="L13" s="91" t="s">
        <v>171</v>
      </c>
    </row>
    <row r="14" spans="1:12" ht="14.4">
      <c r="A14" s="64" t="s">
        <v>45</v>
      </c>
      <c r="B14" s="64" t="s">
        <v>90</v>
      </c>
      <c r="C14" s="64" t="s">
        <v>46</v>
      </c>
      <c r="D14" s="91" t="s">
        <v>153</v>
      </c>
      <c r="E14" s="91" t="s">
        <v>126</v>
      </c>
      <c r="F14" s="64" t="s">
        <v>91</v>
      </c>
      <c r="G14" s="66">
        <v>-1484393.98</v>
      </c>
      <c r="H14" s="64" t="s">
        <v>50</v>
      </c>
      <c r="I14" s="91" t="s">
        <v>154</v>
      </c>
      <c r="J14" s="92">
        <v>43773</v>
      </c>
      <c r="K14" s="92">
        <v>43769</v>
      </c>
      <c r="L14" s="91" t="s">
        <v>172</v>
      </c>
    </row>
    <row r="15" spans="1:12" ht="14.4">
      <c r="A15" s="64" t="s">
        <v>45</v>
      </c>
      <c r="B15" s="64" t="s">
        <v>90</v>
      </c>
      <c r="C15" s="64" t="s">
        <v>46</v>
      </c>
      <c r="D15" s="91" t="s">
        <v>156</v>
      </c>
      <c r="E15" s="91" t="s">
        <v>126</v>
      </c>
      <c r="F15" s="64" t="s">
        <v>91</v>
      </c>
      <c r="G15" s="66">
        <v>-1812243.37</v>
      </c>
      <c r="H15" s="64" t="s">
        <v>50</v>
      </c>
      <c r="I15" s="91" t="s">
        <v>157</v>
      </c>
      <c r="J15" s="92">
        <v>43802</v>
      </c>
      <c r="K15" s="92">
        <v>43799</v>
      </c>
      <c r="L15" s="91" t="s">
        <v>173</v>
      </c>
    </row>
    <row r="16" spans="1:12" ht="14.4">
      <c r="A16" s="64" t="s">
        <v>45</v>
      </c>
      <c r="B16" s="64" t="s">
        <v>90</v>
      </c>
      <c r="C16" s="64" t="s">
        <v>46</v>
      </c>
      <c r="D16" s="91" t="s">
        <v>159</v>
      </c>
      <c r="E16" s="91" t="s">
        <v>126</v>
      </c>
      <c r="F16" s="64" t="s">
        <v>91</v>
      </c>
      <c r="G16" s="66">
        <v>-2388740.02</v>
      </c>
      <c r="H16" s="64" t="s">
        <v>50</v>
      </c>
      <c r="I16" s="91" t="s">
        <v>160</v>
      </c>
      <c r="J16" s="92">
        <v>43833</v>
      </c>
      <c r="K16" s="92">
        <v>43830</v>
      </c>
      <c r="L16" s="91" t="s">
        <v>174</v>
      </c>
    </row>
    <row r="17" spans="1:14" ht="13.8" thickBot="1">
      <c r="A17" s="67" t="s">
        <v>48</v>
      </c>
      <c r="B17" s="67" t="s">
        <v>48</v>
      </c>
      <c r="C17" s="67" t="s">
        <v>48</v>
      </c>
      <c r="D17" s="67" t="s">
        <v>48</v>
      </c>
      <c r="E17" s="67" t="s">
        <v>48</v>
      </c>
      <c r="F17" s="67" t="s">
        <v>48</v>
      </c>
      <c r="G17" s="68">
        <f>SUM(G5:G16)</f>
        <v>-16631607.469999999</v>
      </c>
      <c r="H17" s="67" t="s">
        <v>48</v>
      </c>
      <c r="I17" s="67" t="s">
        <v>48</v>
      </c>
      <c r="J17" s="69"/>
      <c r="K17" s="69"/>
      <c r="L17" s="67" t="s">
        <v>48</v>
      </c>
    </row>
    <row r="18" spans="1:14" ht="13.8" thickTop="1"/>
    <row r="20" spans="1:14" ht="14.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4.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4.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.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</sheetData>
  <pageMargins left="0.75" right="0.75" top="1" bottom="1" header="0.5" footer="0.5"/>
  <headerFooter alignWithMargins="0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6" sqref="E6"/>
    </sheetView>
  </sheetViews>
  <sheetFormatPr defaultColWidth="13.33203125" defaultRowHeight="14.4"/>
  <cols>
    <col min="1" max="1" width="16" style="47" customWidth="1"/>
    <col min="2" max="2" width="13.33203125" style="47"/>
    <col min="3" max="3" width="11.109375" style="47" bestFit="1" customWidth="1"/>
    <col min="4" max="4" width="14.109375" style="47" bestFit="1" customWidth="1"/>
    <col min="5" max="5" width="11.5546875" style="47" bestFit="1" customWidth="1"/>
    <col min="6" max="16384" width="13.33203125" style="47"/>
  </cols>
  <sheetData>
    <row r="1" spans="1:5">
      <c r="A1" s="93" t="s">
        <v>195</v>
      </c>
      <c r="B1" s="64"/>
      <c r="C1" s="64"/>
    </row>
    <row r="2" spans="1:5">
      <c r="A2" s="47" t="s">
        <v>194</v>
      </c>
    </row>
    <row r="3" spans="1:5">
      <c r="C3" s="46" t="s">
        <v>51</v>
      </c>
      <c r="D3" s="46" t="s">
        <v>55</v>
      </c>
    </row>
    <row r="4" spans="1:5">
      <c r="C4" s="209" t="s">
        <v>53</v>
      </c>
      <c r="D4" s="209" t="s">
        <v>53</v>
      </c>
    </row>
    <row r="5" spans="1:5" ht="15" thickBot="1">
      <c r="A5" s="46" t="s">
        <v>54</v>
      </c>
      <c r="B5" s="46" t="s">
        <v>52</v>
      </c>
      <c r="C5" s="53" t="s">
        <v>58</v>
      </c>
      <c r="D5" s="53" t="s">
        <v>59</v>
      </c>
      <c r="E5" s="48" t="s">
        <v>87</v>
      </c>
    </row>
    <row r="6" spans="1:5" ht="15" thickBot="1">
      <c r="A6" s="54" t="s">
        <v>49</v>
      </c>
      <c r="B6" s="75" t="s">
        <v>56</v>
      </c>
      <c r="C6" s="76">
        <f>SUM(C7:C18)</f>
        <v>8763.68</v>
      </c>
      <c r="D6" s="76">
        <f>SUM(D7:D18)</f>
        <v>333855.03999999998</v>
      </c>
      <c r="E6" s="76">
        <f>SUM(E7:E18)</f>
        <v>342618.72</v>
      </c>
    </row>
    <row r="7" spans="1:5" ht="15" thickBot="1">
      <c r="A7" s="210" t="s">
        <v>57</v>
      </c>
      <c r="B7" s="51" t="s">
        <v>197</v>
      </c>
      <c r="C7" s="52">
        <v>549.33000000000004</v>
      </c>
      <c r="D7" s="52">
        <v>14855.08</v>
      </c>
      <c r="E7" s="52">
        <f>SUM(C7:D7)</f>
        <v>15404.41</v>
      </c>
    </row>
    <row r="8" spans="1:5" ht="15" thickBot="1">
      <c r="A8" s="210" t="s">
        <v>57</v>
      </c>
      <c r="B8" s="49" t="s">
        <v>198</v>
      </c>
      <c r="C8" s="50">
        <v>569.05999999999995</v>
      </c>
      <c r="D8" s="50">
        <v>16222.27</v>
      </c>
      <c r="E8" s="50">
        <f t="shared" ref="E8:E18" si="0">SUM(C8:D8)</f>
        <v>16791.330000000002</v>
      </c>
    </row>
    <row r="9" spans="1:5" ht="15" thickBot="1">
      <c r="A9" s="210" t="s">
        <v>57</v>
      </c>
      <c r="B9" s="51" t="s">
        <v>199</v>
      </c>
      <c r="C9" s="52">
        <v>589.59</v>
      </c>
      <c r="D9" s="52">
        <v>17968.400000000001</v>
      </c>
      <c r="E9" s="52">
        <f t="shared" si="0"/>
        <v>18557.990000000002</v>
      </c>
    </row>
    <row r="10" spans="1:5" ht="15" thickBot="1">
      <c r="A10" s="210" t="s">
        <v>57</v>
      </c>
      <c r="B10" s="49" t="s">
        <v>200</v>
      </c>
      <c r="C10" s="50">
        <v>598.27</v>
      </c>
      <c r="D10" s="50">
        <v>20118.11</v>
      </c>
      <c r="E10" s="50">
        <f t="shared" si="0"/>
        <v>20716.38</v>
      </c>
    </row>
    <row r="11" spans="1:5" ht="15" thickBot="1">
      <c r="A11" s="210" t="s">
        <v>57</v>
      </c>
      <c r="B11" s="51" t="s">
        <v>201</v>
      </c>
      <c r="C11" s="52">
        <v>628.79999999999995</v>
      </c>
      <c r="D11" s="52">
        <v>23000.47</v>
      </c>
      <c r="E11" s="52">
        <f t="shared" si="0"/>
        <v>23629.27</v>
      </c>
    </row>
    <row r="12" spans="1:5" ht="15" thickBot="1">
      <c r="A12" s="210" t="s">
        <v>57</v>
      </c>
      <c r="B12" s="49" t="s">
        <v>202</v>
      </c>
      <c r="C12" s="50">
        <v>688.92</v>
      </c>
      <c r="D12" s="50">
        <v>25249.05</v>
      </c>
      <c r="E12" s="50">
        <f t="shared" si="0"/>
        <v>25937.969999999998</v>
      </c>
    </row>
    <row r="13" spans="1:5" ht="15" thickBot="1">
      <c r="A13" s="210" t="s">
        <v>57</v>
      </c>
      <c r="B13" s="51" t="s">
        <v>203</v>
      </c>
      <c r="C13" s="52">
        <v>712.94</v>
      </c>
      <c r="D13" s="52">
        <v>27996.61</v>
      </c>
      <c r="E13" s="52">
        <f t="shared" si="0"/>
        <v>28709.55</v>
      </c>
    </row>
    <row r="14" spans="1:5" ht="15" thickBot="1">
      <c r="A14" s="210" t="s">
        <v>57</v>
      </c>
      <c r="B14" s="49" t="s">
        <v>204</v>
      </c>
      <c r="C14" s="50">
        <v>808.54</v>
      </c>
      <c r="D14" s="50">
        <v>31042.09</v>
      </c>
      <c r="E14" s="50">
        <f t="shared" si="0"/>
        <v>31850.63</v>
      </c>
    </row>
    <row r="15" spans="1:5" ht="15" thickBot="1">
      <c r="A15" s="210" t="s">
        <v>57</v>
      </c>
      <c r="B15" s="51" t="s">
        <v>205</v>
      </c>
      <c r="C15" s="52">
        <v>867.99</v>
      </c>
      <c r="D15" s="52">
        <v>34937.71</v>
      </c>
      <c r="E15" s="52">
        <f t="shared" si="0"/>
        <v>35805.699999999997</v>
      </c>
    </row>
    <row r="16" spans="1:5" ht="15" thickBot="1">
      <c r="A16" s="210" t="s">
        <v>57</v>
      </c>
      <c r="B16" s="49" t="s">
        <v>206</v>
      </c>
      <c r="C16" s="50">
        <v>893.47</v>
      </c>
      <c r="D16" s="50">
        <v>38073.58</v>
      </c>
      <c r="E16" s="50">
        <f t="shared" si="0"/>
        <v>38967.050000000003</v>
      </c>
    </row>
    <row r="17" spans="1:5" ht="15" thickBot="1">
      <c r="A17" s="210" t="s">
        <v>57</v>
      </c>
      <c r="B17" s="51" t="s">
        <v>207</v>
      </c>
      <c r="C17" s="52">
        <v>849.05</v>
      </c>
      <c r="D17" s="52">
        <v>38767.82</v>
      </c>
      <c r="E17" s="52">
        <f t="shared" si="0"/>
        <v>39616.870000000003</v>
      </c>
    </row>
    <row r="18" spans="1:5">
      <c r="A18" s="210" t="s">
        <v>57</v>
      </c>
      <c r="B18" s="49" t="s">
        <v>208</v>
      </c>
      <c r="C18" s="50">
        <v>1007.72</v>
      </c>
      <c r="D18" s="50">
        <v>45623.85</v>
      </c>
      <c r="E18" s="50">
        <f t="shared" si="0"/>
        <v>46631.57</v>
      </c>
    </row>
  </sheetData>
  <mergeCells count="2">
    <mergeCell ref="C4:D4"/>
    <mergeCell ref="A7:A1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sqref="A1:A2"/>
    </sheetView>
  </sheetViews>
  <sheetFormatPr defaultColWidth="13.33203125" defaultRowHeight="14.4"/>
  <cols>
    <col min="1" max="1" width="12.33203125" style="47" customWidth="1"/>
    <col min="2" max="2" width="44.33203125" style="47" customWidth="1"/>
    <col min="3" max="3" width="14.109375" style="47" bestFit="1" customWidth="1"/>
    <col min="4" max="4" width="17.33203125" style="47" customWidth="1"/>
    <col min="5" max="5" width="17" style="47" customWidth="1"/>
    <col min="6" max="15" width="10.5546875" style="47" bestFit="1" customWidth="1"/>
    <col min="16" max="16" width="11.5546875" style="47" bestFit="1" customWidth="1"/>
    <col min="17" max="16384" width="13.33203125" style="47"/>
  </cols>
  <sheetData>
    <row r="1" spans="1:16">
      <c r="A1" s="119" t="s">
        <v>196</v>
      </c>
    </row>
    <row r="2" spans="1:16">
      <c r="A2" s="119" t="s">
        <v>194</v>
      </c>
    </row>
    <row r="3" spans="1:16">
      <c r="D3" s="46" t="s">
        <v>51</v>
      </c>
      <c r="E3" s="46" t="s">
        <v>52</v>
      </c>
    </row>
    <row r="4" spans="1:16">
      <c r="D4" s="209" t="s">
        <v>53</v>
      </c>
      <c r="E4" s="209" t="s">
        <v>53</v>
      </c>
      <c r="F4" s="209" t="s">
        <v>53</v>
      </c>
      <c r="G4" s="209" t="s">
        <v>53</v>
      </c>
      <c r="H4" s="209" t="s">
        <v>53</v>
      </c>
      <c r="I4" s="209" t="s">
        <v>53</v>
      </c>
      <c r="J4" s="209" t="s">
        <v>53</v>
      </c>
      <c r="K4" s="209" t="s">
        <v>53</v>
      </c>
      <c r="L4" s="209" t="s">
        <v>53</v>
      </c>
      <c r="M4" s="209" t="s">
        <v>53</v>
      </c>
      <c r="N4" s="209" t="s">
        <v>53</v>
      </c>
      <c r="O4" s="209" t="s">
        <v>53</v>
      </c>
    </row>
    <row r="5" spans="1:16" ht="15" thickBot="1">
      <c r="A5" s="46" t="s">
        <v>54</v>
      </c>
      <c r="B5" s="46" t="s">
        <v>60</v>
      </c>
      <c r="C5" s="46" t="s">
        <v>55</v>
      </c>
      <c r="D5" s="120" t="s">
        <v>197</v>
      </c>
      <c r="E5" s="120" t="s">
        <v>198</v>
      </c>
      <c r="F5" s="120" t="s">
        <v>199</v>
      </c>
      <c r="G5" s="120" t="s">
        <v>200</v>
      </c>
      <c r="H5" s="120" t="s">
        <v>201</v>
      </c>
      <c r="I5" s="120" t="s">
        <v>202</v>
      </c>
      <c r="J5" s="120" t="s">
        <v>203</v>
      </c>
      <c r="K5" s="120" t="s">
        <v>204</v>
      </c>
      <c r="L5" s="120" t="s">
        <v>205</v>
      </c>
      <c r="M5" s="120" t="s">
        <v>206</v>
      </c>
      <c r="N5" s="120" t="s">
        <v>207</v>
      </c>
      <c r="O5" s="120" t="s">
        <v>208</v>
      </c>
      <c r="P5" s="79" t="s">
        <v>87</v>
      </c>
    </row>
    <row r="6" spans="1:16" ht="15" thickBot="1">
      <c r="A6" s="78" t="s">
        <v>49</v>
      </c>
      <c r="B6" s="78" t="s">
        <v>56</v>
      </c>
      <c r="C6" s="75" t="s">
        <v>56</v>
      </c>
      <c r="D6" s="76">
        <f>SUM(D7:D9)</f>
        <v>24480.309999999998</v>
      </c>
      <c r="E6" s="76">
        <f t="shared" ref="E6:O6" si="0">SUM(E7:E9)</f>
        <v>24316.409999999996</v>
      </c>
      <c r="F6" s="76">
        <f t="shared" si="0"/>
        <v>24811.3</v>
      </c>
      <c r="G6" s="76">
        <f t="shared" si="0"/>
        <v>25012.100000000002</v>
      </c>
      <c r="H6" s="76">
        <f t="shared" si="0"/>
        <v>24979.83</v>
      </c>
      <c r="I6" s="76">
        <f t="shared" si="0"/>
        <v>24657.07</v>
      </c>
      <c r="J6" s="76">
        <f t="shared" si="0"/>
        <v>24694.519999999997</v>
      </c>
      <c r="K6" s="76">
        <f t="shared" si="0"/>
        <v>24446.550000000003</v>
      </c>
      <c r="L6" s="76">
        <f t="shared" si="0"/>
        <v>24485.07</v>
      </c>
      <c r="M6" s="76">
        <f t="shared" si="0"/>
        <v>24357.32</v>
      </c>
      <c r="N6" s="76">
        <f t="shared" si="0"/>
        <v>22888.26</v>
      </c>
      <c r="O6" s="76">
        <f t="shared" si="0"/>
        <v>25421.690000000002</v>
      </c>
      <c r="P6" s="76">
        <f>SUM(D6:O6)</f>
        <v>294550.43</v>
      </c>
    </row>
    <row r="7" spans="1:16" ht="15" thickBot="1">
      <c r="A7" s="210" t="s">
        <v>57</v>
      </c>
      <c r="B7" s="121" t="s">
        <v>62</v>
      </c>
      <c r="C7" s="51" t="s">
        <v>61</v>
      </c>
      <c r="D7" s="52">
        <v>14930.02</v>
      </c>
      <c r="E7" s="52">
        <v>14893.63</v>
      </c>
      <c r="F7" s="52">
        <v>15115.96</v>
      </c>
      <c r="G7" s="52">
        <v>15199.24</v>
      </c>
      <c r="H7" s="52">
        <v>15228.61</v>
      </c>
      <c r="I7" s="52">
        <v>14996.69</v>
      </c>
      <c r="J7" s="52">
        <v>15057.74</v>
      </c>
      <c r="K7" s="52">
        <v>14864.58</v>
      </c>
      <c r="L7" s="52">
        <v>14850</v>
      </c>
      <c r="M7" s="52">
        <v>14802.39</v>
      </c>
      <c r="N7" s="52">
        <v>14025.72</v>
      </c>
      <c r="O7" s="52">
        <v>15369.93</v>
      </c>
      <c r="P7" s="52">
        <f t="shared" ref="P7:P9" si="1">SUM(D7:O7)</f>
        <v>179334.50999999998</v>
      </c>
    </row>
    <row r="8" spans="1:16" ht="15" thickBot="1">
      <c r="A8" s="210" t="s">
        <v>57</v>
      </c>
      <c r="B8" s="122" t="s">
        <v>63</v>
      </c>
      <c r="C8" s="49" t="s">
        <v>61</v>
      </c>
      <c r="D8" s="50">
        <v>7181.83</v>
      </c>
      <c r="E8" s="50">
        <v>7049.93</v>
      </c>
      <c r="F8" s="50">
        <v>7284.34</v>
      </c>
      <c r="G8" s="50">
        <v>7383.71</v>
      </c>
      <c r="H8" s="50">
        <v>7340.22</v>
      </c>
      <c r="I8" s="50">
        <v>7266.49</v>
      </c>
      <c r="J8" s="50">
        <v>7256.11</v>
      </c>
      <c r="K8" s="50">
        <v>7235.89</v>
      </c>
      <c r="L8" s="50">
        <v>7235.78</v>
      </c>
      <c r="M8" s="50">
        <v>7207.84</v>
      </c>
      <c r="N8" s="50">
        <v>6689.4</v>
      </c>
      <c r="O8" s="50">
        <v>7658.9</v>
      </c>
      <c r="P8" s="50">
        <f>SUM(D8:O8)</f>
        <v>86790.439999999988</v>
      </c>
    </row>
    <row r="9" spans="1:16">
      <c r="A9" s="210" t="s">
        <v>57</v>
      </c>
      <c r="B9" s="123" t="s">
        <v>64</v>
      </c>
      <c r="C9" s="51" t="s">
        <v>61</v>
      </c>
      <c r="D9" s="52">
        <v>2368.46</v>
      </c>
      <c r="E9" s="52">
        <v>2372.85</v>
      </c>
      <c r="F9" s="52">
        <v>2411</v>
      </c>
      <c r="G9" s="52">
        <v>2429.15</v>
      </c>
      <c r="H9" s="52">
        <v>2411</v>
      </c>
      <c r="I9" s="52">
        <v>2393.89</v>
      </c>
      <c r="J9" s="52">
        <v>2380.67</v>
      </c>
      <c r="K9" s="52">
        <v>2346.08</v>
      </c>
      <c r="L9" s="52">
        <v>2399.29</v>
      </c>
      <c r="M9" s="52">
        <v>2347.09</v>
      </c>
      <c r="N9" s="52">
        <v>2173.14</v>
      </c>
      <c r="O9" s="52">
        <v>2392.86</v>
      </c>
      <c r="P9" s="52">
        <f t="shared" si="1"/>
        <v>28425.48</v>
      </c>
    </row>
  </sheetData>
  <mergeCells count="2">
    <mergeCell ref="D4:O4"/>
    <mergeCell ref="A7:A9"/>
  </mergeCells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E16" sqref="E16"/>
    </sheetView>
  </sheetViews>
  <sheetFormatPr defaultColWidth="13.33203125" defaultRowHeight="14.4"/>
  <cols>
    <col min="1" max="1" width="14.5546875" style="47" customWidth="1"/>
    <col min="2" max="2" width="49.33203125" style="47" customWidth="1"/>
    <col min="3" max="3" width="14.109375" style="47" bestFit="1" customWidth="1"/>
    <col min="4" max="4" width="19" style="47" customWidth="1"/>
    <col min="5" max="5" width="15.44140625" style="47" customWidth="1"/>
    <col min="6" max="15" width="13.33203125" style="47" bestFit="1" customWidth="1"/>
    <col min="16" max="16" width="14.33203125" style="47" bestFit="1" customWidth="1"/>
    <col min="17" max="16384" width="13.33203125" style="47"/>
  </cols>
  <sheetData>
    <row r="1" spans="1:16">
      <c r="A1" s="119" t="s">
        <v>209</v>
      </c>
      <c r="B1" s="46" t="s">
        <v>48</v>
      </c>
    </row>
    <row r="2" spans="1:16">
      <c r="A2" s="119" t="s">
        <v>194</v>
      </c>
    </row>
    <row r="3" spans="1:16">
      <c r="A3" s="47" t="s">
        <v>210</v>
      </c>
      <c r="D3" s="46" t="s">
        <v>51</v>
      </c>
      <c r="E3" s="46" t="s">
        <v>52</v>
      </c>
    </row>
    <row r="4" spans="1:16">
      <c r="D4" s="209" t="s">
        <v>53</v>
      </c>
      <c r="E4" s="209" t="s">
        <v>53</v>
      </c>
      <c r="F4" s="209" t="s">
        <v>53</v>
      </c>
      <c r="G4" s="209" t="s">
        <v>53</v>
      </c>
      <c r="H4" s="209" t="s">
        <v>53</v>
      </c>
      <c r="I4" s="209" t="s">
        <v>53</v>
      </c>
      <c r="J4" s="209" t="s">
        <v>53</v>
      </c>
      <c r="K4" s="209" t="s">
        <v>53</v>
      </c>
      <c r="L4" s="209" t="s">
        <v>53</v>
      </c>
      <c r="M4" s="209" t="s">
        <v>53</v>
      </c>
      <c r="N4" s="209" t="s">
        <v>53</v>
      </c>
      <c r="O4" s="209" t="s">
        <v>53</v>
      </c>
    </row>
    <row r="5" spans="1:16" ht="15" thickBot="1">
      <c r="A5" s="46" t="s">
        <v>54</v>
      </c>
      <c r="B5" s="46" t="s">
        <v>60</v>
      </c>
      <c r="C5" s="46" t="s">
        <v>55</v>
      </c>
      <c r="D5" s="77" t="s">
        <v>197</v>
      </c>
      <c r="E5" s="77" t="s">
        <v>198</v>
      </c>
      <c r="F5" s="77" t="s">
        <v>199</v>
      </c>
      <c r="G5" s="77" t="s">
        <v>200</v>
      </c>
      <c r="H5" s="77" t="s">
        <v>201</v>
      </c>
      <c r="I5" s="77" t="s">
        <v>202</v>
      </c>
      <c r="J5" s="77" t="s">
        <v>203</v>
      </c>
      <c r="K5" s="77" t="s">
        <v>204</v>
      </c>
      <c r="L5" s="77" t="s">
        <v>205</v>
      </c>
      <c r="M5" s="77" t="s">
        <v>206</v>
      </c>
      <c r="N5" s="77" t="s">
        <v>207</v>
      </c>
      <c r="O5" s="77" t="s">
        <v>208</v>
      </c>
      <c r="P5" s="79" t="s">
        <v>87</v>
      </c>
    </row>
    <row r="6" spans="1:16" ht="15" thickBot="1">
      <c r="A6" s="78" t="s">
        <v>49</v>
      </c>
      <c r="B6" s="78" t="s">
        <v>56</v>
      </c>
      <c r="C6" s="75" t="s">
        <v>56</v>
      </c>
      <c r="D6" s="76">
        <f>SUM(D7:D26)</f>
        <v>4908721.2</v>
      </c>
      <c r="E6" s="76">
        <f t="shared" ref="E6:O6" si="0">SUM(E7:E26)</f>
        <v>5528010.3600000022</v>
      </c>
      <c r="F6" s="76">
        <f t="shared" si="0"/>
        <v>5469815.2699999996</v>
      </c>
      <c r="G6" s="76">
        <f t="shared" si="0"/>
        <v>3420347.7800000003</v>
      </c>
      <c r="H6" s="76">
        <f t="shared" si="0"/>
        <v>2605623.71</v>
      </c>
      <c r="I6" s="76">
        <f t="shared" si="0"/>
        <v>1934507.3100000005</v>
      </c>
      <c r="J6" s="76">
        <f t="shared" si="0"/>
        <v>1688668.3400000003</v>
      </c>
      <c r="K6" s="76">
        <f t="shared" si="0"/>
        <v>1558002.1600000001</v>
      </c>
      <c r="L6" s="76">
        <f t="shared" si="0"/>
        <v>1607468.2</v>
      </c>
      <c r="M6" s="76">
        <f t="shared" si="0"/>
        <v>2573523.25</v>
      </c>
      <c r="N6" s="76">
        <f t="shared" si="0"/>
        <v>3883800.0100000002</v>
      </c>
      <c r="O6" s="76">
        <f t="shared" si="0"/>
        <v>5894508.29</v>
      </c>
      <c r="P6" s="76">
        <f>SUM(D6:O6)</f>
        <v>41072995.880000003</v>
      </c>
    </row>
    <row r="7" spans="1:16" ht="15" thickBot="1">
      <c r="A7" s="210" t="s">
        <v>57</v>
      </c>
      <c r="B7" s="78" t="s">
        <v>103</v>
      </c>
      <c r="C7" s="51" t="s">
        <v>61</v>
      </c>
      <c r="D7" s="52">
        <v>25.43</v>
      </c>
      <c r="E7" s="52">
        <v>20.63</v>
      </c>
      <c r="F7" s="52">
        <v>20.170000000000002</v>
      </c>
      <c r="G7" s="52">
        <v>20.190000000000001</v>
      </c>
      <c r="H7" s="52">
        <v>57.62</v>
      </c>
      <c r="I7" s="52">
        <v>27.7</v>
      </c>
      <c r="J7" s="52">
        <v>26.77</v>
      </c>
      <c r="K7" s="52">
        <v>28.84</v>
      </c>
      <c r="L7" s="52">
        <v>27.81</v>
      </c>
      <c r="M7" s="52">
        <v>27.81</v>
      </c>
      <c r="N7" s="52">
        <v>29.96</v>
      </c>
      <c r="O7" s="52">
        <v>29.28</v>
      </c>
      <c r="P7" s="52">
        <f>SUM(D7:O7)</f>
        <v>342.20999999999992</v>
      </c>
    </row>
    <row r="8" spans="1:16" ht="15" thickBot="1">
      <c r="A8" s="210" t="s">
        <v>57</v>
      </c>
      <c r="B8" s="78" t="s">
        <v>65</v>
      </c>
      <c r="C8" s="49" t="s">
        <v>66</v>
      </c>
      <c r="D8" s="50">
        <v>3343779.38</v>
      </c>
      <c r="E8" s="50">
        <v>3815429.96</v>
      </c>
      <c r="F8" s="50">
        <v>3718301.33</v>
      </c>
      <c r="G8" s="50">
        <v>2201819.7200000002</v>
      </c>
      <c r="H8" s="50">
        <v>1610558.89</v>
      </c>
      <c r="I8" s="50">
        <v>1112514.49</v>
      </c>
      <c r="J8" s="50">
        <v>963510.46</v>
      </c>
      <c r="K8" s="50">
        <v>866306.69</v>
      </c>
      <c r="L8" s="50">
        <v>911043.85</v>
      </c>
      <c r="M8" s="50">
        <v>1618166.59</v>
      </c>
      <c r="N8" s="50">
        <v>2580279.96</v>
      </c>
      <c r="O8" s="50">
        <v>3894770.9</v>
      </c>
      <c r="P8" s="50">
        <f>SUM(D8:O8)</f>
        <v>26636482.220000003</v>
      </c>
    </row>
    <row r="9" spans="1:16" ht="15" thickBot="1">
      <c r="A9" s="210" t="s">
        <v>57</v>
      </c>
      <c r="B9" s="78" t="s">
        <v>67</v>
      </c>
      <c r="C9" s="51" t="s">
        <v>68</v>
      </c>
      <c r="D9" s="52">
        <v>1108992.04</v>
      </c>
      <c r="E9" s="52">
        <v>1242976.73</v>
      </c>
      <c r="F9" s="52">
        <v>1244676.26</v>
      </c>
      <c r="G9" s="52">
        <v>799577.09</v>
      </c>
      <c r="H9" s="52">
        <v>648173.77</v>
      </c>
      <c r="I9" s="52">
        <v>500236.87</v>
      </c>
      <c r="J9" s="52">
        <v>452503.59</v>
      </c>
      <c r="K9" s="52">
        <v>405356.38</v>
      </c>
      <c r="L9" s="52">
        <v>415670.4</v>
      </c>
      <c r="M9" s="52">
        <v>614847.14</v>
      </c>
      <c r="N9" s="52">
        <v>880837.71</v>
      </c>
      <c r="O9" s="52">
        <v>1385250.32</v>
      </c>
      <c r="P9" s="52">
        <f t="shared" ref="P9:P24" si="1">SUM(D9:O9)</f>
        <v>9699098.3000000007</v>
      </c>
    </row>
    <row r="10" spans="1:16" ht="15" thickBot="1">
      <c r="A10" s="210" t="s">
        <v>57</v>
      </c>
      <c r="B10" s="78" t="s">
        <v>69</v>
      </c>
      <c r="C10" s="49" t="s">
        <v>68</v>
      </c>
      <c r="D10" s="50">
        <v>74396.45</v>
      </c>
      <c r="E10" s="50">
        <v>86268.54</v>
      </c>
      <c r="F10" s="50">
        <v>83728.850000000006</v>
      </c>
      <c r="G10" s="50">
        <v>55408.75</v>
      </c>
      <c r="H10" s="50">
        <v>32572.17</v>
      </c>
      <c r="I10" s="50">
        <v>30273.75</v>
      </c>
      <c r="J10" s="50">
        <v>21722.29</v>
      </c>
      <c r="K10" s="50">
        <v>19369.02</v>
      </c>
      <c r="L10" s="50">
        <v>20201.189999999999</v>
      </c>
      <c r="M10" s="50">
        <v>34469.75</v>
      </c>
      <c r="N10" s="50">
        <v>60702.54</v>
      </c>
      <c r="O10" s="50">
        <v>94871.679999999993</v>
      </c>
      <c r="P10" s="50">
        <f t="shared" si="1"/>
        <v>613984.98</v>
      </c>
    </row>
    <row r="11" spans="1:16" ht="15" thickBot="1">
      <c r="A11" s="210" t="s">
        <v>57</v>
      </c>
      <c r="B11" s="78" t="s">
        <v>70</v>
      </c>
      <c r="C11" s="51" t="s">
        <v>71</v>
      </c>
      <c r="D11" s="52">
        <v>91.28</v>
      </c>
      <c r="E11" s="52">
        <v>108.42</v>
      </c>
      <c r="F11" s="124">
        <v>123.26</v>
      </c>
      <c r="G11" s="52">
        <v>100.11</v>
      </c>
      <c r="H11" s="52">
        <v>82.72</v>
      </c>
      <c r="I11" s="52">
        <v>70.260000000000005</v>
      </c>
      <c r="J11" s="52">
        <v>64.760000000000005</v>
      </c>
      <c r="K11" s="52">
        <v>69.33</v>
      </c>
      <c r="L11" s="52">
        <v>76.150000000000006</v>
      </c>
      <c r="M11" s="52">
        <v>77.97</v>
      </c>
      <c r="N11" s="52">
        <v>103.81</v>
      </c>
      <c r="O11" s="52">
        <v>115.85</v>
      </c>
      <c r="P11" s="52">
        <f t="shared" si="1"/>
        <v>1083.9199999999998</v>
      </c>
    </row>
    <row r="12" spans="1:16" ht="15" thickBot="1">
      <c r="A12" s="210" t="s">
        <v>57</v>
      </c>
      <c r="B12" s="78" t="s">
        <v>72</v>
      </c>
      <c r="C12" s="49" t="s">
        <v>68</v>
      </c>
      <c r="D12" s="50">
        <v>167822.39</v>
      </c>
      <c r="E12" s="50">
        <v>174523.9</v>
      </c>
      <c r="F12" s="50">
        <v>184575.21</v>
      </c>
      <c r="G12" s="50">
        <v>149324.56</v>
      </c>
      <c r="H12" s="50">
        <v>134613.06</v>
      </c>
      <c r="I12" s="50">
        <v>124553.06</v>
      </c>
      <c r="J12" s="50">
        <v>102128.74</v>
      </c>
      <c r="K12" s="50">
        <v>105685.88</v>
      </c>
      <c r="L12" s="50">
        <v>109288.4</v>
      </c>
      <c r="M12" s="50">
        <v>129361.34</v>
      </c>
      <c r="N12" s="50">
        <v>160222.67000000001</v>
      </c>
      <c r="O12" s="50">
        <v>254242.42</v>
      </c>
      <c r="P12" s="50">
        <f t="shared" si="1"/>
        <v>1796341.6300000001</v>
      </c>
    </row>
    <row r="13" spans="1:16" ht="15" thickBot="1">
      <c r="A13" s="210" t="s">
        <v>57</v>
      </c>
      <c r="B13" s="78" t="s">
        <v>73</v>
      </c>
      <c r="C13" s="51" t="s">
        <v>68</v>
      </c>
      <c r="D13" s="52">
        <v>20354.73</v>
      </c>
      <c r="E13" s="52">
        <v>22815.65</v>
      </c>
      <c r="F13" s="52">
        <v>23432.47</v>
      </c>
      <c r="G13" s="52">
        <v>21663.67</v>
      </c>
      <c r="H13" s="52">
        <v>17349.43</v>
      </c>
      <c r="I13" s="52">
        <v>20652.57</v>
      </c>
      <c r="J13" s="52">
        <v>16381.57</v>
      </c>
      <c r="K13" s="52">
        <v>20010.61</v>
      </c>
      <c r="L13" s="52">
        <v>16151.22</v>
      </c>
      <c r="M13" s="52">
        <v>25732.880000000001</v>
      </c>
      <c r="N13" s="52">
        <v>29343.95</v>
      </c>
      <c r="O13" s="52">
        <v>31889.360000000001</v>
      </c>
      <c r="P13" s="52">
        <f t="shared" si="1"/>
        <v>265778.11000000004</v>
      </c>
    </row>
    <row r="14" spans="1:16" ht="15" thickBot="1">
      <c r="A14" s="210" t="s">
        <v>57</v>
      </c>
      <c r="B14" s="78" t="s">
        <v>74</v>
      </c>
      <c r="C14" s="49" t="s">
        <v>71</v>
      </c>
      <c r="D14" s="50">
        <v>18111.86</v>
      </c>
      <c r="E14" s="50">
        <v>13681.62</v>
      </c>
      <c r="F14" s="50">
        <v>14567.27</v>
      </c>
      <c r="G14" s="50">
        <v>18552.13</v>
      </c>
      <c r="H14" s="50">
        <v>11228.29</v>
      </c>
      <c r="I14" s="50">
        <v>14955.57</v>
      </c>
      <c r="J14" s="50">
        <v>6444.96</v>
      </c>
      <c r="K14" s="50">
        <v>19039.62</v>
      </c>
      <c r="L14" s="50">
        <v>13757.31</v>
      </c>
      <c r="M14" s="50">
        <v>12924.85</v>
      </c>
      <c r="N14" s="50">
        <v>15631.91</v>
      </c>
      <c r="O14" s="50">
        <v>13485.76</v>
      </c>
      <c r="P14" s="50">
        <f t="shared" si="1"/>
        <v>172381.15000000002</v>
      </c>
    </row>
    <row r="15" spans="1:16" ht="15" thickBot="1">
      <c r="A15" s="210" t="s">
        <v>57</v>
      </c>
      <c r="B15" s="78" t="s">
        <v>75</v>
      </c>
      <c r="C15" s="51" t="s">
        <v>71</v>
      </c>
      <c r="D15" s="52">
        <v>7123.39</v>
      </c>
      <c r="E15" s="52">
        <v>7673.57</v>
      </c>
      <c r="F15" s="52">
        <v>13763.31</v>
      </c>
      <c r="G15" s="52">
        <v>8199.36</v>
      </c>
      <c r="H15" s="52">
        <v>8244.58</v>
      </c>
      <c r="I15" s="52">
        <v>7220.09</v>
      </c>
      <c r="J15" s="52">
        <v>7326.23</v>
      </c>
      <c r="K15" s="52">
        <v>7012.98</v>
      </c>
      <c r="L15" s="52">
        <v>7068.75</v>
      </c>
      <c r="M15" s="52">
        <v>6644.17</v>
      </c>
      <c r="N15" s="52">
        <v>8068.77</v>
      </c>
      <c r="O15" s="52">
        <v>6753.8</v>
      </c>
      <c r="P15" s="52">
        <f t="shared" si="1"/>
        <v>95099</v>
      </c>
    </row>
    <row r="16" spans="1:16" ht="15" thickBot="1">
      <c r="A16" s="210" t="s">
        <v>57</v>
      </c>
      <c r="B16" s="78" t="s">
        <v>76</v>
      </c>
      <c r="C16" s="49" t="s">
        <v>68</v>
      </c>
      <c r="D16" s="50">
        <v>26117.119999999999</v>
      </c>
      <c r="E16" s="50">
        <v>25152.99</v>
      </c>
      <c r="F16" s="125">
        <v>28232.19</v>
      </c>
      <c r="G16" s="125">
        <v>24477.74</v>
      </c>
      <c r="H16" s="125">
        <v>21341.21</v>
      </c>
      <c r="I16" s="125">
        <v>15238.3</v>
      </c>
      <c r="J16" s="125">
        <v>13324.23</v>
      </c>
      <c r="K16" s="125">
        <v>15322.66</v>
      </c>
      <c r="L16" s="125">
        <v>15725.74</v>
      </c>
      <c r="M16" s="125">
        <v>23525.29</v>
      </c>
      <c r="N16" s="125">
        <v>18802.080000000002</v>
      </c>
      <c r="O16" s="125">
        <v>40948</v>
      </c>
      <c r="P16" s="125">
        <f t="shared" si="1"/>
        <v>268207.55</v>
      </c>
    </row>
    <row r="17" spans="1:16" ht="15" thickBot="1">
      <c r="A17" s="210" t="s">
        <v>57</v>
      </c>
      <c r="B17" s="78" t="s">
        <v>77</v>
      </c>
      <c r="C17" s="51" t="s">
        <v>68</v>
      </c>
      <c r="D17" s="52">
        <v>3697.68</v>
      </c>
      <c r="E17" s="52">
        <v>3745.99</v>
      </c>
      <c r="F17" s="52">
        <v>3988.23</v>
      </c>
      <c r="G17" s="52">
        <v>3210.52</v>
      </c>
      <c r="H17" s="52">
        <v>3108.01</v>
      </c>
      <c r="I17" s="52">
        <v>2002.11</v>
      </c>
      <c r="J17" s="52">
        <v>3711.11</v>
      </c>
      <c r="K17" s="52">
        <v>3045.41</v>
      </c>
      <c r="L17" s="52">
        <v>1982.51</v>
      </c>
      <c r="M17" s="52">
        <v>3949.54</v>
      </c>
      <c r="N17" s="52">
        <v>3205.29</v>
      </c>
      <c r="O17" s="52">
        <v>4403.6499999999996</v>
      </c>
      <c r="P17" s="52">
        <f t="shared" si="1"/>
        <v>40050.050000000003</v>
      </c>
    </row>
    <row r="18" spans="1:16" ht="15" thickBot="1">
      <c r="A18" s="210" t="s">
        <v>57</v>
      </c>
      <c r="B18" s="78" t="s">
        <v>78</v>
      </c>
      <c r="C18" s="49" t="s">
        <v>71</v>
      </c>
      <c r="D18" s="50">
        <v>12122.07</v>
      </c>
      <c r="E18" s="50">
        <v>12253.12</v>
      </c>
      <c r="F18" s="50">
        <v>11730.92</v>
      </c>
      <c r="G18" s="50">
        <v>11988.27</v>
      </c>
      <c r="H18" s="50">
        <v>11190.57</v>
      </c>
      <c r="I18" s="50">
        <v>10534.19</v>
      </c>
      <c r="J18" s="50">
        <v>10254.66</v>
      </c>
      <c r="K18" s="50">
        <v>10165.07</v>
      </c>
      <c r="L18" s="50">
        <v>9356.98</v>
      </c>
      <c r="M18" s="50">
        <v>9683.56</v>
      </c>
      <c r="N18" s="50">
        <v>10380.540000000001</v>
      </c>
      <c r="O18" s="50">
        <v>11552.58</v>
      </c>
      <c r="P18" s="50">
        <f t="shared" si="1"/>
        <v>131212.52999999997</v>
      </c>
    </row>
    <row r="19" spans="1:16" ht="15" thickBot="1">
      <c r="A19" s="210" t="s">
        <v>57</v>
      </c>
      <c r="B19" s="78" t="s">
        <v>79</v>
      </c>
      <c r="C19" s="51" t="s">
        <v>71</v>
      </c>
      <c r="D19" s="52">
        <v>25530.15</v>
      </c>
      <c r="E19" s="52">
        <v>25038.62</v>
      </c>
      <c r="F19" s="124">
        <v>29387.56</v>
      </c>
      <c r="G19" s="52">
        <v>29853.39</v>
      </c>
      <c r="H19" s="52">
        <v>28621.85</v>
      </c>
      <c r="I19" s="52">
        <v>26601.38</v>
      </c>
      <c r="J19" s="52">
        <v>25446.03</v>
      </c>
      <c r="K19" s="52">
        <v>25376.6</v>
      </c>
      <c r="L19" s="52">
        <v>25881.8</v>
      </c>
      <c r="M19" s="52">
        <v>25646.46</v>
      </c>
      <c r="N19" s="52">
        <v>27785.69</v>
      </c>
      <c r="O19" s="52">
        <v>26483.55</v>
      </c>
      <c r="P19" s="52">
        <f t="shared" si="1"/>
        <v>321653.08</v>
      </c>
    </row>
    <row r="20" spans="1:16" ht="15" thickBot="1">
      <c r="A20" s="210" t="s">
        <v>57</v>
      </c>
      <c r="B20" s="78" t="s">
        <v>80</v>
      </c>
      <c r="C20" s="49" t="s">
        <v>68</v>
      </c>
      <c r="D20" s="50">
        <v>28885.38</v>
      </c>
      <c r="E20" s="50">
        <v>32421.15</v>
      </c>
      <c r="F20" s="50">
        <v>34673.54</v>
      </c>
      <c r="G20" s="50">
        <v>27062.06</v>
      </c>
      <c r="H20" s="50">
        <v>18916.53</v>
      </c>
      <c r="I20" s="50">
        <v>15480.6</v>
      </c>
      <c r="J20" s="50">
        <v>11135.03</v>
      </c>
      <c r="K20" s="50">
        <v>7889.71</v>
      </c>
      <c r="L20" s="50">
        <v>9800.81</v>
      </c>
      <c r="M20" s="50">
        <v>15779.5</v>
      </c>
      <c r="N20" s="50">
        <v>25060.78</v>
      </c>
      <c r="O20" s="50">
        <v>31493.58</v>
      </c>
      <c r="P20" s="50">
        <f t="shared" si="1"/>
        <v>258598.66999999998</v>
      </c>
    </row>
    <row r="21" spans="1:16" ht="15" thickBot="1">
      <c r="A21" s="210" t="s">
        <v>57</v>
      </c>
      <c r="B21" s="78" t="s">
        <v>81</v>
      </c>
      <c r="C21" s="51" t="s">
        <v>68</v>
      </c>
      <c r="D21" s="52">
        <v>469.04</v>
      </c>
      <c r="E21" s="52">
        <v>519.37</v>
      </c>
      <c r="F21" s="52">
        <v>653.6</v>
      </c>
      <c r="G21" s="52">
        <v>441.34</v>
      </c>
      <c r="H21" s="52">
        <v>371.52</v>
      </c>
      <c r="I21" s="52">
        <v>188.81</v>
      </c>
      <c r="J21" s="52">
        <v>243.79</v>
      </c>
      <c r="K21" s="52">
        <v>230.25</v>
      </c>
      <c r="L21" s="52">
        <v>238.52</v>
      </c>
      <c r="M21" s="52">
        <v>319.14</v>
      </c>
      <c r="N21" s="52">
        <v>497.63</v>
      </c>
      <c r="O21" s="52">
        <v>554.91</v>
      </c>
      <c r="P21" s="52">
        <f t="shared" si="1"/>
        <v>4727.92</v>
      </c>
    </row>
    <row r="22" spans="1:16" ht="15" thickBot="1">
      <c r="A22" s="210" t="s">
        <v>57</v>
      </c>
      <c r="B22" s="78" t="s">
        <v>82</v>
      </c>
      <c r="C22" s="49" t="s">
        <v>71</v>
      </c>
      <c r="D22" s="50">
        <v>418.75</v>
      </c>
      <c r="E22" s="50">
        <v>297</v>
      </c>
      <c r="F22" s="50">
        <v>491.15</v>
      </c>
      <c r="G22" s="50">
        <v>636.16999999999996</v>
      </c>
      <c r="H22" s="50">
        <v>432.26</v>
      </c>
      <c r="I22" s="50">
        <v>305.23</v>
      </c>
      <c r="J22" s="50">
        <v>254.34</v>
      </c>
      <c r="K22" s="50">
        <v>276.44</v>
      </c>
      <c r="L22" s="50">
        <v>281.23</v>
      </c>
      <c r="M22" s="50">
        <v>327.94</v>
      </c>
      <c r="N22" s="50">
        <v>393.79</v>
      </c>
      <c r="O22" s="50">
        <v>407.45</v>
      </c>
      <c r="P22" s="50">
        <f t="shared" si="1"/>
        <v>4521.75</v>
      </c>
    </row>
    <row r="23" spans="1:16" ht="15" thickBot="1">
      <c r="A23" s="210" t="s">
        <v>57</v>
      </c>
      <c r="B23" s="78" t="s">
        <v>83</v>
      </c>
      <c r="C23" s="51" t="s">
        <v>68</v>
      </c>
      <c r="D23" s="52">
        <v>36160.94</v>
      </c>
      <c r="E23" s="52">
        <v>35264.1</v>
      </c>
      <c r="F23" s="124">
        <v>38971.57</v>
      </c>
      <c r="G23" s="52">
        <v>34055.199999999997</v>
      </c>
      <c r="H23" s="52">
        <v>28078.93</v>
      </c>
      <c r="I23" s="52">
        <v>27110.22</v>
      </c>
      <c r="J23" s="52">
        <v>19646.07</v>
      </c>
      <c r="K23" s="52">
        <v>21844.1</v>
      </c>
      <c r="L23" s="52">
        <v>19340</v>
      </c>
      <c r="M23" s="52">
        <v>21022.94</v>
      </c>
      <c r="N23" s="52">
        <v>29575.81</v>
      </c>
      <c r="O23" s="52">
        <v>62183.45</v>
      </c>
      <c r="P23" s="52">
        <f t="shared" si="1"/>
        <v>373253.33</v>
      </c>
    </row>
    <row r="24" spans="1:16" ht="15" thickBot="1">
      <c r="A24" s="210" t="s">
        <v>57</v>
      </c>
      <c r="B24" s="78" t="s">
        <v>84</v>
      </c>
      <c r="C24" s="49" t="s">
        <v>71</v>
      </c>
      <c r="D24" s="50">
        <v>3694.63</v>
      </c>
      <c r="E24" s="50">
        <v>3794.84</v>
      </c>
      <c r="F24" s="50">
        <v>4205.2</v>
      </c>
      <c r="G24" s="50">
        <v>3655.97</v>
      </c>
      <c r="H24" s="50">
        <v>3321.13</v>
      </c>
      <c r="I24" s="50">
        <v>2873.36</v>
      </c>
      <c r="J24" s="50">
        <v>2694.17</v>
      </c>
      <c r="K24" s="50">
        <v>2699.99</v>
      </c>
      <c r="L24" s="50">
        <v>2617.2800000000002</v>
      </c>
      <c r="M24" s="50">
        <v>2700.15</v>
      </c>
      <c r="N24" s="50">
        <v>3259.9</v>
      </c>
      <c r="O24" s="50">
        <v>3726.05</v>
      </c>
      <c r="P24" s="50">
        <f t="shared" si="1"/>
        <v>39242.670000000006</v>
      </c>
    </row>
    <row r="25" spans="1:16" ht="15" thickBot="1">
      <c r="A25" s="210" t="s">
        <v>57</v>
      </c>
      <c r="B25" s="78" t="s">
        <v>85</v>
      </c>
      <c r="C25" s="51" t="s">
        <v>71</v>
      </c>
      <c r="D25" s="52">
        <v>20349.77</v>
      </c>
      <c r="E25" s="52">
        <v>19460.990000000002</v>
      </c>
      <c r="F25" s="124">
        <v>18818.32</v>
      </c>
      <c r="G25" s="52">
        <v>19836.099999999999</v>
      </c>
      <c r="H25" s="52">
        <v>17837.55</v>
      </c>
      <c r="I25" s="52">
        <v>18593.990000000002</v>
      </c>
      <c r="J25" s="52">
        <v>19994.05</v>
      </c>
      <c r="K25" s="52">
        <v>20107.89</v>
      </c>
      <c r="L25" s="52">
        <v>20912.86</v>
      </c>
      <c r="M25" s="52">
        <v>19979.2</v>
      </c>
      <c r="N25" s="52">
        <v>19943.62</v>
      </c>
      <c r="O25" s="52">
        <v>21079.45</v>
      </c>
      <c r="P25" s="52">
        <f>SUM(D25:O25)</f>
        <v>236913.78999999998</v>
      </c>
    </row>
    <row r="26" spans="1:16">
      <c r="A26" s="210" t="s">
        <v>57</v>
      </c>
      <c r="B26" s="78" t="s">
        <v>86</v>
      </c>
      <c r="C26" s="49" t="s">
        <v>71</v>
      </c>
      <c r="D26" s="50">
        <v>10578.72</v>
      </c>
      <c r="E26" s="50">
        <v>6563.17</v>
      </c>
      <c r="F26" s="50">
        <v>15474.86</v>
      </c>
      <c r="G26" s="50">
        <v>10465.44</v>
      </c>
      <c r="H26" s="50">
        <v>9523.6200000000008</v>
      </c>
      <c r="I26" s="50">
        <v>5074.76</v>
      </c>
      <c r="J26" s="50">
        <v>11855.49</v>
      </c>
      <c r="K26" s="50">
        <v>8164.69</v>
      </c>
      <c r="L26" s="50">
        <v>8045.39</v>
      </c>
      <c r="M26" s="50">
        <v>8337.0300000000007</v>
      </c>
      <c r="N26" s="50">
        <v>9673.6</v>
      </c>
      <c r="O26" s="50">
        <v>10266.25</v>
      </c>
      <c r="P26" s="50">
        <f>SUM(D26:O26)</f>
        <v>114023.02000000002</v>
      </c>
    </row>
  </sheetData>
  <mergeCells count="2">
    <mergeCell ref="D4:O4"/>
    <mergeCell ref="A7:A26"/>
  </mergeCells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0" sqref="B10"/>
    </sheetView>
  </sheetViews>
  <sheetFormatPr defaultRowHeight="14.4"/>
  <cols>
    <col min="1" max="1" width="49.6640625" customWidth="1"/>
    <col min="2" max="2" width="14.6640625" customWidth="1"/>
  </cols>
  <sheetData>
    <row r="1" spans="1:2">
      <c r="A1" t="s">
        <v>124</v>
      </c>
    </row>
    <row r="2" spans="1:2">
      <c r="A2" t="s">
        <v>212</v>
      </c>
    </row>
    <row r="3" spans="1:2">
      <c r="A3" t="s">
        <v>214</v>
      </c>
    </row>
    <row r="5" spans="1:2">
      <c r="A5" s="44" t="s">
        <v>110</v>
      </c>
      <c r="B5" s="44" t="s">
        <v>104</v>
      </c>
    </row>
    <row r="6" spans="1:2">
      <c r="A6" t="s">
        <v>97</v>
      </c>
      <c r="B6" s="28">
        <v>30936370.84</v>
      </c>
    </row>
    <row r="7" spans="1:2">
      <c r="A7" t="s">
        <v>98</v>
      </c>
      <c r="B7" s="28">
        <v>750884.96</v>
      </c>
    </row>
    <row r="8" spans="1:2">
      <c r="A8" t="s">
        <v>107</v>
      </c>
      <c r="B8" s="28">
        <v>-462149.66</v>
      </c>
    </row>
    <row r="9" spans="1:2" ht="16.2">
      <c r="A9" t="s">
        <v>108</v>
      </c>
      <c r="B9" s="108">
        <v>697660.77</v>
      </c>
    </row>
    <row r="10" spans="1:2">
      <c r="A10" s="44" t="s">
        <v>87</v>
      </c>
      <c r="B10" s="63">
        <f>SUM(B6:B9)</f>
        <v>31922766.91</v>
      </c>
    </row>
    <row r="11" spans="1:2">
      <c r="A11" s="44"/>
      <c r="B11" s="63"/>
    </row>
    <row r="12" spans="1:2">
      <c r="A12" t="s">
        <v>213</v>
      </c>
      <c r="B12">
        <f>[2]model!$BO$18</f>
        <v>0.95489900000000005</v>
      </c>
    </row>
    <row r="14" spans="1:2">
      <c r="A14" s="44" t="s">
        <v>106</v>
      </c>
      <c r="B14" s="129">
        <f>-B10/B12</f>
        <v>-33430516.641026955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F0E210-4F58-44F7-8F90-5ABDE1FD81E0}"/>
</file>

<file path=customXml/itemProps2.xml><?xml version="1.0" encoding="utf-8"?>
<ds:datastoreItem xmlns:ds="http://schemas.openxmlformats.org/officeDocument/2006/customXml" ds:itemID="{35F32A76-12C6-448D-A7E7-091BC3698829}"/>
</file>

<file path=customXml/itemProps3.xml><?xml version="1.0" encoding="utf-8"?>
<ds:datastoreItem xmlns:ds="http://schemas.openxmlformats.org/officeDocument/2006/customXml" ds:itemID="{337AB107-5FE2-4D19-8F88-05FB987F7874}"/>
</file>

<file path=customXml/itemProps4.xml><?xml version="1.0" encoding="utf-8"?>
<ds:datastoreItem xmlns:ds="http://schemas.openxmlformats.org/officeDocument/2006/customXml" ds:itemID="{66A60D40-8E21-468F-A5DE-02ABCE05A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Lead 3.05 </vt:lpstr>
      <vt:lpstr>SOG 12ME Dec 19</vt:lpstr>
      <vt:lpstr>LIP-G 2019</vt:lpstr>
      <vt:lpstr>ZO12 Gas Exp 12ME 12-2019</vt:lpstr>
      <vt:lpstr>SC120G Cons 12ME 12-2019</vt:lpstr>
      <vt:lpstr>SC 137 Carb Offset 12ME 12-2019</vt:lpstr>
      <vt:lpstr>SOGE Mu Tx Wtr Htr 12ME 12-2019</vt:lpstr>
      <vt:lpstr>SOGE Muni Tax 12ME 12-2019</vt:lpstr>
      <vt:lpstr>ZO12 Decoup 12ME 12-2019</vt:lpstr>
      <vt:lpstr>SCH 140 Prop Tax 12ME 12-2019</vt:lpstr>
      <vt:lpstr>'SOG 12ME Dec 19'!Print_Area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Marvelous Marina</cp:lastModifiedBy>
  <cp:lastPrinted>2018-02-01T21:48:45Z</cp:lastPrinted>
  <dcterms:created xsi:type="dcterms:W3CDTF">2016-01-19T22:04:40Z</dcterms:created>
  <dcterms:modified xsi:type="dcterms:W3CDTF">2020-03-23T22:05:14Z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