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506" windowWidth="13290" windowHeight="8955" tabRatio="918"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5" sheetId="9" state="hidden" r:id="rId9"/>
    <sheet name="Item 100, page 1" sheetId="10" r:id="rId10"/>
    <sheet name="Item 100, page 2" sheetId="11" state="hidden" r:id="rId11"/>
    <sheet name="Item 100, page 3" sheetId="12" r:id="rId12"/>
    <sheet name="Item 100, page 4" sheetId="13" state="hidden" r:id="rId13"/>
    <sheet name="Item 100, page 6b" sheetId="14" state="hidden" r:id="rId14"/>
    <sheet name="Item 105, page 1" sheetId="15" r:id="rId15"/>
    <sheet name="Item 106, page 1 " sheetId="16" r:id="rId16"/>
    <sheet name="Item 107" sheetId="17" state="hidden" r:id="rId17"/>
    <sheet name="Item 110" sheetId="18" state="hidden" r:id="rId18"/>
    <sheet name="Item 120,130,150" sheetId="19" state="hidden" r:id="rId19"/>
    <sheet name="Item 205" sheetId="20" state="hidden" r:id="rId20"/>
    <sheet name="Item 210" sheetId="21" state="hidden" r:id="rId21"/>
    <sheet name="Item 240" sheetId="22" state="hidden" r:id="rId22"/>
    <sheet name="Item 230" sheetId="23" state="hidden" r:id="rId23"/>
    <sheet name="Item 245" sheetId="24" state="hidden" r:id="rId24"/>
    <sheet name="Item 255, page 1" sheetId="25" state="hidden" r:id="rId25"/>
    <sheet name="Item 260" sheetId="26" state="hidden" r:id="rId26"/>
    <sheet name="Item 275" sheetId="27" state="hidden" r:id="rId27"/>
    <sheet name="Item XX" sheetId="28" state="hidden" r:id="rId28"/>
  </sheets>
  <externalReferences>
    <externalReference r:id="rId31"/>
    <externalReference r:id="rId32"/>
    <externalReference r:id="rId33"/>
  </externalReferences>
  <definedNames>
    <definedName name="_xlnm.Print_Area" localSheetId="14">'Item 105, page 1'!$A$1:$K$64</definedName>
    <definedName name="_xlnm.Print_Area" localSheetId="15">'Item 106, page 1 '!$A$1:$J$60</definedName>
    <definedName name="_xlnm.Print_Area" localSheetId="16">'Item 107'!$A$2:$J$60</definedName>
    <definedName name="_xlnm.Print_Area" localSheetId="17">'Item 110'!$A$1:$J$48</definedName>
    <definedName name="_xlnm.Print_Area" localSheetId="18">'Item 120,130,150'!$A$1:$J$44</definedName>
    <definedName name="_xlnm.Print_Area" localSheetId="19">'Item 205'!$A$1:$J$58</definedName>
    <definedName name="_xlnm.Print_Area" localSheetId="20">'Item 210'!$A$1:$J$58</definedName>
    <definedName name="_xlnm.Print_Area" localSheetId="21">'Item 240'!$A$1:$M$55</definedName>
    <definedName name="_xlnm.Print_Area" localSheetId="23">'Item 245'!$A$1:$J$56</definedName>
    <definedName name="_xlnm.Print_Area" localSheetId="24">'Item 255, page 1'!$A$1:$J$60</definedName>
    <definedName name="_xlnm.Print_Area" localSheetId="25">'Item 260'!$A$1:$J$58</definedName>
    <definedName name="_xlnm.Print_Area" localSheetId="26">'Item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7">'Item XX'!$A$1:$J$58</definedName>
  </definedNames>
  <calcPr fullCalcOnLoad="1"/>
</workbook>
</file>

<file path=xl/sharedStrings.xml><?xml version="1.0" encoding="utf-8"?>
<sst xmlns="http://schemas.openxmlformats.org/spreadsheetml/2006/main" count="1175" uniqueCount="491">
  <si>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</si>
  <si>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</si>
  <si>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</si>
  <si>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</si>
  <si>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</si>
  <si>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</si>
  <si>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</si>
  <si>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</si>
  <si>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</si>
  <si>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</si>
  <si>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</si>
  <si>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</si>
  <si>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</si>
  <si>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</si>
  <si>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</si>
  <si>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</si>
  <si>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</si>
  <si>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</si>
  <si>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</si>
  <si>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</si>
  <si>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</si>
  <si>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</si>
  <si>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</si>
  <si>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</si>
  <si>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</si>
  <si>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</si>
  <si>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</si>
  <si>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</si>
  <si>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</si>
  <si>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</si>
  <si>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</si>
  <si>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</si>
  <si>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</si>
  <si>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</si>
  <si>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</si>
  <si>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</si>
  <si>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</si>
  <si>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</si>
  <si>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</si>
  <si>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</si>
  <si>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</si>
  <si>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</si>
  <si>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</si>
  <si>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</si>
  <si>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</si>
  <si>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</si>
  <si>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</si>
  <si>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</si>
  <si>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</si>
  <si>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</si>
  <si>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</si>
  <si>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</si>
  <si>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</si>
  <si>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</si>
  <si>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</si>
  <si>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</si>
  <si>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</si>
  <si>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</si>
  <si>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</si>
  <si>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</si>
  <si>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</si>
  <si>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</si>
  <si>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</si>
  <si>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</si>
  <si>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</si>
  <si>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</si>
  <si>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</si>
  <si>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</si>
  <si>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</si>
  <si>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</si>
  <si>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</si>
  <si>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</si>
  <si>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</si>
  <si>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</si>
  <si>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</si>
  <si>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</si>
  <si>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</si>
  <si>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</si>
  <si>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</si>
  <si>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</si>
  <si>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</si>
  <si>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</si>
  <si>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</si>
  <si>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</si>
  <si>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</si>
  <si>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</si>
  <si>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</si>
  <si>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</si>
  <si>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</si>
  <si>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</si>
  <si>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</si>
  <si>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</si>
  <si>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</si>
  <si>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</si>
  <si>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</si>
  <si>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</si>
  <si>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</si>
  <si>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</si>
  <si>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</si>
  <si>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</si>
  <si>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</si>
  <si>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</si>
  <si>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</si>
  <si>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</si>
  <si>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</si>
  <si>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</si>
  <si>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</si>
  <si>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</si>
  <si>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</si>
  <si>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</si>
  <si>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</si>
  <si>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</si>
  <si>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</si>
  <si>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</si>
  <si>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</si>
  <si>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</si>
  <si>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</si>
  <si>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</si>
  <si>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</si>
  <si>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</si>
  <si>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</si>
  <si>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</si>
  <si>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</si>
  <si>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</si>
  <si>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</si>
  <si>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</si>
  <si>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</si>
  <si>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</si>
  <si>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</si>
  <si>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</si>
  <si>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</si>
  <si>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</si>
  <si>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</si>
  <si>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</si>
  <si>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</si>
  <si>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</si>
  <si>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</si>
  <si>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</si>
  <si>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</si>
  <si>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</si>
  <si>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</si>
  <si>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</si>
  <si>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</si>
  <si>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</si>
  <si>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</si>
  <si>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</si>
  <si>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</si>
  <si>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</si>
  <si>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</si>
  <si>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</si>
  <si>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</si>
  <si>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</si>
  <si>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</si>
  <si>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</si>
  <si>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</si>
  <si>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</si>
  <si>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</si>
  <si>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</si>
  <si>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</si>
  <si>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</si>
  <si>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</si>
  <si>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</si>
  <si>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</si>
  <si>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</si>
  <si>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</si>
  <si>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</si>
  <si>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</si>
  <si>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</si>
  <si>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</si>
  <si>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</si>
  <si>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</si>
  <si>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</si>
  <si>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</si>
  <si>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</si>
  <si>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</si>
  <si>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</si>
  <si>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</si>
  <si>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</si>
  <si>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</si>
  <si>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</si>
  <si>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</si>
  <si>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</si>
  <si>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</si>
  <si>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</si>
  <si>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</si>
  <si>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</si>
  <si>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</si>
  <si>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</si>
  <si>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</si>
  <si>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</si>
  <si>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</si>
  <si>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</si>
  <si>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</si>
  <si>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</si>
  <si>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</si>
  <si>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</si>
  <si>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</si>
  <si>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</si>
  <si>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</si>
  <si>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</si>
  <si>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</si>
  <si>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</si>
  <si>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</si>
  <si>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</si>
  <si>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</si>
  <si>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</si>
  <si>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</si>
  <si>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</si>
  <si>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</si>
  <si>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</si>
  <si>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</si>
  <si>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</si>
  <si>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</si>
  <si>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</si>
  <si>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</si>
  <si>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</si>
  <si>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</si>
  <si>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</si>
  <si>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</si>
  <si>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</si>
  <si>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</si>
  <si>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</si>
  <si>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</si>
  <si>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</si>
  <si>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</si>
  <si>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</si>
  <si>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</si>
  <si>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</si>
  <si>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</si>
  <si>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</si>
  <si>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</si>
  <si>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</si>
  <si>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</si>
  <si>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</si>
  <si>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</si>
  <si>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</si>
  <si>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</si>
  <si>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</si>
  <si>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</si>
  <si>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</si>
  <si>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</si>
  <si>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</si>
  <si>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</si>
  <si>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</si>
  <si>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</si>
  <si>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</si>
  <si>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</si>
  <si>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</si>
  <si>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</si>
  <si>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</si>
  <si>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</si>
  <si>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</si>
  <si>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</si>
  <si>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</si>
  <si>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</si>
  <si>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</si>
  <si>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</si>
  <si>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</si>
  <si>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</si>
  <si>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</si>
  <si>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</si>
  <si>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</si>
  <si>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</si>
  <si>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</si>
  <si>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</si>
  <si>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</si>
  <si>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</si>
  <si>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</si>
  <si>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</si>
  <si>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</si>
  <si>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</si>
  <si>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</si>
  <si>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</si>
  <si>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</si>
  <si>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</si>
  <si>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</si>
  <si>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</si>
  <si>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</si>
  <si>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</si>
  <si>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</si>
  <si>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</si>
  <si>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</si>
  <si>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</si>
  <si>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</si>
  <si>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</si>
  <si>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</si>
  <si>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</si>
  <si>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</si>
  <si>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</si>
  <si>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</si>
  <si>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</si>
  <si>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</si>
  <si>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</si>
  <si>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</si>
  <si>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</si>
  <si>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</si>
  <si>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</si>
  <si>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</si>
  <si>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</si>
  <si>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</si>
  <si>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</si>
  <si>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</si>
  <si>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</si>
  <si>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</si>
  <si>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</si>
  <si>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</si>
  <si>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</si>
  <si>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</si>
  <si>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</si>
  <si>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</si>
  <si>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</si>
  <si>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</si>
  <si>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</si>
  <si>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</si>
  <si>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</si>
  <si>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</si>
  <si>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</si>
  <si>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</si>
  <si>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</si>
  <si>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</si>
  <si>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</si>
  <si>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</si>
  <si>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</si>
  <si>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</si>
  <si>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</si>
  <si>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</si>
  <si>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</si>
  <si>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</si>
  <si>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</si>
  <si>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</si>
  <si>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</si>
  <si>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</si>
  <si>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</si>
  <si>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</si>
  <si>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</si>
  <si>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</si>
  <si>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</si>
  <si>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</si>
  <si>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</si>
  <si>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</si>
  <si>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</si>
  <si>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</si>
  <si>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</si>
  <si>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</si>
  <si>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</si>
  <si>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</si>
  <si>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</si>
  <si>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</si>
  <si>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</si>
  <si>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</si>
  <si>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</si>
  <si>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</si>
  <si>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</si>
  <si>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</si>
  <si>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</si>
  <si>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</si>
  <si>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</si>
  <si>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</si>
  <si>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</si>
  <si>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</si>
  <si>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</si>
  <si>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</si>
  <si>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</si>
  <si>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</si>
  <si>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</si>
  <si>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</si>
  <si>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</si>
  <si>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</si>
  <si>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</si>
  <si>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</si>
  <si>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</si>
  <si>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</si>
  <si>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</si>
  <si>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</si>
  <si>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</si>
  <si>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</si>
  <si>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</si>
  <si>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</si>
  <si>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</si>
  <si>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</si>
  <si>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Rick Waldren, Business Unit Controller</t>
  </si>
  <si>
    <t>21st</t>
  </si>
  <si>
    <r>
      <t xml:space="preserve">                  The recycling processing surcharge on this page will expire: </t>
    </r>
    <r>
      <rPr>
        <b/>
        <sz val="10"/>
        <rFont val="Arial"/>
        <family val="2"/>
      </rPr>
      <t>December 31, 2018 (N)</t>
    </r>
  </si>
  <si>
    <t>20 Gal Toter</t>
  </si>
  <si>
    <r>
      <t xml:space="preserve">Note 6:       Rates shown above are subject to an additional recycling processing surcharge of </t>
    </r>
    <r>
      <rPr>
        <b/>
        <sz val="10"/>
        <rFont val="Arial"/>
        <family val="2"/>
      </rPr>
      <t>$0.31</t>
    </r>
    <r>
      <rPr>
        <sz val="10"/>
        <rFont val="Arial"/>
        <family val="0"/>
      </rPr>
      <t xml:space="preserve"> per yard. </t>
    </r>
  </si>
  <si>
    <t>Eastside Disposal, Container Hauling, Rabanco Companies, Rabanco Connections, Issaquah Division</t>
  </si>
  <si>
    <t>Effective Date:  January 1, 2019</t>
  </si>
  <si>
    <t>10th</t>
  </si>
  <si>
    <t>9th</t>
  </si>
  <si>
    <t>$18.20 (A)</t>
  </si>
  <si>
    <t>$21.51 (A)</t>
  </si>
  <si>
    <t>$21.81 (A)</t>
  </si>
  <si>
    <t>$25.35 (A)</t>
  </si>
  <si>
    <t>$27.78 (A)</t>
  </si>
  <si>
    <t>$29.39 (A)</t>
  </si>
  <si>
    <t>$36.64 (A)</t>
  </si>
  <si>
    <t>$50.33 (A)</t>
  </si>
  <si>
    <t>$65.89 (A)</t>
  </si>
  <si>
    <t>$98.22 (A)</t>
  </si>
  <si>
    <t>$119.61 (A)</t>
  </si>
  <si>
    <t xml:space="preserve">9th </t>
  </si>
  <si>
    <t>Item 230 -- Disposal Fees</t>
  </si>
  <si>
    <t>Charges in this item apply when other items in the tariff specifically refer to this item.</t>
  </si>
  <si>
    <t>Disposal site (name or location)</t>
  </si>
  <si>
    <t>Type of Material</t>
  </si>
  <si>
    <t>Fee for Disposal</t>
  </si>
  <si>
    <t>King County transfer stations and landfills</t>
  </si>
  <si>
    <t>Cedar Grove Composting, Inc.</t>
  </si>
  <si>
    <t>State whether fees are per yard, per ton, etc.  Include charges assessed for special commodities (tires,</t>
  </si>
  <si>
    <t xml:space="preserve">appliances, asbestos, etc.) or special conditions at each specific disposal site.  Attach additional </t>
  </si>
  <si>
    <t>sheets as necessary.</t>
  </si>
  <si>
    <t>Item 5 -- Application of Rates -- Taxes</t>
  </si>
  <si>
    <t>Entity imposing tax:</t>
  </si>
  <si>
    <t>Ordinance number:</t>
  </si>
  <si>
    <t>Amount of tax:</t>
  </si>
  <si>
    <t>Application (Commodities and territory)</t>
  </si>
  <si>
    <t>King County BOH</t>
  </si>
  <si>
    <t>Yarrow Point</t>
  </si>
  <si>
    <t>Medina</t>
  </si>
  <si>
    <t>Hunts Point</t>
  </si>
  <si>
    <t>King County</t>
  </si>
  <si>
    <t>7th Revised Page No. 5</t>
  </si>
  <si>
    <t>King Co Board of Health Rules &amp; Regulation 14-03</t>
  </si>
  <si>
    <t>Residential customers in King County</t>
  </si>
  <si>
    <t>BOH R&amp;R 14-03</t>
  </si>
  <si>
    <t>King County BOH*</t>
  </si>
  <si>
    <t>$.22 per month</t>
  </si>
  <si>
    <t>Residential and Multifamily Customers in Unincorporated King County</t>
  </si>
  <si>
    <t>On Garbage, Recyclables &amp; Yard Debris</t>
  </si>
  <si>
    <t>6th Revised Page No. 39</t>
  </si>
  <si>
    <t>$140.82 per ton (A)</t>
  </si>
  <si>
    <t>RO Yardwaste</t>
  </si>
  <si>
    <t>Yardwaste</t>
  </si>
  <si>
    <t>Special Waste</t>
  </si>
  <si>
    <t>$65.76 per ton (A)</t>
  </si>
  <si>
    <t>$44.37 per ton (A)</t>
  </si>
  <si>
    <t>Effective Date: January 1, 2019</t>
  </si>
  <si>
    <t>*No alternative treatment for compactors (i.e. 8 yard compactor is treated the same as a 8 yard dumpster)</t>
  </si>
  <si>
    <t>**A service unit is defined as "one or more solid waste containers of the same size from which solid waste is collected on</t>
  </si>
  <si>
    <t>the same regular or on-call service schedule from one site, containing only either compacted or non-compacted solid waste"</t>
  </si>
  <si>
    <t>***Non-Residential is defined as Commercial, Industrial, &amp; Multi-family</t>
  </si>
  <si>
    <t>$169.00 per ton (A)</t>
  </si>
  <si>
    <t>$0.89 per month (A)</t>
  </si>
  <si>
    <t>$1.54 per month per service unit** (A)</t>
  </si>
  <si>
    <t>$12.66 per month per service unit** (A)</t>
  </si>
  <si>
    <t>$48.64 per month per service unit** (A)</t>
  </si>
  <si>
    <t>6.38% (A)</t>
  </si>
  <si>
    <t>Non-Residential***service unit in King County less than or equal to 0.48 cubic yards (Carts and cans up to 96 gallons)</t>
  </si>
  <si>
    <t>Non-Residential*** service unit in King County between 0.48 and 10 cubic yards (Dumpsters)</t>
  </si>
  <si>
    <t>Non-Residential*** service unit in King County greater than or equal to 10 cubic yards (Roll off Containers)</t>
  </si>
  <si>
    <t>$4.05 (A)</t>
  </si>
  <si>
    <t>$3.56 (A)</t>
  </si>
  <si>
    <t>$7.46 (A)</t>
  </si>
  <si>
    <t>$166.38 (A)</t>
  </si>
  <si>
    <t>$286.22 (A)</t>
  </si>
  <si>
    <t>$367.52 (A)</t>
  </si>
  <si>
    <t>$169.16 (A)</t>
  </si>
  <si>
    <t>$288.71 (A)</t>
  </si>
  <si>
    <t>$369.81 (A)</t>
  </si>
  <si>
    <t>$3.59 (A)</t>
  </si>
  <si>
    <t>$6.87 (A)</t>
  </si>
  <si>
    <t>$8.67 (A)</t>
  </si>
  <si>
    <t>$33.20 (A)</t>
  </si>
  <si>
    <t>$48.79 (A)</t>
  </si>
  <si>
    <t>$62.51 (A)</t>
  </si>
  <si>
    <t>$93.34 (A)</t>
  </si>
  <si>
    <t>$123.17 (A)</t>
  </si>
  <si>
    <t>$10.04 (A)</t>
  </si>
  <si>
    <t>$37.37 (A)</t>
  </si>
  <si>
    <t>$52.33 (A)</t>
  </si>
  <si>
    <t>$68.45 (A)</t>
  </si>
  <si>
    <t>$101.55 (A)</t>
  </si>
  <si>
    <t>$11.30 (A)</t>
  </si>
  <si>
    <t>$121.03 (A)</t>
  </si>
  <si>
    <t>Issue date:  November 12, 2018</t>
  </si>
  <si>
    <t>31st</t>
  </si>
  <si>
    <t>28th</t>
  </si>
  <si>
    <t>39th</t>
  </si>
  <si>
    <t>Note 3:  In addition to the recycling rates shown above, a recycling debit/(credit) of $0.25 (A) applies.</t>
  </si>
  <si>
    <r>
      <t xml:space="preserve">Note 4: Recycling rates shown above are subject to an additional recycling processing surcharge of </t>
    </r>
    <r>
      <rPr>
        <b/>
        <sz val="10"/>
        <rFont val="Arial"/>
        <family val="2"/>
      </rPr>
      <t xml:space="preserve">$0.40  </t>
    </r>
    <r>
      <rPr>
        <sz val="10"/>
        <rFont val="Arial"/>
        <family val="0"/>
      </rPr>
      <t xml:space="preserve">per month. </t>
    </r>
  </si>
  <si>
    <r>
      <t xml:space="preserve">             The recycling processing surcharge on this page will expire: </t>
    </r>
    <r>
      <rPr>
        <b/>
        <sz val="10"/>
        <rFont val="Arial"/>
        <family val="2"/>
      </rPr>
      <t xml:space="preserve">June 30, 2019 </t>
    </r>
  </si>
  <si>
    <t>7/31/2019 ('C)</t>
  </si>
  <si>
    <r>
      <t xml:space="preserve">Note 4: Recycling rates shown above are subject to an additional recycling processing surcharge of </t>
    </r>
    <r>
      <rPr>
        <b/>
        <sz val="10"/>
        <rFont val="Arial"/>
        <family val="2"/>
      </rPr>
      <t xml:space="preserve">$0.40 </t>
    </r>
    <r>
      <rPr>
        <sz val="10"/>
        <rFont val="Arial"/>
        <family val="2"/>
      </rPr>
      <t xml:space="preserve">per month. </t>
    </r>
  </si>
  <si>
    <t>32nd</t>
  </si>
  <si>
    <t>29th</t>
  </si>
  <si>
    <t>Recycling (credit)/debit (if applicable) is: $0.09 (A)per yard.</t>
  </si>
  <si>
    <r>
      <t xml:space="preserve">Note8:          Rates shown above are subject to an additional recycling processing surcharge of </t>
    </r>
    <r>
      <rPr>
        <b/>
        <sz val="10"/>
        <rFont val="Arial"/>
        <family val="2"/>
      </rPr>
      <t>$0.20 per yard</t>
    </r>
    <r>
      <rPr>
        <sz val="10"/>
        <rFont val="Arial"/>
        <family val="2"/>
      </rPr>
      <t xml:space="preserve">. </t>
    </r>
  </si>
  <si>
    <r>
      <t xml:space="preserve">                       The recycling processing surcharge on this page will expire: </t>
    </r>
    <r>
      <rPr>
        <b/>
        <sz val="10"/>
        <rFont val="Arial"/>
        <family val="2"/>
      </rPr>
      <t xml:space="preserve">June 30, 2019 </t>
    </r>
  </si>
  <si>
    <t>Recycling debit/&lt;credit&gt; (if applicable) is: $0.32 (A) per yard.</t>
  </si>
  <si>
    <r>
      <t xml:space="preserve">Note 5:        Rates shown above are subject to an additional recycling processing surcharge of </t>
    </r>
    <r>
      <rPr>
        <b/>
        <sz val="10"/>
        <rFont val="Arial"/>
        <family val="2"/>
      </rPr>
      <t xml:space="preserve">$0.20 </t>
    </r>
    <r>
      <rPr>
        <sz val="10"/>
        <rFont val="Arial"/>
        <family val="0"/>
      </rPr>
      <t xml:space="preserve"> per yard. </t>
    </r>
  </si>
  <si>
    <r>
      <t xml:space="preserve">                      The recycling processing surcharge on this page will expire: </t>
    </r>
    <r>
      <rPr>
        <b/>
        <sz val="10"/>
        <rFont val="Arial"/>
        <family val="2"/>
      </rPr>
      <t xml:space="preserve">June 30, 2019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</si>
</sst>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57">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94">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9" applyFill="1" applyBorder="1" applyAlignment="1">
      <alignment/>
      <protection/>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9" applyNumberFormat="1" applyFill="1" applyBorder="1" applyAlignment="1">
      <alignment horizontal="center"/>
      <protection/>
    </xf>
    <xf numFmtId="0" fontId="0" fillId="0" borderId="12" xfId="0" applyFont="1" applyFill="1" applyBorder="1" applyAlignment="1">
      <alignment horizontal="left"/>
    </xf>
    <xf numFmtId="0" fontId="0" fillId="0" borderId="18" xfId="59" applyFill="1" applyBorder="1" applyAlignment="1">
      <alignment vertical="top"/>
      <protection/>
    </xf>
    <xf numFmtId="0" fontId="0" fillId="0" borderId="20" xfId="59" applyFill="1" applyBorder="1" applyAlignment="1">
      <alignment vertical="top"/>
      <protection/>
    </xf>
    <xf numFmtId="0" fontId="50"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NumberFormat="1" applyFont="1" applyFill="1" applyBorder="1" applyAlignment="1">
      <alignment horizontal="right"/>
    </xf>
    <xf numFmtId="0" fontId="0" fillId="0" borderId="0" xfId="59" applyFill="1" applyBorder="1" applyAlignment="1" quotePrefix="1">
      <alignment horizontal="center"/>
      <protection/>
    </xf>
    <xf numFmtId="0" fontId="0" fillId="33" borderId="0" xfId="59" applyFill="1" applyBorder="1" applyAlignment="1">
      <alignment horizontal="left"/>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35" borderId="0" xfId="59"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43" fontId="0" fillId="0" borderId="0" xfId="42" applyFont="1" applyFill="1" applyAlignment="1">
      <alignment/>
    </xf>
    <xf numFmtId="0" fontId="0" fillId="0" borderId="0" xfId="59" applyFill="1" applyBorder="1" applyAlignment="1" quotePrefix="1">
      <alignment vertical="top"/>
      <protection/>
    </xf>
    <xf numFmtId="0" fontId="0" fillId="35" borderId="0" xfId="59" applyFill="1" applyBorder="1" applyAlignment="1" quotePrefix="1">
      <alignment horizontal="center"/>
      <protection/>
    </xf>
    <xf numFmtId="0" fontId="0" fillId="35" borderId="0" xfId="59" applyFill="1" applyBorder="1" applyAlignment="1" quotePrefix="1">
      <alignment horizontal="right"/>
      <protection/>
    </xf>
    <xf numFmtId="0" fontId="3" fillId="33" borderId="19" xfId="59" applyFont="1" applyFill="1" applyBorder="1">
      <alignment/>
      <protection/>
    </xf>
    <xf numFmtId="0" fontId="5" fillId="0" borderId="0" xfId="0" applyFont="1" applyFill="1" applyBorder="1" applyAlignment="1">
      <alignment/>
    </xf>
    <xf numFmtId="0" fontId="51" fillId="0" borderId="0" xfId="0" applyFont="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Border="1" applyAlignment="1">
      <alignment horizontal="center" vertical="center" wrapText="1"/>
    </xf>
    <xf numFmtId="0" fontId="51" fillId="0" borderId="20" xfId="0" applyFont="1" applyBorder="1" applyAlignment="1">
      <alignment/>
    </xf>
    <xf numFmtId="0" fontId="52" fillId="0" borderId="25" xfId="0" applyFont="1" applyBorder="1" applyAlignment="1">
      <alignment horizontal="center" vertical="center" wrapText="1"/>
    </xf>
    <xf numFmtId="0" fontId="51" fillId="0" borderId="0" xfId="0" applyFont="1" applyBorder="1" applyAlignment="1">
      <alignment vertical="center" wrapText="1"/>
    </xf>
    <xf numFmtId="44" fontId="51" fillId="0" borderId="0" xfId="44" applyFont="1" applyBorder="1" applyAlignment="1">
      <alignment horizontal="center" vertical="center" wrapText="1"/>
    </xf>
    <xf numFmtId="44" fontId="53" fillId="0" borderId="0" xfId="44" applyFont="1" applyBorder="1" applyAlignment="1">
      <alignment horizontal="center" vertical="center" wrapText="1"/>
    </xf>
    <xf numFmtId="10" fontId="53" fillId="0" borderId="25"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0" xfId="0" applyFont="1" applyBorder="1" applyAlignment="1">
      <alignment vertical="center" wrapText="1"/>
    </xf>
    <xf numFmtId="0" fontId="51" fillId="0" borderId="21" xfId="0" applyFont="1" applyBorder="1" applyAlignment="1">
      <alignment/>
    </xf>
    <xf numFmtId="0" fontId="51" fillId="0" borderId="19" xfId="0" applyFont="1" applyBorder="1" applyAlignment="1">
      <alignment/>
    </xf>
    <xf numFmtId="0" fontId="51" fillId="0" borderId="22" xfId="0" applyFont="1" applyBorder="1" applyAlignment="1">
      <alignment/>
    </xf>
    <xf numFmtId="0" fontId="54" fillId="0" borderId="0" xfId="0" applyFont="1" applyBorder="1" applyAlignment="1">
      <alignment horizontal="center" vertical="center" wrapText="1"/>
    </xf>
    <xf numFmtId="0" fontId="51" fillId="0" borderId="0" xfId="0" applyFont="1" applyBorder="1" applyAlignment="1">
      <alignment/>
    </xf>
    <xf numFmtId="0" fontId="55" fillId="0" borderId="0" xfId="0" applyFont="1" applyBorder="1" applyAlignment="1">
      <alignment horizontal="center" vertical="center" wrapText="1"/>
    </xf>
    <xf numFmtId="10" fontId="53" fillId="0" borderId="0" xfId="0" applyNumberFormat="1" applyFont="1" applyBorder="1" applyAlignment="1">
      <alignment horizontal="center" vertical="center" wrapText="1"/>
    </xf>
    <xf numFmtId="0" fontId="51" fillId="0" borderId="26" xfId="0" applyFont="1" applyBorder="1" applyAlignment="1">
      <alignment horizontal="center" vertical="center" wrapText="1"/>
    </xf>
    <xf numFmtId="44" fontId="51" fillId="0" borderId="26" xfId="44" applyFont="1" applyBorder="1" applyAlignment="1">
      <alignment horizontal="center" vertical="center" wrapText="1"/>
    </xf>
    <xf numFmtId="44" fontId="53" fillId="0" borderId="26" xfId="44" applyFont="1" applyBorder="1" applyAlignment="1">
      <alignment horizontal="center" vertical="center" wrapText="1"/>
    </xf>
    <xf numFmtId="10" fontId="53" fillId="0" borderId="26" xfId="0" applyNumberFormat="1" applyFont="1" applyBorder="1" applyAlignment="1">
      <alignment horizontal="center" vertical="center" wrapText="1"/>
    </xf>
    <xf numFmtId="0" fontId="53" fillId="0" borderId="0" xfId="0" applyFont="1" applyBorder="1" applyAlignment="1">
      <alignment horizontal="center" vertical="center" wrapText="1"/>
    </xf>
    <xf numFmtId="176" fontId="0" fillId="0" borderId="0" xfId="62" applyNumberFormat="1" applyFont="1" applyFill="1" applyAlignment="1">
      <alignment/>
    </xf>
    <xf numFmtId="0" fontId="0" fillId="0" borderId="0" xfId="0" applyFont="1" applyFill="1" applyBorder="1" applyAlignment="1">
      <alignment horizontal="center"/>
    </xf>
    <xf numFmtId="43" fontId="0" fillId="0" borderId="0" xfId="42" applyFont="1" applyFill="1" applyBorder="1" applyAlignment="1">
      <alignment/>
    </xf>
    <xf numFmtId="0" fontId="56" fillId="0" borderId="0" xfId="0" applyFont="1" applyFill="1" applyBorder="1" applyAlignment="1">
      <alignment/>
    </xf>
    <xf numFmtId="0" fontId="0" fillId="0" borderId="19" xfId="0" applyFont="1" applyFill="1" applyBorder="1" applyAlignment="1">
      <alignment horizontal="center"/>
    </xf>
    <xf numFmtId="0" fontId="3" fillId="0" borderId="19" xfId="59" applyFont="1" applyFill="1" applyBorder="1">
      <alignment/>
      <protection/>
    </xf>
    <xf numFmtId="44" fontId="0" fillId="0" borderId="12" xfId="44"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2" xfId="46" applyFont="1" applyFill="1" applyBorder="1" applyAlignment="1">
      <alignment horizontal="center"/>
    </xf>
    <xf numFmtId="44" fontId="0" fillId="0" borderId="11" xfId="44" applyNumberFormat="1" applyFont="1" applyFill="1" applyBorder="1" applyAlignment="1">
      <alignment horizontal="center"/>
    </xf>
    <xf numFmtId="44" fontId="0" fillId="0" borderId="12" xfId="44" applyNumberFormat="1" applyFont="1" applyFill="1" applyBorder="1" applyAlignment="1">
      <alignment horizontal="center"/>
    </xf>
    <xf numFmtId="0" fontId="0" fillId="0" borderId="18" xfId="0" applyFont="1" applyFill="1" applyBorder="1" applyAlignment="1">
      <alignment/>
    </xf>
    <xf numFmtId="0" fontId="0" fillId="0" borderId="0" xfId="0" applyFont="1" applyFill="1" applyBorder="1" applyAlignment="1">
      <alignment/>
    </xf>
    <xf numFmtId="8" fontId="0" fillId="0" borderId="12" xfId="46" applyNumberFormat="1" applyFont="1" applyFill="1"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3" fillId="0" borderId="19" xfId="0" applyFont="1" applyBorder="1" applyAlignment="1">
      <alignment/>
    </xf>
    <xf numFmtId="0" fontId="0" fillId="0" borderId="22" xfId="0" applyBorder="1" applyAlignment="1">
      <alignment/>
    </xf>
    <xf numFmtId="0" fontId="4" fillId="0" borderId="0" xfId="0" applyFont="1" applyBorder="1" applyAlignment="1">
      <alignment horizontal="center"/>
    </xf>
    <xf numFmtId="0" fontId="0" fillId="0" borderId="14" xfId="0" applyBorder="1" applyAlignment="1">
      <alignment/>
    </xf>
    <xf numFmtId="0" fontId="0" fillId="0" borderId="23" xfId="0" applyBorder="1" applyAlignment="1">
      <alignment/>
    </xf>
    <xf numFmtId="0" fontId="0" fillId="0" borderId="18" xfId="0" applyBorder="1" applyAlignment="1">
      <alignment horizontal="left"/>
    </xf>
    <xf numFmtId="44" fontId="0" fillId="0" borderId="12" xfId="46" applyNumberFormat="1" applyFont="1" applyFill="1" applyBorder="1" applyAlignment="1">
      <alignment horizontal="right"/>
    </xf>
    <xf numFmtId="171" fontId="0" fillId="0" borderId="13" xfId="46" applyNumberFormat="1" applyFont="1" applyFill="1" applyBorder="1" applyAlignment="1">
      <alignment horizontal="center"/>
    </xf>
    <xf numFmtId="171" fontId="0" fillId="0" borderId="0" xfId="46" applyNumberFormat="1" applyFont="1" applyFill="1" applyBorder="1" applyAlignment="1">
      <alignment horizontal="center"/>
    </xf>
    <xf numFmtId="171" fontId="0" fillId="0" borderId="0" xfId="59" applyNumberFormat="1" applyFill="1" applyBorder="1" applyAlignment="1">
      <alignment horizontal="center"/>
      <protection/>
    </xf>
    <xf numFmtId="0" fontId="0" fillId="0" borderId="0" xfId="59" applyNumberFormat="1" applyFill="1" applyBorder="1" applyAlignment="1">
      <alignment horizontal="left"/>
      <protection/>
    </xf>
    <xf numFmtId="0" fontId="0" fillId="0" borderId="13" xfId="0" applyBorder="1" applyAlignment="1">
      <alignment/>
    </xf>
    <xf numFmtId="0" fontId="0" fillId="0" borderId="18" xfId="0" applyBorder="1" applyAlignment="1" quotePrefix="1">
      <alignment horizontal="left"/>
    </xf>
    <xf numFmtId="0" fontId="0" fillId="0" borderId="13" xfId="0" applyBorder="1" applyAlignment="1">
      <alignment horizontal="right"/>
    </xf>
    <xf numFmtId="10" fontId="0" fillId="0" borderId="13" xfId="63" applyNumberFormat="1" applyBorder="1" applyAlignment="1">
      <alignment/>
    </xf>
    <xf numFmtId="44" fontId="0" fillId="0" borderId="13" xfId="47" applyBorder="1" applyAlignment="1">
      <alignment/>
    </xf>
    <xf numFmtId="44" fontId="0" fillId="0" borderId="13" xfId="47" applyFont="1" applyFill="1" applyBorder="1" applyAlignment="1">
      <alignment/>
    </xf>
    <xf numFmtId="10" fontId="0" fillId="0" borderId="13" xfId="63" applyNumberFormat="1" applyFont="1" applyBorder="1" applyAlignment="1">
      <alignment/>
    </xf>
    <xf numFmtId="8" fontId="0" fillId="0" borderId="12" xfId="46" applyNumberFormat="1" applyFont="1" applyFill="1" applyBorder="1" applyAlignment="1">
      <alignment horizontal="center"/>
    </xf>
    <xf numFmtId="8" fontId="0" fillId="0" borderId="11" xfId="44" applyNumberFormat="1" applyFont="1" applyFill="1" applyBorder="1" applyAlignment="1">
      <alignment horizontal="center"/>
    </xf>
    <xf numFmtId="8" fontId="0" fillId="0" borderId="13" xfId="44" applyNumberFormat="1" applyFont="1" applyFill="1" applyBorder="1" applyAlignment="1">
      <alignment/>
    </xf>
    <xf numFmtId="0" fontId="52" fillId="0" borderId="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4" fillId="0" borderId="18" xfId="59" applyFont="1" applyFill="1" applyBorder="1" applyAlignment="1">
      <alignment horizontal="center"/>
      <protection/>
    </xf>
    <xf numFmtId="0" fontId="4" fillId="0" borderId="0" xfId="59" applyFont="1" applyFill="1" applyBorder="1" applyAlignment="1">
      <alignment horizontal="center"/>
      <protection/>
    </xf>
    <xf numFmtId="0" fontId="4" fillId="0" borderId="20" xfId="59"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0" fillId="0" borderId="0" xfId="59" applyFill="1" applyBorder="1" applyAlignment="1">
      <alignment horizontal="left"/>
      <protection/>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lignment/>
      <protection/>
    </xf>
    <xf numFmtId="0" fontId="0" fillId="0" borderId="0" xfId="59" applyFill="1" applyBorder="1" applyAlignment="1">
      <alignment/>
      <protection/>
    </xf>
    <xf numFmtId="0" fontId="5" fillId="0" borderId="0" xfId="59" applyFont="1" applyFill="1" applyBorder="1" applyAlignment="1">
      <alignment horizontal="left"/>
      <protection/>
    </xf>
    <xf numFmtId="0" fontId="0" fillId="0" borderId="0" xfId="59" applyFill="1" applyBorder="1" applyAlignment="1">
      <alignment horizontal="left" vertical="top" wrapText="1"/>
      <protection/>
    </xf>
    <xf numFmtId="0" fontId="0" fillId="35" borderId="21" xfId="59" applyFill="1" applyBorder="1" applyAlignment="1">
      <alignment horizontal="center" vertical="center"/>
      <protection/>
    </xf>
    <xf numFmtId="0" fontId="0" fillId="35" borderId="22" xfId="59" applyFill="1" applyBorder="1" applyAlignment="1">
      <alignment horizontal="center" vertical="center"/>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0" borderId="0" xfId="59" applyFill="1" applyBorder="1" applyAlignment="1" quotePrefix="1">
      <alignment horizontal="left" vertical="top" wrapText="1"/>
      <protection/>
    </xf>
    <xf numFmtId="0" fontId="0" fillId="0" borderId="28" xfId="59" applyFill="1" applyBorder="1" applyAlignment="1">
      <alignment horizontal="center"/>
      <protection/>
    </xf>
    <xf numFmtId="0" fontId="0" fillId="0" borderId="29"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0" borderId="12" xfId="59" applyFill="1" applyBorder="1" applyAlignment="1">
      <alignment horizontal="left" vertical="top" wrapText="1"/>
      <protection/>
    </xf>
    <xf numFmtId="0" fontId="0" fillId="0" borderId="12" xfId="59" applyFill="1" applyBorder="1" applyAlignment="1">
      <alignment horizontal="left" vertical="center" wrapText="1"/>
      <protection/>
    </xf>
    <xf numFmtId="0" fontId="0" fillId="35" borderId="12" xfId="59" applyFill="1" applyBorder="1" applyAlignment="1">
      <alignment horizontal="center" vertical="center" wrapText="1"/>
      <protection/>
    </xf>
    <xf numFmtId="0" fontId="0" fillId="33" borderId="12" xfId="59" applyFill="1" applyBorder="1" applyAlignment="1">
      <alignment horizontal="center" vertical="center" wrapText="1"/>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35" borderId="16" xfId="59" applyFill="1" applyBorder="1" applyAlignment="1">
      <alignment horizontal="center" vertical="center"/>
      <protection/>
    </xf>
    <xf numFmtId="0" fontId="0" fillId="35" borderId="17" xfId="59" applyFill="1" applyBorder="1" applyAlignment="1">
      <alignment horizontal="center" vertical="center"/>
      <protection/>
    </xf>
    <xf numFmtId="0" fontId="0" fillId="35" borderId="0" xfId="59" applyFill="1" applyBorder="1" applyAlignment="1">
      <alignment horizontal="center" vertical="center"/>
      <protection/>
    </xf>
    <xf numFmtId="0" fontId="0" fillId="35" borderId="20" xfId="59" applyFill="1" applyBorder="1" applyAlignment="1">
      <alignment horizontal="center" vertical="center"/>
      <protection/>
    </xf>
    <xf numFmtId="0" fontId="0" fillId="35" borderId="19" xfId="59" applyFill="1" applyBorder="1" applyAlignment="1">
      <alignment horizontal="center" vertical="center"/>
      <protection/>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3" xfId="0" applyFill="1" applyBorder="1" applyAlignment="1">
      <alignment horizontal="center" wrapText="1"/>
    </xf>
    <xf numFmtId="0" fontId="0" fillId="0" borderId="23" xfId="0" applyFill="1" applyBorder="1" applyAlignment="1">
      <alignment horizontal="center" wrapText="1"/>
    </xf>
    <xf numFmtId="0" fontId="0" fillId="0" borderId="13" xfId="0" applyFill="1" applyBorder="1" applyAlignment="1">
      <alignment horizontal="center"/>
    </xf>
    <xf numFmtId="0" fontId="0" fillId="0" borderId="23" xfId="0" applyFill="1" applyBorder="1" applyAlignment="1">
      <alignment horizontal="center"/>
    </xf>
    <xf numFmtId="0" fontId="0" fillId="0" borderId="14" xfId="0" applyFill="1" applyBorder="1" applyAlignment="1">
      <alignment horizontal="center" wrapText="1"/>
    </xf>
    <xf numFmtId="0" fontId="0" fillId="0" borderId="0" xfId="0" applyBorder="1" applyAlignment="1">
      <alignment horizontal="center"/>
    </xf>
    <xf numFmtId="0" fontId="4" fillId="0" borderId="0" xfId="0" applyFont="1" applyBorder="1" applyAlignment="1">
      <alignment horizontal="center"/>
    </xf>
    <xf numFmtId="44" fontId="0" fillId="0" borderId="13" xfId="47" applyFont="1" applyFill="1" applyBorder="1" applyAlignment="1">
      <alignment horizontal="center" wrapText="1"/>
    </xf>
    <xf numFmtId="44" fontId="0" fillId="0" borderId="23" xfId="47" applyFont="1" applyFill="1" applyBorder="1" applyAlignment="1">
      <alignment horizontal="center" wrapText="1"/>
    </xf>
    <xf numFmtId="0" fontId="0" fillId="0" borderId="12" xfId="0" applyBorder="1" applyAlignment="1" quotePrefix="1">
      <alignment horizontal="center"/>
    </xf>
    <xf numFmtId="0" fontId="0" fillId="0" borderId="12" xfId="0" applyBorder="1" applyAlignment="1">
      <alignment horizontal="center"/>
    </xf>
    <xf numFmtId="0" fontId="0" fillId="0" borderId="14" xfId="0" applyFill="1" applyBorder="1" applyAlignment="1">
      <alignment horizontal="center"/>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4" fillId="0" borderId="0" xfId="59" applyFont="1" applyFill="1" applyBorder="1" applyAlignment="1">
      <alignment horizontal="left"/>
      <protection/>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169" fontId="0" fillId="0" borderId="19" xfId="0" applyNumberFormat="1" applyFont="1" applyFill="1" applyBorder="1" applyAlignment="1">
      <alignment/>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35" borderId="18" xfId="59" applyFill="1" applyBorder="1" applyAlignment="1">
      <alignment horizontal="center"/>
      <protection/>
    </xf>
    <xf numFmtId="0" fontId="0" fillId="35" borderId="0" xfId="59" applyFill="1" applyBorder="1" applyAlignment="1">
      <alignment horizontal="center"/>
      <protection/>
    </xf>
    <xf numFmtId="0" fontId="0" fillId="0" borderId="28" xfId="59" applyFill="1" applyBorder="1" applyAlignment="1" quotePrefix="1">
      <alignment horizontal="center" vertical="top" wrapText="1"/>
      <protection/>
    </xf>
    <xf numFmtId="0" fontId="0" fillId="0" borderId="29" xfId="59" applyFill="1" applyBorder="1" applyAlignment="1" quotePrefix="1">
      <alignment horizontal="center" vertical="top" wrapText="1"/>
      <protection/>
    </xf>
    <xf numFmtId="0" fontId="0" fillId="0" borderId="28"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9"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33" borderId="15" xfId="59" applyFill="1" applyBorder="1" applyAlignment="1">
      <alignment horizontal="center"/>
      <protection/>
    </xf>
    <xf numFmtId="0" fontId="0" fillId="33" borderId="16" xfId="59" applyFill="1" applyBorder="1" applyAlignment="1">
      <alignment horizontal="center"/>
      <protection/>
    </xf>
    <xf numFmtId="0" fontId="0" fillId="0" borderId="30" xfId="0" applyFont="1" applyFill="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0" fontId="0" fillId="35" borderId="0" xfId="0"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20">
        <row r="15">
          <cell r="D15">
            <v>7.25</v>
          </cell>
          <cell r="G15">
            <v>7.670744579600639</v>
          </cell>
        </row>
        <row r="16">
          <cell r="D16">
            <v>11.61</v>
          </cell>
          <cell r="G16">
            <v>12.283771664712194</v>
          </cell>
        </row>
        <row r="17">
          <cell r="D17">
            <v>19.87</v>
          </cell>
          <cell r="G17">
            <v>21.023130316781337</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61">
          <cell r="D61">
            <v>9.39</v>
          </cell>
          <cell r="G61">
            <v>10.1</v>
          </cell>
        </row>
        <row r="63">
          <cell r="D63">
            <v>11.45</v>
          </cell>
          <cell r="G63">
            <v>12.34</v>
          </cell>
        </row>
        <row r="69">
          <cell r="D69">
            <v>9</v>
          </cell>
          <cell r="G69">
            <v>10.23</v>
          </cell>
        </row>
        <row r="71">
          <cell r="D71">
            <v>12.05</v>
          </cell>
          <cell r="G71">
            <v>13.75</v>
          </cell>
        </row>
      </sheetData>
      <sheetData sheetId="21">
        <row r="9">
          <cell r="D9">
            <v>3.19</v>
          </cell>
          <cell r="G9">
            <v>3.375127615024281</v>
          </cell>
        </row>
        <row r="13">
          <cell r="D13">
            <v>16.16</v>
          </cell>
          <cell r="G13">
            <v>17.097825159496043</v>
          </cell>
        </row>
        <row r="29">
          <cell r="D29">
            <v>29.44</v>
          </cell>
          <cell r="G29">
            <v>31.14851316185418</v>
          </cell>
        </row>
        <row r="38">
          <cell r="D38">
            <v>43.29</v>
          </cell>
          <cell r="G38">
            <v>45.80228039322919</v>
          </cell>
        </row>
        <row r="44">
          <cell r="D44">
            <v>55.41</v>
          </cell>
          <cell r="G44">
            <v>58.62564926285122</v>
          </cell>
        </row>
        <row r="55">
          <cell r="D55">
            <v>83.11</v>
          </cell>
          <cell r="G55">
            <v>87.93318372560125</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sheetData>
      <sheetData sheetId="22">
        <row r="5">
          <cell r="K5">
            <v>3.33654807880396</v>
          </cell>
        </row>
      </sheetData>
      <sheetData sheetId="23">
        <row r="13">
          <cell r="G13">
            <v>150.1</v>
          </cell>
        </row>
        <row r="15">
          <cell r="G15">
            <v>135.45000000000002</v>
          </cell>
        </row>
        <row r="16">
          <cell r="G16">
            <v>140.95000000000002</v>
          </cell>
        </row>
        <row r="25">
          <cell r="G25">
            <v>150.1</v>
          </cell>
        </row>
        <row r="27">
          <cell r="G27">
            <v>135.45000000000002</v>
          </cell>
        </row>
        <row r="37">
          <cell r="G37">
            <v>150.1</v>
          </cell>
        </row>
        <row r="39">
          <cell r="G39">
            <v>135.45000000000002</v>
          </cell>
        </row>
        <row r="43">
          <cell r="G43">
            <v>150.1</v>
          </cell>
        </row>
        <row r="45">
          <cell r="G45">
            <v>135.45000000000002</v>
          </cell>
        </row>
        <row r="49">
          <cell r="G49">
            <v>150.1</v>
          </cell>
        </row>
        <row r="51">
          <cell r="G51">
            <v>135.45000000000002</v>
          </cell>
        </row>
        <row r="52">
          <cell r="D52">
            <v>133.21</v>
          </cell>
          <cell r="G52">
            <v>140.95000000000002</v>
          </cell>
        </row>
        <row r="55">
          <cell r="G55">
            <v>150.1</v>
          </cell>
        </row>
        <row r="61">
          <cell r="G61">
            <v>150.1</v>
          </cell>
        </row>
        <row r="63">
          <cell r="G63">
            <v>135.45000000000002</v>
          </cell>
        </row>
        <row r="75">
          <cell r="G75">
            <v>135.45000000000002</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J43" sqref="J43"/>
    </sheetView>
  </sheetViews>
  <sheetFormatPr defaultColWidth="9.140625" defaultRowHeight="12.75"/>
  <cols>
    <col min="2" max="2" width="28.140625" style="0" customWidth="1"/>
  </cols>
  <sheetData>
    <row r="4" ht="12.75">
      <c r="B4" s="141" t="s">
        <v>247</v>
      </c>
    </row>
    <row r="6" ht="12.75">
      <c r="B6" s="134" t="s">
        <v>234</v>
      </c>
    </row>
    <row r="7" ht="12.75">
      <c r="B7" s="135" t="s">
        <v>244</v>
      </c>
    </row>
    <row r="8" ht="12.75">
      <c r="B8" s="140" t="s">
        <v>245</v>
      </c>
    </row>
    <row r="12" ht="12.75">
      <c r="B12" s="141" t="s">
        <v>248</v>
      </c>
    </row>
    <row r="14" ht="12.75">
      <c r="B14" s="139" t="s">
        <v>249</v>
      </c>
    </row>
    <row r="15" ht="12.75">
      <c r="B15" s="139" t="s">
        <v>250</v>
      </c>
    </row>
    <row r="16" ht="12.75">
      <c r="B16" s="139" t="s">
        <v>251</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7">
      <selection activeCell="H2" sqref="H2"/>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475</v>
      </c>
      <c r="I1" s="318" t="s">
        <v>91</v>
      </c>
      <c r="J1" s="318"/>
      <c r="K1" s="33">
        <v>21</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04" t="str">
        <f>+'Check Sheet'!$D$5</f>
        <v>Eastside Disposal, Rabanco Companies, Rabanco Connections</v>
      </c>
      <c r="D4" s="27"/>
      <c r="E4" s="27"/>
      <c r="F4" s="27"/>
      <c r="G4" s="27"/>
      <c r="H4" s="27"/>
      <c r="I4" s="27"/>
      <c r="J4" s="27"/>
      <c r="K4" s="29"/>
    </row>
    <row r="5" spans="1:11" ht="12.75">
      <c r="A5" s="319" t="s">
        <v>19</v>
      </c>
      <c r="B5" s="320"/>
      <c r="C5" s="320"/>
      <c r="D5" s="320"/>
      <c r="E5" s="320"/>
      <c r="F5" s="320"/>
      <c r="G5" s="320"/>
      <c r="H5" s="320"/>
      <c r="I5" s="320"/>
      <c r="J5" s="320"/>
      <c r="K5" s="321"/>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260</v>
      </c>
      <c r="F18" s="62"/>
      <c r="G18" s="61"/>
      <c r="H18" s="61"/>
      <c r="I18" s="61" t="s">
        <v>32</v>
      </c>
      <c r="J18" s="61"/>
      <c r="K18" s="61"/>
    </row>
    <row r="19" spans="1:11" ht="12.75">
      <c r="A19" s="63" t="s">
        <v>33</v>
      </c>
      <c r="B19" s="63" t="s">
        <v>34</v>
      </c>
      <c r="C19" s="63" t="s">
        <v>35</v>
      </c>
      <c r="D19" s="63" t="s">
        <v>35</v>
      </c>
      <c r="E19" s="63" t="s">
        <v>261</v>
      </c>
      <c r="F19" s="62"/>
      <c r="G19" s="63"/>
      <c r="H19" s="63"/>
      <c r="I19" s="63" t="s">
        <v>36</v>
      </c>
      <c r="J19" s="63"/>
      <c r="K19" s="63"/>
    </row>
    <row r="20" spans="1:11" ht="12.75">
      <c r="A20" s="64" t="s">
        <v>37</v>
      </c>
      <c r="B20" s="64" t="s">
        <v>35</v>
      </c>
      <c r="C20" s="64" t="s">
        <v>38</v>
      </c>
      <c r="D20" s="64" t="s">
        <v>38</v>
      </c>
      <c r="E20" s="64" t="s">
        <v>262</v>
      </c>
      <c r="F20" s="62"/>
      <c r="G20" s="64"/>
      <c r="H20" s="64"/>
      <c r="I20" s="64" t="s">
        <v>39</v>
      </c>
      <c r="J20" s="64"/>
      <c r="K20" s="64"/>
    </row>
    <row r="21" spans="1:11" ht="12.75">
      <c r="A21" s="4" t="s">
        <v>40</v>
      </c>
      <c r="B21" s="4" t="s">
        <v>41</v>
      </c>
      <c r="C21" s="143">
        <v>8.22</v>
      </c>
      <c r="D21" s="143">
        <v>9.23</v>
      </c>
      <c r="E21" s="143">
        <v>9.23</v>
      </c>
      <c r="F21" s="74"/>
      <c r="G21" s="55"/>
      <c r="H21" s="55"/>
      <c r="I21" s="143">
        <v>0.42</v>
      </c>
      <c r="J21" s="39"/>
      <c r="K21" s="39"/>
    </row>
    <row r="22" spans="1:11" ht="12.75">
      <c r="A22" s="4" t="s">
        <v>42</v>
      </c>
      <c r="B22" s="4" t="s">
        <v>41</v>
      </c>
      <c r="C22" s="143">
        <v>13.21</v>
      </c>
      <c r="D22" s="143">
        <f>+D21</f>
        <v>9.23</v>
      </c>
      <c r="E22" s="143">
        <f>+E21</f>
        <v>9.23</v>
      </c>
      <c r="F22" s="74"/>
      <c r="G22" s="55"/>
      <c r="H22" s="55"/>
      <c r="I22" s="143">
        <v>0.53</v>
      </c>
      <c r="J22" s="39"/>
      <c r="K22" s="39"/>
    </row>
    <row r="23" spans="1:11" ht="12.75">
      <c r="A23" s="4" t="s">
        <v>43</v>
      </c>
      <c r="B23" s="4" t="s">
        <v>41</v>
      </c>
      <c r="C23" s="143">
        <v>22.42</v>
      </c>
      <c r="D23" s="143">
        <f aca="true" t="shared" si="0" ref="D23:D30">+D22</f>
        <v>9.23</v>
      </c>
      <c r="E23" s="143">
        <f aca="true" t="shared" si="1" ref="E23:E30">+E22</f>
        <v>9.23</v>
      </c>
      <c r="F23" s="74"/>
      <c r="G23" s="55"/>
      <c r="H23" s="55"/>
      <c r="I23" s="143">
        <v>1.06</v>
      </c>
      <c r="J23" s="39"/>
      <c r="K23" s="39"/>
    </row>
    <row r="24" spans="1:11" ht="12.75">
      <c r="A24" s="4" t="s">
        <v>44</v>
      </c>
      <c r="B24" s="4" t="s">
        <v>41</v>
      </c>
      <c r="C24" s="143">
        <v>32.82</v>
      </c>
      <c r="D24" s="143">
        <f t="shared" si="0"/>
        <v>9.23</v>
      </c>
      <c r="E24" s="143">
        <f t="shared" si="1"/>
        <v>9.23</v>
      </c>
      <c r="F24" s="74"/>
      <c r="G24" s="55"/>
      <c r="H24" s="55"/>
      <c r="I24" s="143">
        <v>1.59</v>
      </c>
      <c r="J24" s="39"/>
      <c r="K24" s="39"/>
    </row>
    <row r="25" spans="1:11" ht="12.75">
      <c r="A25" s="4" t="s">
        <v>45</v>
      </c>
      <c r="B25" s="4" t="s">
        <v>41</v>
      </c>
      <c r="C25" s="143">
        <v>44.03</v>
      </c>
      <c r="D25" s="143">
        <f t="shared" si="0"/>
        <v>9.23</v>
      </c>
      <c r="E25" s="143">
        <f t="shared" si="1"/>
        <v>9.23</v>
      </c>
      <c r="F25" s="74"/>
      <c r="G25" s="55"/>
      <c r="H25" s="55"/>
      <c r="I25" s="143">
        <v>2.12</v>
      </c>
      <c r="J25" s="39"/>
      <c r="K25" s="39"/>
    </row>
    <row r="26" spans="1:11" ht="12.75">
      <c r="A26" s="4" t="s">
        <v>46</v>
      </c>
      <c r="B26" s="4" t="s">
        <v>41</v>
      </c>
      <c r="C26" s="143">
        <v>55.53</v>
      </c>
      <c r="D26" s="143">
        <f t="shared" si="0"/>
        <v>9.23</v>
      </c>
      <c r="E26" s="143">
        <f t="shared" si="1"/>
        <v>9.23</v>
      </c>
      <c r="F26" s="74"/>
      <c r="G26" s="55"/>
      <c r="H26" s="55"/>
      <c r="I26" s="143">
        <v>2.65</v>
      </c>
      <c r="J26" s="39"/>
      <c r="K26" s="39"/>
    </row>
    <row r="27" spans="1:11" ht="12.75">
      <c r="A27" s="4" t="s">
        <v>47</v>
      </c>
      <c r="B27" s="4" t="s">
        <v>41</v>
      </c>
      <c r="C27" s="143">
        <v>13.21</v>
      </c>
      <c r="D27" s="143">
        <f t="shared" si="0"/>
        <v>9.23</v>
      </c>
      <c r="E27" s="143">
        <f t="shared" si="1"/>
        <v>9.23</v>
      </c>
      <c r="F27" s="74"/>
      <c r="G27" s="55"/>
      <c r="H27" s="55"/>
      <c r="I27" s="143">
        <v>1.09</v>
      </c>
      <c r="J27" s="39"/>
      <c r="K27" s="39"/>
    </row>
    <row r="28" spans="1:11" ht="12.75">
      <c r="A28" s="4" t="s">
        <v>48</v>
      </c>
      <c r="B28" s="4" t="s">
        <v>41</v>
      </c>
      <c r="C28" s="143">
        <v>22.31</v>
      </c>
      <c r="D28" s="143">
        <f t="shared" si="0"/>
        <v>9.23</v>
      </c>
      <c r="E28" s="143">
        <f t="shared" si="1"/>
        <v>9.23</v>
      </c>
      <c r="F28" s="74"/>
      <c r="G28" s="55"/>
      <c r="H28" s="55"/>
      <c r="I28" s="143">
        <v>1.86</v>
      </c>
      <c r="J28" s="39"/>
      <c r="K28" s="39"/>
    </row>
    <row r="29" spans="1:11" ht="12.75">
      <c r="A29" s="4" t="s">
        <v>49</v>
      </c>
      <c r="B29" s="4" t="s">
        <v>41</v>
      </c>
      <c r="C29" s="143">
        <v>32.57</v>
      </c>
      <c r="D29" s="143">
        <f t="shared" si="0"/>
        <v>9.23</v>
      </c>
      <c r="E29" s="143">
        <f t="shared" si="1"/>
        <v>9.23</v>
      </c>
      <c r="F29" s="74"/>
      <c r="G29" s="55"/>
      <c r="H29" s="55"/>
      <c r="I29" s="143">
        <f>+I28</f>
        <v>1.86</v>
      </c>
      <c r="J29" s="39"/>
      <c r="K29" s="39"/>
    </row>
    <row r="30" spans="1:11" ht="12.75">
      <c r="A30" s="67" t="s">
        <v>42</v>
      </c>
      <c r="B30" s="67" t="s">
        <v>50</v>
      </c>
      <c r="C30" s="143">
        <v>4.72</v>
      </c>
      <c r="D30" s="143">
        <f t="shared" si="0"/>
        <v>9.23</v>
      </c>
      <c r="E30" s="143">
        <f t="shared" si="1"/>
        <v>9.23</v>
      </c>
      <c r="F30" s="75"/>
      <c r="G30" s="76"/>
      <c r="H30" s="76"/>
      <c r="I30" s="143">
        <f>+I22</f>
        <v>0.53</v>
      </c>
      <c r="J30" s="68"/>
      <c r="K30" s="68"/>
    </row>
    <row r="31" spans="1:11" ht="12.75">
      <c r="A31" s="4" t="s">
        <v>51</v>
      </c>
      <c r="B31" s="4"/>
      <c r="C31" s="144"/>
      <c r="D31" s="143">
        <v>10.23</v>
      </c>
      <c r="E31" s="143"/>
      <c r="F31" s="74"/>
      <c r="G31" s="55"/>
      <c r="H31" s="55"/>
      <c r="I31" s="144"/>
      <c r="J31" s="39"/>
      <c r="K31" s="39"/>
    </row>
    <row r="32" spans="1:11" ht="12.75">
      <c r="A32" s="67" t="s">
        <v>52</v>
      </c>
      <c r="B32" s="4"/>
      <c r="C32" s="144"/>
      <c r="D32" s="66"/>
      <c r="E32" s="143">
        <v>10.23</v>
      </c>
      <c r="F32" s="74"/>
      <c r="G32" s="55"/>
      <c r="H32" s="55"/>
      <c r="I32" s="143">
        <f>+I29</f>
        <v>1.86</v>
      </c>
      <c r="J32" s="39"/>
      <c r="K32" s="39"/>
    </row>
    <row r="33" spans="1:11" ht="12.75">
      <c r="A33" s="67" t="s">
        <v>383</v>
      </c>
      <c r="B33" s="146" t="s">
        <v>266</v>
      </c>
      <c r="C33" s="144"/>
      <c r="D33" s="66"/>
      <c r="E33" s="143">
        <v>8.82</v>
      </c>
      <c r="F33" s="156"/>
      <c r="G33" s="55"/>
      <c r="H33" s="55"/>
      <c r="I33" s="143">
        <v>1.09</v>
      </c>
      <c r="J33" s="142" t="s">
        <v>263</v>
      </c>
      <c r="K33" s="39"/>
    </row>
    <row r="34" spans="1:11" ht="12.75">
      <c r="A34" s="146" t="s">
        <v>351</v>
      </c>
      <c r="B34" s="39"/>
      <c r="C34" s="143">
        <f>+C27</f>
        <v>13.21</v>
      </c>
      <c r="D34" s="66"/>
      <c r="E34" s="125"/>
      <c r="F34" s="74"/>
      <c r="G34" s="55"/>
      <c r="H34" s="55"/>
      <c r="I34" s="143" t="str">
        <f>TEXT('[1]Rate Proposal'!F7,"$0.00")&amp;" "</f>
        <v>$3.94 </v>
      </c>
      <c r="J34" s="142" t="s">
        <v>252</v>
      </c>
      <c r="K34" s="39"/>
    </row>
    <row r="35" spans="1:11" ht="12.75">
      <c r="A35" s="146" t="s">
        <v>352</v>
      </c>
      <c r="B35" s="39"/>
      <c r="C35" s="143">
        <f>C23</f>
        <v>22.42</v>
      </c>
      <c r="D35" s="66"/>
      <c r="E35" s="125"/>
      <c r="F35" s="74"/>
      <c r="G35" s="55"/>
      <c r="H35" s="55"/>
      <c r="I35" s="143" t="str">
        <f>TEXT('[1]Rate Proposal'!F8,"$0.00")&amp;" "</f>
        <v>$8.17 </v>
      </c>
      <c r="J35" s="142" t="str">
        <f>+J34</f>
        <v>see note 8</v>
      </c>
      <c r="K35" s="39"/>
    </row>
    <row r="36" spans="1:11" ht="12.75">
      <c r="A36" s="146" t="s">
        <v>353</v>
      </c>
      <c r="B36" s="39"/>
      <c r="C36" s="143">
        <f>C24</f>
        <v>32.82</v>
      </c>
      <c r="D36" s="66"/>
      <c r="E36" s="66"/>
      <c r="F36" s="1"/>
      <c r="G36" s="39"/>
      <c r="H36" s="39"/>
      <c r="I36" s="143" t="str">
        <f>TEXT('[1]Rate Proposal'!F9,"$0.00")&amp;" "</f>
        <v>$8.43 </v>
      </c>
      <c r="J36" s="142" t="str">
        <f>+J35</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11" t="s">
        <v>478</v>
      </c>
      <c r="B43" s="1"/>
      <c r="C43" s="1"/>
      <c r="D43" s="1"/>
      <c r="E43" s="1"/>
      <c r="F43" s="1"/>
      <c r="G43" s="1"/>
      <c r="H43" s="1"/>
      <c r="I43" s="1"/>
      <c r="J43" s="1"/>
      <c r="K43" s="25"/>
    </row>
    <row r="44" spans="1:11" ht="12.75">
      <c r="A44" s="211" t="s">
        <v>479</v>
      </c>
      <c r="B44" s="1"/>
      <c r="C44" s="1"/>
      <c r="D44" s="1"/>
      <c r="E44" s="1"/>
      <c r="F44" s="1"/>
      <c r="G44" s="1"/>
      <c r="H44" s="1"/>
      <c r="I44" s="1"/>
      <c r="J44" s="1"/>
      <c r="K44" s="25"/>
    </row>
    <row r="45" spans="1:11" ht="12.75">
      <c r="A45" s="211" t="s">
        <v>480</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143</v>
      </c>
      <c r="I50" s="325" t="s">
        <v>481</v>
      </c>
      <c r="J50" s="325" t="s">
        <v>144</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212" t="s">
        <v>380</v>
      </c>
      <c r="C54" s="1"/>
      <c r="D54" s="1"/>
      <c r="E54" s="1"/>
      <c r="F54" s="1"/>
      <c r="G54" s="1"/>
      <c r="H54" s="1"/>
      <c r="I54" s="1"/>
      <c r="J54" s="1"/>
      <c r="K54" s="25"/>
    </row>
    <row r="55" spans="1:11" ht="12.75">
      <c r="A55" s="23"/>
      <c r="B55" s="1"/>
      <c r="C55" s="1"/>
      <c r="D55" s="1"/>
      <c r="E55" s="1"/>
      <c r="F55" s="1"/>
      <c r="K55" s="25"/>
    </row>
    <row r="56" spans="1:11" ht="12.75">
      <c r="A56" s="26" t="s">
        <v>99</v>
      </c>
      <c r="B56" s="252">
        <v>43438</v>
      </c>
      <c r="C56" s="252">
        <f>+'Check Sheet'!C54</f>
        <v>0</v>
      </c>
      <c r="D56" s="27"/>
      <c r="E56" s="27"/>
      <c r="F56" s="27"/>
      <c r="H56" s="27"/>
      <c r="I56" s="72" t="s">
        <v>142</v>
      </c>
      <c r="J56" s="253">
        <v>43497</v>
      </c>
      <c r="K56" s="254">
        <f>+'Check Sheet'!J54</f>
        <v>0</v>
      </c>
    </row>
    <row r="57" spans="1:11" ht="12.75">
      <c r="A57" s="322" t="s">
        <v>17</v>
      </c>
      <c r="B57" s="323"/>
      <c r="C57" s="323"/>
      <c r="D57" s="323"/>
      <c r="E57" s="323"/>
      <c r="F57" s="323"/>
      <c r="G57" s="323"/>
      <c r="H57" s="323"/>
      <c r="I57" s="323"/>
      <c r="J57" s="323"/>
      <c r="K57" s="324"/>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E24" sqref="E24"/>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387</v>
      </c>
      <c r="I2" s="132" t="s">
        <v>232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194</v>
      </c>
      <c r="B7" s="256"/>
      <c r="C7" s="256"/>
      <c r="D7" s="256"/>
      <c r="E7" s="256"/>
      <c r="F7" s="256"/>
      <c r="G7" s="256"/>
      <c r="H7" s="256"/>
      <c r="I7" s="256"/>
      <c r="J7" s="257"/>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326" t="s">
        <v>88</v>
      </c>
      <c r="F21" s="327"/>
      <c r="G21" s="85"/>
      <c r="H21" s="85"/>
      <c r="I21" s="85"/>
      <c r="J21" s="84"/>
    </row>
    <row r="22" spans="1:10" ht="12.75">
      <c r="A22" s="86"/>
      <c r="B22" s="88"/>
      <c r="C22" s="328" t="s">
        <v>89</v>
      </c>
      <c r="D22" s="284"/>
      <c r="E22" s="328" t="s">
        <v>204</v>
      </c>
      <c r="F22" s="284"/>
      <c r="G22" s="85"/>
      <c r="H22" s="85"/>
      <c r="I22" s="85"/>
      <c r="J22" s="84"/>
    </row>
    <row r="23" spans="1:10" ht="12.75">
      <c r="A23" s="86"/>
      <c r="B23" s="88"/>
      <c r="C23" s="119" t="s">
        <v>107</v>
      </c>
      <c r="D23" s="97"/>
      <c r="E23" s="145" t="s">
        <v>450</v>
      </c>
      <c r="F23" s="97"/>
      <c r="G23" s="85"/>
      <c r="H23" s="85"/>
      <c r="I23" s="85"/>
      <c r="J23" s="84"/>
    </row>
    <row r="24" spans="1:10" ht="12.75">
      <c r="A24" s="86"/>
      <c r="B24" s="85"/>
      <c r="C24" s="119" t="s">
        <v>110</v>
      </c>
      <c r="D24" s="97"/>
      <c r="E24" s="145"/>
      <c r="F24" s="97"/>
      <c r="G24" s="85"/>
      <c r="H24" s="85"/>
      <c r="I24" s="85"/>
      <c r="J24" s="84"/>
    </row>
    <row r="25" spans="1:10" ht="12.75">
      <c r="A25" s="86"/>
      <c r="B25" s="85"/>
      <c r="C25" s="119" t="s">
        <v>205</v>
      </c>
      <c r="D25" s="97"/>
      <c r="E25" s="145"/>
      <c r="F25" s="97"/>
      <c r="G25" s="85"/>
      <c r="H25" s="85"/>
      <c r="I25" s="85"/>
      <c r="J25" s="84"/>
    </row>
    <row r="26" spans="1:10" ht="12.75">
      <c r="A26" s="86"/>
      <c r="B26" s="85"/>
      <c r="C26" s="119" t="s">
        <v>112</v>
      </c>
      <c r="D26" s="97"/>
      <c r="E26" s="145"/>
      <c r="F26" s="97"/>
      <c r="G26" s="85"/>
      <c r="H26" s="85"/>
      <c r="I26" s="85"/>
      <c r="J26" s="84"/>
    </row>
    <row r="27" spans="1:10" ht="12.75">
      <c r="A27" s="86"/>
      <c r="B27" s="85"/>
      <c r="C27" s="119" t="s">
        <v>108</v>
      </c>
      <c r="D27" s="97"/>
      <c r="E27" s="145"/>
      <c r="F27" s="97"/>
      <c r="G27" s="85"/>
      <c r="H27" s="85"/>
      <c r="I27" s="85"/>
      <c r="J27" s="84"/>
    </row>
    <row r="28" spans="1:10" ht="12.75">
      <c r="A28" s="86"/>
      <c r="B28" s="85"/>
      <c r="C28" s="119" t="s">
        <v>206</v>
      </c>
      <c r="D28" s="97"/>
      <c r="E28" s="230" t="str">
        <f>+E23</f>
        <v>$4.05 (A)</v>
      </c>
      <c r="F28" s="97"/>
      <c r="G28" s="85"/>
      <c r="H28" s="85"/>
      <c r="I28" s="85"/>
      <c r="J28" s="84"/>
    </row>
    <row r="29" spans="1:10" ht="12.75">
      <c r="A29" s="86"/>
      <c r="B29" s="85"/>
      <c r="C29" s="119"/>
      <c r="D29" s="97"/>
      <c r="E29" s="145"/>
      <c r="F29" s="97"/>
      <c r="G29" s="85"/>
      <c r="H29" s="85"/>
      <c r="I29" s="85"/>
      <c r="J29" s="84"/>
    </row>
    <row r="30" spans="1:10" ht="12.75">
      <c r="A30" s="86"/>
      <c r="B30" s="85"/>
      <c r="C30" s="119"/>
      <c r="D30" s="97"/>
      <c r="E30" s="145"/>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86" t="s">
        <v>341</v>
      </c>
      <c r="B37" s="266" t="s">
        <v>342</v>
      </c>
      <c r="C37" s="266"/>
      <c r="D37" s="266"/>
      <c r="E37" s="266"/>
      <c r="F37" s="266"/>
      <c r="G37" s="266"/>
      <c r="H37" s="231" t="str">
        <f>TEXT('[1]Rate Proposal'!B28,"$0.00")&amp;" "</f>
        <v>$3.33 </v>
      </c>
      <c r="I37" s="85" t="s">
        <v>246</v>
      </c>
      <c r="J37" s="84"/>
    </row>
    <row r="38" spans="1:10" ht="12.75">
      <c r="A38" s="86"/>
      <c r="B38" s="85" t="s">
        <v>253</v>
      </c>
      <c r="C38" s="85"/>
      <c r="D38" s="85"/>
      <c r="E38" s="85"/>
      <c r="F38" s="85"/>
      <c r="G38" s="85"/>
      <c r="H38" s="85"/>
      <c r="I38" s="85"/>
      <c r="J38" s="84"/>
    </row>
    <row r="39" spans="1:10" ht="12.75">
      <c r="A39" s="86"/>
      <c r="B39" s="85" t="s">
        <v>343</v>
      </c>
      <c r="C39" s="85"/>
      <c r="D39" s="85"/>
      <c r="E39" s="85"/>
      <c r="F39" s="85"/>
      <c r="G39" s="85"/>
      <c r="H39" s="85"/>
      <c r="I39" s="85"/>
      <c r="J39" s="84"/>
    </row>
    <row r="40" spans="1:10" ht="12.75">
      <c r="A40" s="86"/>
      <c r="B40" s="85" t="s">
        <v>254</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2">
        <f>+'Check Sheet'!$B$54</f>
        <v>43438</v>
      </c>
      <c r="C54" s="252">
        <f>+'Check Sheet'!C53</f>
        <v>0</v>
      </c>
      <c r="D54" s="82"/>
      <c r="E54" s="82"/>
      <c r="F54" s="82"/>
      <c r="H54" s="72" t="s">
        <v>142</v>
      </c>
      <c r="I54" s="253">
        <f>+'Check Sheet'!$I$54</f>
        <v>43497</v>
      </c>
      <c r="J54" s="254">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
      <selection activeCell="H2" sqref="H2"/>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483</v>
      </c>
      <c r="I1" s="318" t="s">
        <v>91</v>
      </c>
      <c r="J1" s="318"/>
      <c r="K1" s="33">
        <v>23</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04" t="str">
        <f>+'Check Sheet'!$D$5</f>
        <v>Eastside Disposal, Rabanco Companies, Rabanco Connections</v>
      </c>
      <c r="D4" s="27"/>
      <c r="E4" s="27"/>
      <c r="F4" s="27"/>
      <c r="G4" s="27"/>
      <c r="H4" s="27"/>
      <c r="I4" s="27"/>
      <c r="J4" s="27"/>
      <c r="K4" s="29"/>
    </row>
    <row r="5" spans="1:11" ht="12.75">
      <c r="A5" s="319" t="s">
        <v>19</v>
      </c>
      <c r="B5" s="320"/>
      <c r="C5" s="320"/>
      <c r="D5" s="320"/>
      <c r="E5" s="320"/>
      <c r="F5" s="320"/>
      <c r="G5" s="320"/>
      <c r="H5" s="320"/>
      <c r="I5" s="320"/>
      <c r="J5" s="320"/>
      <c r="K5" s="321"/>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1" ht="12.75">
      <c r="A20" s="64" t="s">
        <v>37</v>
      </c>
      <c r="B20" s="64" t="s">
        <v>35</v>
      </c>
      <c r="C20" s="64" t="s">
        <v>38</v>
      </c>
      <c r="D20" s="64" t="s">
        <v>38</v>
      </c>
      <c r="E20" s="143" t="str">
        <f>+'Item 100, page 1'!E20</f>
        <v>Service Rate</v>
      </c>
      <c r="F20" s="62"/>
      <c r="G20" s="64"/>
      <c r="H20" s="64"/>
      <c r="I20" s="64" t="s">
        <v>39</v>
      </c>
      <c r="J20" s="64"/>
      <c r="K20" s="64"/>
    </row>
    <row r="21" spans="1:11" ht="12.75">
      <c r="A21" s="4" t="s">
        <v>40</v>
      </c>
      <c r="B21" s="4" t="s">
        <v>57</v>
      </c>
      <c r="C21" s="144">
        <f>+'Item 100, page 1'!C21</f>
        <v>8.22</v>
      </c>
      <c r="D21" s="143">
        <v>11.47</v>
      </c>
      <c r="E21" s="143">
        <v>12.75</v>
      </c>
      <c r="F21" s="1"/>
      <c r="G21" s="39"/>
      <c r="H21" s="39"/>
      <c r="I21" s="144">
        <f>+'Item 100, page 1'!I21</f>
        <v>0.42</v>
      </c>
      <c r="J21" s="39"/>
      <c r="K21" s="39"/>
    </row>
    <row r="22" spans="1:11" ht="12.75">
      <c r="A22" s="4" t="s">
        <v>42</v>
      </c>
      <c r="B22" s="4" t="s">
        <v>57</v>
      </c>
      <c r="C22" s="144">
        <f>+'Item 100, page 1'!C22</f>
        <v>13.21</v>
      </c>
      <c r="D22" s="143">
        <f>+D21</f>
        <v>11.47</v>
      </c>
      <c r="E22" s="143">
        <f>+E21</f>
        <v>12.75</v>
      </c>
      <c r="F22" s="1"/>
      <c r="G22" s="39"/>
      <c r="H22" s="39"/>
      <c r="I22" s="144">
        <f>+'Item 100, page 1'!I22</f>
        <v>0.53</v>
      </c>
      <c r="J22" s="39"/>
      <c r="K22" s="39"/>
    </row>
    <row r="23" spans="1:11" ht="12.75">
      <c r="A23" s="4" t="s">
        <v>43</v>
      </c>
      <c r="B23" s="4" t="s">
        <v>57</v>
      </c>
      <c r="C23" s="144">
        <f>+'Item 100, page 1'!C23</f>
        <v>22.42</v>
      </c>
      <c r="D23" s="143">
        <f aca="true" t="shared" si="0" ref="D23:E30">+D22</f>
        <v>11.47</v>
      </c>
      <c r="E23" s="143">
        <f t="shared" si="0"/>
        <v>12.75</v>
      </c>
      <c r="F23" s="1"/>
      <c r="G23" s="39"/>
      <c r="H23" s="39"/>
      <c r="I23" s="144">
        <f>+'Item 100, page 1'!I23</f>
        <v>1.06</v>
      </c>
      <c r="J23" s="39"/>
      <c r="K23" s="39"/>
    </row>
    <row r="24" spans="1:11" ht="12.75">
      <c r="A24" s="4" t="s">
        <v>44</v>
      </c>
      <c r="B24" s="4" t="s">
        <v>57</v>
      </c>
      <c r="C24" s="144">
        <f>+'Item 100, page 1'!C24</f>
        <v>32.82</v>
      </c>
      <c r="D24" s="143">
        <f t="shared" si="0"/>
        <v>11.47</v>
      </c>
      <c r="E24" s="143">
        <f t="shared" si="0"/>
        <v>12.75</v>
      </c>
      <c r="F24" s="1"/>
      <c r="G24" s="39"/>
      <c r="H24" s="39"/>
      <c r="I24" s="144">
        <f>+'Item 100, page 1'!I24</f>
        <v>1.59</v>
      </c>
      <c r="J24" s="39"/>
      <c r="K24" s="39"/>
    </row>
    <row r="25" spans="1:11" ht="12.75">
      <c r="A25" s="4" t="s">
        <v>45</v>
      </c>
      <c r="B25" s="4" t="s">
        <v>57</v>
      </c>
      <c r="C25" s="144">
        <f>+'Item 100, page 1'!C25</f>
        <v>44.03</v>
      </c>
      <c r="D25" s="143">
        <f t="shared" si="0"/>
        <v>11.47</v>
      </c>
      <c r="E25" s="143">
        <f t="shared" si="0"/>
        <v>12.75</v>
      </c>
      <c r="F25" s="1"/>
      <c r="G25" s="39"/>
      <c r="H25" s="39"/>
      <c r="I25" s="144">
        <f>+'Item 100, page 1'!I25</f>
        <v>2.12</v>
      </c>
      <c r="J25" s="39"/>
      <c r="K25" s="39"/>
    </row>
    <row r="26" spans="1:11" ht="12.75">
      <c r="A26" s="4" t="s">
        <v>46</v>
      </c>
      <c r="B26" s="4" t="s">
        <v>57</v>
      </c>
      <c r="C26" s="144">
        <f>+'Item 100, page 1'!C26</f>
        <v>55.53</v>
      </c>
      <c r="D26" s="143">
        <f t="shared" si="0"/>
        <v>11.47</v>
      </c>
      <c r="E26" s="143">
        <f t="shared" si="0"/>
        <v>12.75</v>
      </c>
      <c r="F26" s="1"/>
      <c r="G26" s="39"/>
      <c r="H26" s="39"/>
      <c r="I26" s="144">
        <f>+'Item 100, page 1'!I26</f>
        <v>2.65</v>
      </c>
      <c r="J26" s="39"/>
      <c r="K26" s="39"/>
    </row>
    <row r="27" spans="1:11" ht="12.75">
      <c r="A27" s="4" t="s">
        <v>47</v>
      </c>
      <c r="B27" s="4" t="s">
        <v>57</v>
      </c>
      <c r="C27" s="144">
        <f>+'Item 100, page 1'!C27</f>
        <v>13.21</v>
      </c>
      <c r="D27" s="143">
        <f t="shared" si="0"/>
        <v>11.47</v>
      </c>
      <c r="E27" s="143">
        <f t="shared" si="0"/>
        <v>12.75</v>
      </c>
      <c r="F27" s="1"/>
      <c r="G27" s="39"/>
      <c r="H27" s="39"/>
      <c r="I27" s="144">
        <f>+'Item 100, page 1'!I27</f>
        <v>1.09</v>
      </c>
      <c r="J27" s="39"/>
      <c r="K27" s="39"/>
    </row>
    <row r="28" spans="1:11" ht="12.75">
      <c r="A28" s="4" t="s">
        <v>48</v>
      </c>
      <c r="B28" s="4" t="s">
        <v>57</v>
      </c>
      <c r="C28" s="144">
        <f>+'Item 100, page 1'!C28</f>
        <v>22.31</v>
      </c>
      <c r="D28" s="143">
        <f t="shared" si="0"/>
        <v>11.47</v>
      </c>
      <c r="E28" s="143">
        <f t="shared" si="0"/>
        <v>12.75</v>
      </c>
      <c r="F28" s="1"/>
      <c r="G28" s="39"/>
      <c r="H28" s="39"/>
      <c r="I28" s="144">
        <f>+'Item 100, page 1'!I28</f>
        <v>1.86</v>
      </c>
      <c r="J28" s="39"/>
      <c r="K28" s="39"/>
    </row>
    <row r="29" spans="1:11" ht="12.75">
      <c r="A29" s="4" t="s">
        <v>49</v>
      </c>
      <c r="B29" s="4" t="s">
        <v>57</v>
      </c>
      <c r="C29" s="144">
        <f>+'Item 100, page 1'!C29</f>
        <v>32.57</v>
      </c>
      <c r="D29" s="143">
        <f t="shared" si="0"/>
        <v>11.47</v>
      </c>
      <c r="E29" s="143">
        <f t="shared" si="0"/>
        <v>12.75</v>
      </c>
      <c r="F29" s="1"/>
      <c r="G29" s="39"/>
      <c r="H29" s="39"/>
      <c r="I29" s="144">
        <f>+'Item 100, page 1'!I29</f>
        <v>1.86</v>
      </c>
      <c r="J29" s="39"/>
      <c r="K29" s="39"/>
    </row>
    <row r="30" spans="1:11" ht="12.75">
      <c r="A30" s="67" t="s">
        <v>42</v>
      </c>
      <c r="B30" s="67" t="s">
        <v>58</v>
      </c>
      <c r="C30" s="144">
        <f>+'Item 100, page 1'!C30</f>
        <v>4.72</v>
      </c>
      <c r="D30" s="143">
        <f t="shared" si="0"/>
        <v>11.47</v>
      </c>
      <c r="E30" s="143">
        <f t="shared" si="0"/>
        <v>12.75</v>
      </c>
      <c r="F30" s="30"/>
      <c r="G30" s="68"/>
      <c r="H30" s="68"/>
      <c r="I30" s="144">
        <f>+'Item 100, page 1'!I30</f>
        <v>0.53</v>
      </c>
      <c r="J30" s="68"/>
      <c r="K30" s="68"/>
    </row>
    <row r="31" spans="1:11" ht="12.75">
      <c r="A31" s="4" t="s">
        <v>51</v>
      </c>
      <c r="B31" s="39"/>
      <c r="C31" s="65"/>
      <c r="D31" s="143">
        <v>12.47</v>
      </c>
      <c r="E31" s="66"/>
      <c r="F31" s="1"/>
      <c r="G31" s="39"/>
      <c r="H31" s="39"/>
      <c r="I31" s="65"/>
      <c r="J31" s="39"/>
      <c r="K31" s="39"/>
    </row>
    <row r="32" spans="1:11" ht="12.75">
      <c r="A32" s="67" t="s">
        <v>52</v>
      </c>
      <c r="B32" s="39"/>
      <c r="C32" s="65"/>
      <c r="D32" s="66"/>
      <c r="E32" s="143">
        <v>13.75</v>
      </c>
      <c r="F32" s="1"/>
      <c r="G32" s="39"/>
      <c r="H32" s="39"/>
      <c r="I32" s="144">
        <f>+'Item 100, page 1'!I32</f>
        <v>1.86</v>
      </c>
      <c r="J32" s="39"/>
      <c r="K32" s="39"/>
    </row>
    <row r="33" spans="1:11" ht="12.75">
      <c r="A33" s="67"/>
      <c r="B33" s="67"/>
      <c r="C33" s="65"/>
      <c r="D33" s="66"/>
      <c r="E33" s="143"/>
      <c r="F33" s="1"/>
      <c r="G33" s="39"/>
      <c r="H33" s="39"/>
      <c r="I33" s="144"/>
      <c r="J33" s="39"/>
      <c r="K33" s="39"/>
    </row>
    <row r="34" spans="1:11" ht="12.75">
      <c r="A34" s="146" t="str">
        <f>+'Item 100, page 1'!A34</f>
        <v>32 Gal Bear Proof Toter</v>
      </c>
      <c r="B34" s="39"/>
      <c r="C34" s="144">
        <f>+'Item 100, page 1'!C34</f>
        <v>13.21</v>
      </c>
      <c r="D34" s="66"/>
      <c r="E34" s="125"/>
      <c r="F34" s="1"/>
      <c r="G34" s="39"/>
      <c r="H34" s="39"/>
      <c r="I34" s="205" t="str">
        <f>+'Item 100, page 1'!I34</f>
        <v>$3.94 </v>
      </c>
      <c r="J34" s="142" t="str">
        <f>+'Item 100, page 1'!J34</f>
        <v>see note 8</v>
      </c>
      <c r="K34" s="39"/>
    </row>
    <row r="35" spans="1:11" ht="12.75">
      <c r="A35" s="146" t="str">
        <f>+'Item 100, page 1'!A35</f>
        <v>64 Gal Bear Proof Toter</v>
      </c>
      <c r="B35" s="39"/>
      <c r="C35" s="144">
        <f>+'Item 100, page 1'!C35</f>
        <v>22.42</v>
      </c>
      <c r="D35" s="66"/>
      <c r="E35" s="125"/>
      <c r="F35" s="1"/>
      <c r="G35" s="39"/>
      <c r="H35" s="39"/>
      <c r="I35" s="205" t="str">
        <f>+'Item 100, page 1'!I35</f>
        <v>$8.17 </v>
      </c>
      <c r="J35" s="142" t="str">
        <f>+'Item 100, page 1'!J35</f>
        <v>see note 8</v>
      </c>
      <c r="K35" s="39"/>
    </row>
    <row r="36" spans="1:11" ht="12.75">
      <c r="A36" s="146" t="str">
        <f>+'Item 100, page 1'!A36</f>
        <v>96 Gal Bear Proof Toter</v>
      </c>
      <c r="B36" s="39"/>
      <c r="C36" s="144">
        <f>+'Item 100, page 1'!C36</f>
        <v>32.82</v>
      </c>
      <c r="D36" s="65"/>
      <c r="E36" s="65"/>
      <c r="F36" s="1"/>
      <c r="G36" s="39"/>
      <c r="H36" s="39"/>
      <c r="I36" s="205" t="str">
        <f>+'Item 100, page 1'!I36</f>
        <v>$8.43 </v>
      </c>
      <c r="J36" s="142" t="str">
        <f>+'Item 100, page 1'!J36</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11" t="str">
        <f>+'Item 100, page 1'!A43</f>
        <v>Note 3:  In addition to the recycling rates shown above, a recycling debit/(credit) of $0.25 (A) applies.</v>
      </c>
      <c r="B43" s="1"/>
      <c r="C43" s="1"/>
      <c r="D43" s="1"/>
      <c r="E43" s="1"/>
      <c r="F43" s="1"/>
      <c r="G43" s="1"/>
      <c r="H43" s="1"/>
      <c r="I43" s="1"/>
      <c r="J43" s="1"/>
      <c r="K43" s="25"/>
    </row>
    <row r="44" spans="1:11" ht="12.75">
      <c r="A44" s="211" t="s">
        <v>482</v>
      </c>
      <c r="B44" s="1"/>
      <c r="C44" s="1"/>
      <c r="D44" s="1"/>
      <c r="E44" s="1"/>
      <c r="F44" s="1"/>
      <c r="G44" s="1"/>
      <c r="H44" s="1"/>
      <c r="I44" s="1"/>
      <c r="J44" s="1"/>
      <c r="K44" s="25"/>
    </row>
    <row r="45" spans="1:11" ht="12.75">
      <c r="A45" s="211" t="s">
        <v>480</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3"/>
      <c r="F51" s="1"/>
      <c r="G51" s="1"/>
      <c r="H51" s="9" t="s">
        <v>143</v>
      </c>
      <c r="I51" s="325" t="str">
        <f>+'Item 100, page 1'!I50:J50</f>
        <v>7/31/2019 ('C)</v>
      </c>
      <c r="J51" s="325" t="s">
        <v>144</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'Item 100, page 1'!B54</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52">
        <f>'Item 100, page 1'!B56:C56</f>
        <v>43438</v>
      </c>
      <c r="C56" s="252">
        <f>+'Check Sheet'!C54</f>
        <v>0</v>
      </c>
      <c r="D56" s="27"/>
      <c r="E56" s="27"/>
      <c r="F56" s="27"/>
      <c r="G56" s="27"/>
      <c r="I56" s="72" t="s">
        <v>142</v>
      </c>
      <c r="J56" s="253">
        <f>'Item 100, page 1'!J56:K56</f>
        <v>43497</v>
      </c>
      <c r="K56" s="254">
        <f>+'Check Sheet'!J54</f>
        <v>0</v>
      </c>
    </row>
    <row r="57" spans="1:11" ht="12.75">
      <c r="A57" s="322" t="s">
        <v>17</v>
      </c>
      <c r="B57" s="323"/>
      <c r="C57" s="323"/>
      <c r="D57" s="323"/>
      <c r="E57" s="323"/>
      <c r="F57" s="323"/>
      <c r="G57" s="323"/>
      <c r="H57" s="323"/>
      <c r="I57" s="323"/>
      <c r="J57" s="323"/>
      <c r="K57" s="324"/>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B52" sqref="A52:J5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387</v>
      </c>
      <c r="I2" s="132" t="s">
        <v>233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194</v>
      </c>
      <c r="B7" s="256"/>
      <c r="C7" s="256"/>
      <c r="D7" s="256"/>
      <c r="E7" s="256"/>
      <c r="F7" s="256"/>
      <c r="G7" s="256"/>
      <c r="H7" s="256"/>
      <c r="I7" s="256"/>
      <c r="J7" s="257"/>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326" t="s">
        <v>88</v>
      </c>
      <c r="F21" s="327"/>
      <c r="G21" s="85"/>
      <c r="H21" s="85"/>
      <c r="I21" s="85"/>
      <c r="J21" s="84"/>
    </row>
    <row r="22" spans="1:10" ht="12.75">
      <c r="A22" s="86"/>
      <c r="B22" s="88"/>
      <c r="C22" s="328" t="s">
        <v>89</v>
      </c>
      <c r="D22" s="284"/>
      <c r="E22" s="328" t="s">
        <v>204</v>
      </c>
      <c r="F22" s="284"/>
      <c r="G22" s="85"/>
      <c r="H22" s="85"/>
      <c r="I22" s="85"/>
      <c r="J22" s="84"/>
    </row>
    <row r="23" spans="1:10" ht="12.75">
      <c r="A23" s="86"/>
      <c r="B23" s="88"/>
      <c r="C23" s="119" t="s">
        <v>107</v>
      </c>
      <c r="D23" s="97"/>
      <c r="E23" s="232" t="str">
        <f>+'Item 100, page 2'!$E$23</f>
        <v>$4.05 (A)</v>
      </c>
      <c r="F23" s="97"/>
      <c r="G23" s="85"/>
      <c r="H23" s="85"/>
      <c r="I23" s="85"/>
      <c r="J23" s="84"/>
    </row>
    <row r="24" spans="1:10" ht="12.75">
      <c r="A24" s="86"/>
      <c r="B24" s="85"/>
      <c r="C24" s="119" t="s">
        <v>110</v>
      </c>
      <c r="D24" s="97"/>
      <c r="E24" s="117"/>
      <c r="F24" s="97"/>
      <c r="G24" s="85"/>
      <c r="H24" s="85"/>
      <c r="I24" s="85"/>
      <c r="J24" s="84"/>
    </row>
    <row r="25" spans="1:10" ht="12.75">
      <c r="A25" s="86"/>
      <c r="B25" s="85"/>
      <c r="C25" s="119" t="s">
        <v>205</v>
      </c>
      <c r="D25" s="97"/>
      <c r="E25" s="117"/>
      <c r="F25" s="97"/>
      <c r="G25" s="85"/>
      <c r="H25" s="85"/>
      <c r="I25" s="85"/>
      <c r="J25" s="84"/>
    </row>
    <row r="26" spans="1:10" ht="12.75">
      <c r="A26" s="86"/>
      <c r="B26" s="85"/>
      <c r="C26" s="119" t="s">
        <v>112</v>
      </c>
      <c r="D26" s="97"/>
      <c r="E26" s="117"/>
      <c r="F26" s="97"/>
      <c r="G26" s="85"/>
      <c r="H26" s="85"/>
      <c r="I26" s="85"/>
      <c r="J26" s="84"/>
    </row>
    <row r="27" spans="1:10" ht="12.75">
      <c r="A27" s="86"/>
      <c r="B27" s="85"/>
      <c r="C27" s="119" t="s">
        <v>108</v>
      </c>
      <c r="D27" s="97"/>
      <c r="E27" s="117"/>
      <c r="F27" s="97"/>
      <c r="G27" s="85"/>
      <c r="H27" s="85"/>
      <c r="I27" s="85"/>
      <c r="J27" s="84"/>
    </row>
    <row r="28" spans="1:10" ht="12.75">
      <c r="A28" s="86"/>
      <c r="B28" s="85"/>
      <c r="C28" s="119" t="s">
        <v>206</v>
      </c>
      <c r="D28" s="97"/>
      <c r="E28" s="232" t="str">
        <f>+'Item 100, page 2'!$E$23</f>
        <v>$4.05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86" t="str">
        <f>+'Item 100, page 2'!A37</f>
        <v>Note 8:</v>
      </c>
      <c r="B37" s="85" t="str">
        <f>+'Item 100, page 2'!B37</f>
        <v>In addition to Bear Proof cart rental fees in previous page, a rate of </v>
      </c>
      <c r="C37" s="85"/>
      <c r="D37" s="85"/>
      <c r="E37" s="85"/>
      <c r="F37" s="85"/>
      <c r="G37" s="85"/>
      <c r="H37" s="232" t="str">
        <f>+'Item 100, page 2'!H37</f>
        <v>$3.33 </v>
      </c>
      <c r="I37" s="233" t="str">
        <f>+'Item 100, page 2'!I37</f>
        <v>will be added per</v>
      </c>
      <c r="J37" s="84"/>
    </row>
    <row r="38" spans="1:10" ht="12.75">
      <c r="A38" s="86"/>
      <c r="B38" s="85" t="str">
        <f>+'Item 100, page 2'!B38</f>
        <v>month for an unlocking charge. Should a customer supply their own bear cart this fee still applies </v>
      </c>
      <c r="C38" s="85"/>
      <c r="D38" s="85"/>
      <c r="E38" s="85"/>
      <c r="F38" s="85"/>
      <c r="G38" s="85"/>
      <c r="H38" s="85"/>
      <c r="I38" s="85"/>
      <c r="J38" s="84"/>
    </row>
    <row r="39" spans="1:10" ht="12.75">
      <c r="A39" s="86"/>
      <c r="B39" s="85" t="str">
        <f>+'Item 100, page 2'!B39</f>
        <v>and customer owned cans are subject to a size maximum equivalent to a 32 gallon toter as that is</v>
      </c>
      <c r="C39" s="85"/>
      <c r="D39" s="85"/>
      <c r="E39" s="85"/>
      <c r="F39" s="85"/>
      <c r="G39" s="85"/>
      <c r="H39" s="85"/>
      <c r="I39" s="85"/>
      <c r="J39" s="84"/>
    </row>
    <row r="40" spans="1:10" ht="12.75">
      <c r="A40" s="86"/>
      <c r="B40" s="85"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52">
        <f>+'Check Sheet'!$B$54</f>
        <v>43438</v>
      </c>
      <c r="C54" s="252">
        <f>+'Check Sheet'!C53</f>
        <v>0</v>
      </c>
      <c r="D54" s="82"/>
      <c r="E54" s="82"/>
      <c r="F54" s="82"/>
      <c r="H54" s="72" t="s">
        <v>142</v>
      </c>
      <c r="I54" s="253">
        <f>+'Check Sheet'!$I$54</f>
        <v>43497</v>
      </c>
      <c r="J54" s="254">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6">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264</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194</v>
      </c>
      <c r="B7" s="256"/>
      <c r="C7" s="256"/>
      <c r="D7" s="256"/>
      <c r="E7" s="256"/>
      <c r="F7" s="256"/>
      <c r="G7" s="256"/>
      <c r="H7" s="256"/>
      <c r="I7" s="256"/>
      <c r="J7" s="257"/>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47"/>
      <c r="B11" s="269" t="s">
        <v>345</v>
      </c>
      <c r="C11" s="269"/>
      <c r="D11" s="269"/>
      <c r="E11" s="269"/>
      <c r="F11" s="269"/>
      <c r="G11" s="269"/>
      <c r="H11" s="269"/>
      <c r="I11" s="269"/>
      <c r="J11" s="148"/>
    </row>
    <row r="12" spans="1:10" ht="12.75">
      <c r="A12" s="147"/>
      <c r="B12" s="269"/>
      <c r="C12" s="269"/>
      <c r="D12" s="269"/>
      <c r="E12" s="269"/>
      <c r="F12" s="269"/>
      <c r="G12" s="269"/>
      <c r="H12" s="269"/>
      <c r="I12" s="269"/>
      <c r="J12" s="148"/>
    </row>
    <row r="13" spans="1:10" ht="12.75">
      <c r="A13" s="147"/>
      <c r="B13" s="269"/>
      <c r="C13" s="269"/>
      <c r="D13" s="269"/>
      <c r="E13" s="269"/>
      <c r="F13" s="269"/>
      <c r="G13" s="269"/>
      <c r="H13" s="269"/>
      <c r="I13" s="269"/>
      <c r="J13" s="148"/>
    </row>
    <row r="14" spans="1:10" ht="12.75">
      <c r="A14" s="86"/>
      <c r="B14" s="269"/>
      <c r="C14" s="269"/>
      <c r="D14" s="269"/>
      <c r="E14" s="269"/>
      <c r="F14" s="269"/>
      <c r="G14" s="269"/>
      <c r="H14" s="269"/>
      <c r="I14" s="269"/>
      <c r="J14" s="84"/>
    </row>
    <row r="15" spans="1:10" ht="12.75">
      <c r="A15" s="86"/>
      <c r="B15" s="88"/>
      <c r="C15" s="85"/>
      <c r="D15" s="85"/>
      <c r="E15" s="85"/>
      <c r="F15" s="85"/>
      <c r="G15" s="85"/>
      <c r="H15" s="85"/>
      <c r="I15" s="85"/>
      <c r="J15" s="84"/>
    </row>
    <row r="16" spans="1:10" ht="12.75">
      <c r="A16" s="86"/>
      <c r="B16" s="269" t="s">
        <v>265</v>
      </c>
      <c r="C16" s="269"/>
      <c r="D16" s="269"/>
      <c r="E16" s="269"/>
      <c r="F16" s="269"/>
      <c r="G16" s="269"/>
      <c r="H16" s="269"/>
      <c r="I16" s="269"/>
      <c r="J16" s="84"/>
    </row>
    <row r="17" spans="1:10" ht="12.75">
      <c r="A17" s="86"/>
      <c r="B17" s="269"/>
      <c r="C17" s="269"/>
      <c r="D17" s="269"/>
      <c r="E17" s="269"/>
      <c r="F17" s="269"/>
      <c r="G17" s="269"/>
      <c r="H17" s="269"/>
      <c r="I17" s="269"/>
      <c r="J17" s="84"/>
    </row>
    <row r="18" spans="1:10" ht="12.75">
      <c r="A18" s="94"/>
      <c r="B18" s="269"/>
      <c r="C18" s="269"/>
      <c r="D18" s="269"/>
      <c r="E18" s="269"/>
      <c r="F18" s="269"/>
      <c r="G18" s="269"/>
      <c r="H18" s="269"/>
      <c r="I18" s="269"/>
      <c r="J18" s="93"/>
    </row>
    <row r="19" spans="1:10" ht="12.75">
      <c r="A19" s="86"/>
      <c r="B19" s="269"/>
      <c r="C19" s="269"/>
      <c r="D19" s="269"/>
      <c r="E19" s="269"/>
      <c r="F19" s="269"/>
      <c r="G19" s="269"/>
      <c r="H19" s="269"/>
      <c r="I19" s="269"/>
      <c r="J19" s="84"/>
    </row>
    <row r="20" spans="1:10" ht="12.75">
      <c r="A20" s="86"/>
      <c r="B20" s="269"/>
      <c r="C20" s="269"/>
      <c r="D20" s="269"/>
      <c r="E20" s="269"/>
      <c r="F20" s="269"/>
      <c r="G20" s="269"/>
      <c r="H20" s="269"/>
      <c r="I20" s="269"/>
      <c r="J20" s="84"/>
    </row>
    <row r="21" spans="1:10" ht="12.75">
      <c r="A21" s="86"/>
      <c r="B21" s="269"/>
      <c r="C21" s="269"/>
      <c r="D21" s="269"/>
      <c r="E21" s="269"/>
      <c r="F21" s="269"/>
      <c r="G21" s="269"/>
      <c r="H21" s="269"/>
      <c r="I21" s="269"/>
      <c r="J21" s="84"/>
    </row>
    <row r="22" spans="1:10" ht="12.75">
      <c r="A22" s="86"/>
      <c r="B22" s="269"/>
      <c r="C22" s="269"/>
      <c r="D22" s="269"/>
      <c r="E22" s="269"/>
      <c r="F22" s="269"/>
      <c r="G22" s="269"/>
      <c r="H22" s="269"/>
      <c r="I22" s="269"/>
      <c r="J22" s="84"/>
    </row>
    <row r="23" spans="1:10" ht="12.75">
      <c r="A23" s="86"/>
      <c r="B23" s="269"/>
      <c r="C23" s="269"/>
      <c r="D23" s="269"/>
      <c r="E23" s="269"/>
      <c r="F23" s="269"/>
      <c r="G23" s="269"/>
      <c r="H23" s="269"/>
      <c r="I23" s="269"/>
      <c r="J23" s="84"/>
    </row>
    <row r="24" spans="1:10" ht="12.75">
      <c r="A24" s="86"/>
      <c r="B24" s="269"/>
      <c r="C24" s="269"/>
      <c r="D24" s="269"/>
      <c r="E24" s="269"/>
      <c r="F24" s="269"/>
      <c r="G24" s="269"/>
      <c r="H24" s="269"/>
      <c r="I24" s="269"/>
      <c r="J24" s="84"/>
    </row>
    <row r="25" spans="1:10" ht="12.75">
      <c r="A25" s="86"/>
      <c r="B25" s="269"/>
      <c r="C25" s="269"/>
      <c r="D25" s="269"/>
      <c r="E25" s="269"/>
      <c r="F25" s="269"/>
      <c r="G25" s="269"/>
      <c r="H25" s="269"/>
      <c r="I25" s="269"/>
      <c r="J25" s="84"/>
    </row>
    <row r="26" spans="1:10" ht="12.75">
      <c r="A26" s="86"/>
      <c r="B26" s="269"/>
      <c r="C26" s="269"/>
      <c r="D26" s="269"/>
      <c r="E26" s="269"/>
      <c r="F26" s="269"/>
      <c r="G26" s="269"/>
      <c r="H26" s="269"/>
      <c r="I26" s="269"/>
      <c r="J26" s="84"/>
    </row>
    <row r="27" spans="1:10" ht="12.75">
      <c r="A27" s="86"/>
      <c r="B27" s="269"/>
      <c r="C27" s="269"/>
      <c r="D27" s="269"/>
      <c r="E27" s="269"/>
      <c r="F27" s="269"/>
      <c r="G27" s="269"/>
      <c r="H27" s="269"/>
      <c r="I27" s="269"/>
      <c r="J27" s="84"/>
    </row>
    <row r="28" spans="1:10" ht="12.75">
      <c r="A28" s="86"/>
      <c r="B28" s="269"/>
      <c r="C28" s="269"/>
      <c r="D28" s="269"/>
      <c r="E28" s="269"/>
      <c r="F28" s="269"/>
      <c r="G28" s="269"/>
      <c r="H28" s="269"/>
      <c r="I28" s="269"/>
      <c r="J28" s="84"/>
    </row>
    <row r="29" spans="1:10" ht="12.75">
      <c r="A29" s="86"/>
      <c r="B29" s="269"/>
      <c r="C29" s="269"/>
      <c r="D29" s="269"/>
      <c r="E29" s="269"/>
      <c r="F29" s="269"/>
      <c r="G29" s="269"/>
      <c r="H29" s="269"/>
      <c r="I29" s="269"/>
      <c r="J29" s="84"/>
    </row>
    <row r="30" spans="1:10" ht="12.75">
      <c r="A30" s="86"/>
      <c r="B30" s="329" t="s">
        <v>258</v>
      </c>
      <c r="C30" s="329"/>
      <c r="D30" s="329"/>
      <c r="E30" s="329"/>
      <c r="F30" s="329"/>
      <c r="G30" s="329"/>
      <c r="H30" s="329"/>
      <c r="I30" s="329"/>
      <c r="J30" s="84"/>
    </row>
    <row r="31" spans="1:10" ht="12.75" customHeight="1">
      <c r="A31" s="118"/>
      <c r="J31" s="93"/>
    </row>
    <row r="32" spans="1:10" ht="12.75">
      <c r="A32" s="86"/>
      <c r="B32" s="269" t="s">
        <v>257</v>
      </c>
      <c r="C32" s="269"/>
      <c r="D32" s="269"/>
      <c r="E32" s="269"/>
      <c r="F32" s="269"/>
      <c r="G32" s="269"/>
      <c r="H32" s="269"/>
      <c r="I32" s="269"/>
      <c r="J32" s="84"/>
    </row>
    <row r="33" spans="1:10" ht="12.75">
      <c r="A33" s="111"/>
      <c r="B33" s="269"/>
      <c r="C33" s="269"/>
      <c r="D33" s="269"/>
      <c r="E33" s="269"/>
      <c r="F33" s="269"/>
      <c r="G33" s="269"/>
      <c r="H33" s="269"/>
      <c r="I33" s="269"/>
      <c r="J33" s="84"/>
    </row>
    <row r="34" spans="1:10" ht="12.75">
      <c r="A34" s="86"/>
      <c r="B34" s="269"/>
      <c r="C34" s="269"/>
      <c r="D34" s="269"/>
      <c r="E34" s="269"/>
      <c r="F34" s="269"/>
      <c r="G34" s="269"/>
      <c r="H34" s="269"/>
      <c r="I34" s="269"/>
      <c r="J34" s="84"/>
    </row>
    <row r="35" spans="1:10" ht="12.75">
      <c r="A35" s="86"/>
      <c r="B35" s="269"/>
      <c r="C35" s="269"/>
      <c r="D35" s="269"/>
      <c r="E35" s="269"/>
      <c r="F35" s="269"/>
      <c r="G35" s="269"/>
      <c r="H35" s="269"/>
      <c r="I35" s="269"/>
      <c r="J35" s="84"/>
    </row>
    <row r="36" spans="1:10" ht="12.75">
      <c r="A36" s="86"/>
      <c r="B36" s="269"/>
      <c r="C36" s="269"/>
      <c r="D36" s="269"/>
      <c r="E36" s="269"/>
      <c r="F36" s="269"/>
      <c r="G36" s="269"/>
      <c r="H36" s="269"/>
      <c r="I36" s="269"/>
      <c r="J36" s="84"/>
    </row>
    <row r="37" spans="1:10" ht="12.75">
      <c r="A37" s="86"/>
      <c r="B37" s="269"/>
      <c r="C37" s="269"/>
      <c r="D37" s="269"/>
      <c r="E37" s="269"/>
      <c r="F37" s="269"/>
      <c r="G37" s="269"/>
      <c r="H37" s="269"/>
      <c r="I37" s="269"/>
      <c r="J37" s="84"/>
    </row>
    <row r="38" spans="1:10" ht="12.75">
      <c r="A38" s="86"/>
      <c r="B38" s="269"/>
      <c r="C38" s="269"/>
      <c r="D38" s="269"/>
      <c r="E38" s="269"/>
      <c r="F38" s="269"/>
      <c r="G38" s="269"/>
      <c r="H38" s="269"/>
      <c r="I38" s="269"/>
      <c r="J38" s="84"/>
    </row>
    <row r="39" spans="1:10" ht="12.75">
      <c r="A39" s="86"/>
      <c r="B39" s="269" t="s">
        <v>344</v>
      </c>
      <c r="C39" s="269"/>
      <c r="D39" s="269"/>
      <c r="E39" s="269"/>
      <c r="F39" s="269"/>
      <c r="G39" s="269"/>
      <c r="H39" s="269"/>
      <c r="I39" s="269"/>
      <c r="J39" s="84"/>
    </row>
    <row r="40" spans="1:10" ht="12.75">
      <c r="A40" s="86"/>
      <c r="B40" s="269"/>
      <c r="C40" s="269"/>
      <c r="D40" s="269"/>
      <c r="E40" s="269"/>
      <c r="F40" s="269"/>
      <c r="G40" s="269"/>
      <c r="H40" s="269"/>
      <c r="I40" s="269"/>
      <c r="J40" s="84"/>
    </row>
    <row r="41" spans="1:10" ht="12.75">
      <c r="A41" s="86"/>
      <c r="B41" s="269"/>
      <c r="C41" s="269"/>
      <c r="D41" s="269"/>
      <c r="E41" s="269"/>
      <c r="F41" s="269"/>
      <c r="G41" s="269"/>
      <c r="H41" s="269"/>
      <c r="I41" s="269"/>
      <c r="J41" s="84"/>
    </row>
    <row r="42" spans="1:10" ht="12.75">
      <c r="A42" s="86"/>
      <c r="B42" s="269"/>
      <c r="C42" s="269"/>
      <c r="D42" s="269"/>
      <c r="E42" s="269"/>
      <c r="F42" s="269"/>
      <c r="G42" s="269"/>
      <c r="H42" s="269"/>
      <c r="I42" s="269"/>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58">
        <f>+'Check Sheet'!$B$54</f>
        <v>43438</v>
      </c>
      <c r="C54" s="258">
        <f>+'Check Sheet'!C53</f>
        <v>0</v>
      </c>
      <c r="D54" s="82"/>
      <c r="E54" s="82"/>
      <c r="F54" s="82"/>
      <c r="H54" s="72" t="s">
        <v>142</v>
      </c>
      <c r="I54" s="259">
        <f>+'Check Sheet'!$I$54</f>
        <v>43497</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Z64"/>
  <sheetViews>
    <sheetView showGridLines="0" zoomScale="70" zoomScaleNormal="70" zoomScalePageLayoutView="0" workbookViewId="0" topLeftCell="A4">
      <selection activeCell="B51" sqref="A51:IV51"/>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03" t="s">
        <v>484</v>
      </c>
      <c r="I2" s="247" t="s">
        <v>91</v>
      </c>
      <c r="J2" s="247"/>
      <c r="K2" s="52">
        <v>27</v>
      </c>
    </row>
    <row r="3" spans="1:11" ht="12.75">
      <c r="A3" s="23"/>
      <c r="B3" s="1"/>
      <c r="C3" s="1"/>
      <c r="D3" s="1"/>
      <c r="E3" s="1"/>
      <c r="F3" s="1"/>
      <c r="G3" s="1"/>
      <c r="H3" s="172"/>
      <c r="I3" s="1"/>
      <c r="J3" s="1"/>
      <c r="K3" s="25"/>
    </row>
    <row r="4" spans="1:11" ht="12.75">
      <c r="A4" s="23" t="s">
        <v>1</v>
      </c>
      <c r="B4" s="1"/>
      <c r="C4" s="1"/>
      <c r="D4" s="1" t="s">
        <v>145</v>
      </c>
      <c r="E4" s="1"/>
      <c r="F4" s="1"/>
      <c r="G4" s="1"/>
      <c r="H4" s="1"/>
      <c r="I4" s="1"/>
      <c r="J4" s="1"/>
      <c r="K4" s="25"/>
    </row>
    <row r="5" spans="1:11" ht="12.75">
      <c r="A5" s="26" t="s">
        <v>2</v>
      </c>
      <c r="B5" s="27"/>
      <c r="C5" s="27"/>
      <c r="D5" s="204"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330" t="s">
        <v>101</v>
      </c>
      <c r="B7" s="251"/>
      <c r="C7" s="251"/>
      <c r="D7" s="251"/>
      <c r="E7" s="251"/>
      <c r="F7" s="251"/>
      <c r="G7" s="251"/>
      <c r="H7" s="251"/>
      <c r="I7" s="251"/>
      <c r="J7" s="251"/>
      <c r="K7" s="31"/>
    </row>
    <row r="8" spans="1:11" ht="12.75">
      <c r="A8" s="23"/>
      <c r="B8" s="1"/>
      <c r="C8" s="1"/>
      <c r="D8" s="1"/>
      <c r="E8" s="1"/>
      <c r="F8" s="1"/>
      <c r="G8" s="1"/>
      <c r="H8" s="1"/>
      <c r="I8" s="1"/>
      <c r="J8" s="1"/>
      <c r="K8" s="25"/>
    </row>
    <row r="9" spans="1:11" ht="12.75">
      <c r="A9" s="23" t="s">
        <v>102</v>
      </c>
      <c r="B9" s="1"/>
      <c r="C9" s="1"/>
      <c r="D9" s="1"/>
      <c r="E9" s="1"/>
      <c r="F9" s="1"/>
      <c r="G9" s="1"/>
      <c r="H9" s="1"/>
      <c r="I9" s="1"/>
      <c r="J9" s="1"/>
      <c r="K9" s="25"/>
    </row>
    <row r="10" spans="1:11" ht="12.75">
      <c r="A10" s="23"/>
      <c r="B10" s="1"/>
      <c r="C10" s="1"/>
      <c r="D10" s="1"/>
      <c r="E10" s="1"/>
      <c r="F10" s="1"/>
      <c r="G10" s="1"/>
      <c r="H10" s="1"/>
      <c r="I10" s="1"/>
      <c r="J10" s="1"/>
      <c r="K10" s="25"/>
    </row>
    <row r="11" spans="1:11" ht="12.75">
      <c r="A11" s="39"/>
      <c r="B11" s="6" t="s">
        <v>59</v>
      </c>
      <c r="C11" s="6" t="s">
        <v>60</v>
      </c>
      <c r="D11" s="6" t="s">
        <v>61</v>
      </c>
      <c r="E11" s="6" t="s">
        <v>62</v>
      </c>
      <c r="F11" s="6" t="s">
        <v>63</v>
      </c>
      <c r="G11" s="6" t="s">
        <v>64</v>
      </c>
      <c r="H11" s="6" t="s">
        <v>65</v>
      </c>
      <c r="I11" s="6" t="s">
        <v>66</v>
      </c>
      <c r="J11" s="6" t="s">
        <v>67</v>
      </c>
      <c r="K11" s="6" t="s">
        <v>68</v>
      </c>
    </row>
    <row r="12" spans="1:11" ht="12.75">
      <c r="A12" s="14" t="s">
        <v>69</v>
      </c>
      <c r="B12" s="53"/>
      <c r="C12" s="53"/>
      <c r="D12" s="53"/>
      <c r="E12" s="53"/>
      <c r="F12" s="53"/>
      <c r="G12" s="53"/>
      <c r="H12" s="53"/>
      <c r="I12" s="53"/>
      <c r="J12" s="53"/>
      <c r="K12" s="53"/>
    </row>
    <row r="13" spans="1:26" ht="12.75">
      <c r="A13" s="15" t="s">
        <v>70</v>
      </c>
      <c r="B13" s="213">
        <v>3.99</v>
      </c>
      <c r="C13" s="213">
        <v>8.66</v>
      </c>
      <c r="D13" s="213">
        <v>9.89</v>
      </c>
      <c r="E13" s="213">
        <v>20.72</v>
      </c>
      <c r="F13" s="213">
        <v>24.66</v>
      </c>
      <c r="G13" s="213">
        <v>38.23</v>
      </c>
      <c r="H13" s="213">
        <v>56.35</v>
      </c>
      <c r="I13" s="213">
        <v>72.57</v>
      </c>
      <c r="J13" s="213">
        <v>108.36</v>
      </c>
      <c r="K13" s="213">
        <v>141.17</v>
      </c>
      <c r="N13" s="1"/>
      <c r="O13" s="1"/>
      <c r="P13" s="1"/>
      <c r="Q13" s="1"/>
      <c r="R13" s="1"/>
      <c r="S13" s="1"/>
      <c r="T13" s="1"/>
      <c r="U13" s="1"/>
      <c r="V13" s="1"/>
      <c r="W13" s="1"/>
      <c r="X13" s="1"/>
      <c r="Y13" s="1"/>
      <c r="Z13" s="1"/>
    </row>
    <row r="14" spans="1:26" ht="12.75">
      <c r="A14" s="15" t="s">
        <v>71</v>
      </c>
      <c r="B14" s="206">
        <f>B13</f>
        <v>3.99</v>
      </c>
      <c r="C14" s="206">
        <f aca="true" t="shared" si="0" ref="C14:K14">C13</f>
        <v>8.66</v>
      </c>
      <c r="D14" s="206">
        <f t="shared" si="0"/>
        <v>9.89</v>
      </c>
      <c r="E14" s="206">
        <f t="shared" si="0"/>
        <v>20.72</v>
      </c>
      <c r="F14" s="206">
        <f t="shared" si="0"/>
        <v>24.66</v>
      </c>
      <c r="G14" s="206">
        <f t="shared" si="0"/>
        <v>38.23</v>
      </c>
      <c r="H14" s="206">
        <f t="shared" si="0"/>
        <v>56.35</v>
      </c>
      <c r="I14" s="206">
        <f t="shared" si="0"/>
        <v>72.57</v>
      </c>
      <c r="J14" s="206">
        <f t="shared" si="0"/>
        <v>108.36</v>
      </c>
      <c r="K14" s="206">
        <f t="shared" si="0"/>
        <v>141.17</v>
      </c>
      <c r="N14" s="335"/>
      <c r="O14" s="335"/>
      <c r="P14" s="335"/>
      <c r="Q14" s="335"/>
      <c r="R14" s="335"/>
      <c r="S14" s="335"/>
      <c r="T14" s="335"/>
      <c r="U14" s="335"/>
      <c r="V14" s="335"/>
      <c r="W14" s="335"/>
      <c r="X14" s="1"/>
      <c r="Y14" s="1"/>
      <c r="Z14" s="1"/>
    </row>
    <row r="15" spans="1:26" ht="12.75">
      <c r="A15" s="15" t="s">
        <v>72</v>
      </c>
      <c r="B15" s="213">
        <v>7.3</v>
      </c>
      <c r="C15" s="213">
        <v>9.79</v>
      </c>
      <c r="D15" s="213">
        <v>10.97</v>
      </c>
      <c r="E15" s="213">
        <v>23.57</v>
      </c>
      <c r="F15" s="213">
        <v>26.43</v>
      </c>
      <c r="G15" s="213">
        <v>41.05</v>
      </c>
      <c r="H15" s="213">
        <v>57.92</v>
      </c>
      <c r="I15" s="213">
        <v>76</v>
      </c>
      <c r="J15" s="213">
        <v>113.39</v>
      </c>
      <c r="K15" s="213">
        <v>151.83</v>
      </c>
      <c r="L15" s="149"/>
      <c r="N15" s="201"/>
      <c r="O15" s="201"/>
      <c r="P15" s="201"/>
      <c r="Q15" s="201"/>
      <c r="R15" s="201"/>
      <c r="S15" s="201"/>
      <c r="T15" s="201"/>
      <c r="U15" s="201"/>
      <c r="V15" s="201"/>
      <c r="W15" s="201"/>
      <c r="X15" s="1"/>
      <c r="Y15" s="1"/>
      <c r="Z15" s="1"/>
    </row>
    <row r="16" spans="1:26" ht="12.75">
      <c r="A16" s="16" t="s">
        <v>73</v>
      </c>
      <c r="B16" s="125">
        <v>1.21</v>
      </c>
      <c r="C16" s="125">
        <v>1.86</v>
      </c>
      <c r="D16" s="125">
        <v>1.86</v>
      </c>
      <c r="E16" s="125">
        <v>7.1</v>
      </c>
      <c r="F16" s="125">
        <v>8.2</v>
      </c>
      <c r="G16" s="125">
        <v>11.48</v>
      </c>
      <c r="H16" s="125">
        <v>14.21</v>
      </c>
      <c r="I16" s="125">
        <v>16.12</v>
      </c>
      <c r="J16" s="125">
        <v>24.05</v>
      </c>
      <c r="K16" s="125">
        <v>27.33</v>
      </c>
      <c r="N16" s="201"/>
      <c r="O16" s="201"/>
      <c r="P16" s="201"/>
      <c r="Q16" s="201"/>
      <c r="R16" s="201"/>
      <c r="S16" s="201"/>
      <c r="T16" s="201"/>
      <c r="U16" s="1"/>
      <c r="V16" s="1"/>
      <c r="W16" s="1"/>
      <c r="X16" s="1"/>
      <c r="Y16" s="1"/>
      <c r="Z16" s="1"/>
    </row>
    <row r="17" spans="1:26" ht="12.75">
      <c r="A17" s="15"/>
      <c r="B17" s="54"/>
      <c r="C17" s="54"/>
      <c r="D17" s="54"/>
      <c r="E17" s="54"/>
      <c r="F17" s="54"/>
      <c r="G17" s="54"/>
      <c r="H17" s="54"/>
      <c r="I17" s="54"/>
      <c r="J17" s="54"/>
      <c r="K17" s="54"/>
      <c r="N17" s="201"/>
      <c r="O17" s="201"/>
      <c r="P17" s="201"/>
      <c r="Q17" s="201"/>
      <c r="R17" s="201"/>
      <c r="S17" s="201"/>
      <c r="T17" s="201"/>
      <c r="U17" s="1"/>
      <c r="V17" s="1"/>
      <c r="W17" s="1"/>
      <c r="X17" s="1"/>
      <c r="Y17" s="1"/>
      <c r="Z17" s="1"/>
    </row>
    <row r="18" spans="1:26" ht="12.75">
      <c r="A18" s="14" t="s">
        <v>74</v>
      </c>
      <c r="B18" s="77"/>
      <c r="C18" s="77"/>
      <c r="D18" s="78"/>
      <c r="E18" s="77"/>
      <c r="F18" s="77"/>
      <c r="G18" s="77"/>
      <c r="H18" s="78"/>
      <c r="I18" s="77"/>
      <c r="J18" s="77"/>
      <c r="K18" s="78"/>
      <c r="N18" s="201"/>
      <c r="O18" s="201"/>
      <c r="P18" s="201"/>
      <c r="Q18" s="201"/>
      <c r="R18" s="201"/>
      <c r="S18" s="201"/>
      <c r="T18" s="201"/>
      <c r="U18" s="1"/>
      <c r="V18" s="1"/>
      <c r="W18" s="1"/>
      <c r="X18" s="1"/>
      <c r="Y18" s="1"/>
      <c r="Z18" s="1"/>
    </row>
    <row r="19" spans="1:26" ht="12.75">
      <c r="A19" s="15" t="s">
        <v>75</v>
      </c>
      <c r="B19" s="54"/>
      <c r="C19" s="54"/>
      <c r="D19" s="79"/>
      <c r="E19" s="125">
        <v>29.1</v>
      </c>
      <c r="F19" s="206">
        <f aca="true" t="shared" si="1" ref="F19:K19">E19</f>
        <v>29.1</v>
      </c>
      <c r="G19" s="206">
        <f t="shared" si="1"/>
        <v>29.1</v>
      </c>
      <c r="H19" s="206">
        <f t="shared" si="1"/>
        <v>29.1</v>
      </c>
      <c r="I19" s="206">
        <f t="shared" si="1"/>
        <v>29.1</v>
      </c>
      <c r="J19" s="206">
        <f t="shared" si="1"/>
        <v>29.1</v>
      </c>
      <c r="K19" s="206">
        <f t="shared" si="1"/>
        <v>29.1</v>
      </c>
      <c r="N19" s="1"/>
      <c r="O19" s="1"/>
      <c r="P19" s="1"/>
      <c r="Q19" s="336"/>
      <c r="R19" s="337"/>
      <c r="S19" s="337"/>
      <c r="T19" s="337"/>
      <c r="U19" s="337"/>
      <c r="V19" s="337"/>
      <c r="W19" s="337"/>
      <c r="X19" s="1"/>
      <c r="Y19" s="1"/>
      <c r="Z19" s="1"/>
    </row>
    <row r="20" spans="1:26" ht="12.75">
      <c r="A20" s="17" t="s">
        <v>76</v>
      </c>
      <c r="B20" s="55"/>
      <c r="C20" s="55"/>
      <c r="D20" s="55"/>
      <c r="E20" s="213">
        <v>30.17</v>
      </c>
      <c r="F20" s="213">
        <v>32.38</v>
      </c>
      <c r="G20" s="213">
        <v>41.41</v>
      </c>
      <c r="H20" s="213">
        <v>57.87</v>
      </c>
      <c r="I20" s="213">
        <v>75.94</v>
      </c>
      <c r="J20" s="213">
        <v>113.29</v>
      </c>
      <c r="K20" s="213">
        <v>151.83</v>
      </c>
      <c r="L20" s="149"/>
      <c r="N20" s="1"/>
      <c r="O20" s="1"/>
      <c r="P20" s="1"/>
      <c r="Q20" s="201"/>
      <c r="R20" s="201"/>
      <c r="S20" s="201"/>
      <c r="T20" s="201"/>
      <c r="U20" s="201"/>
      <c r="V20" s="201"/>
      <c r="W20" s="201"/>
      <c r="X20" s="202"/>
      <c r="Y20" s="1"/>
      <c r="Z20" s="1"/>
    </row>
    <row r="21" spans="1:26" ht="12.75">
      <c r="A21" s="15" t="s">
        <v>77</v>
      </c>
      <c r="B21" s="54"/>
      <c r="C21" s="54"/>
      <c r="D21" s="54"/>
      <c r="E21" s="125">
        <v>1.27</v>
      </c>
      <c r="F21" s="207">
        <f aca="true" t="shared" si="2" ref="F21:K21">+E21</f>
        <v>1.27</v>
      </c>
      <c r="G21" s="207">
        <f t="shared" si="2"/>
        <v>1.27</v>
      </c>
      <c r="H21" s="207">
        <f t="shared" si="2"/>
        <v>1.27</v>
      </c>
      <c r="I21" s="207">
        <f t="shared" si="2"/>
        <v>1.27</v>
      </c>
      <c r="J21" s="207">
        <f t="shared" si="2"/>
        <v>1.27</v>
      </c>
      <c r="K21" s="207">
        <f t="shared" si="2"/>
        <v>1.27</v>
      </c>
      <c r="L21" s="149"/>
      <c r="N21" s="201"/>
      <c r="O21" s="201"/>
      <c r="P21" s="201"/>
      <c r="Q21" s="201"/>
      <c r="R21" s="201"/>
      <c r="S21" s="201"/>
      <c r="T21" s="201"/>
      <c r="U21" s="1"/>
      <c r="V21" s="1"/>
      <c r="W21" s="1"/>
      <c r="X21" s="1"/>
      <c r="Y21" s="1"/>
      <c r="Z21" s="1"/>
    </row>
    <row r="22" spans="1:26" ht="12.75">
      <c r="A22" s="16" t="s">
        <v>78</v>
      </c>
      <c r="B22" s="77"/>
      <c r="C22" s="77"/>
      <c r="D22" s="78"/>
      <c r="E22" s="78"/>
      <c r="F22" s="78"/>
      <c r="G22" s="78"/>
      <c r="H22" s="78"/>
      <c r="I22" s="78"/>
      <c r="J22" s="78"/>
      <c r="K22" s="78"/>
      <c r="N22" s="201"/>
      <c r="O22" s="201"/>
      <c r="P22" s="201"/>
      <c r="Q22" s="201"/>
      <c r="R22" s="201"/>
      <c r="S22" s="201"/>
      <c r="T22" s="201"/>
      <c r="U22" s="1"/>
      <c r="V22" s="1"/>
      <c r="W22" s="1"/>
      <c r="X22" s="1"/>
      <c r="Y22" s="1"/>
      <c r="Z22" s="1"/>
    </row>
    <row r="23" spans="1:20" ht="12.75">
      <c r="A23" s="18"/>
      <c r="B23" s="54"/>
      <c r="C23" s="54"/>
      <c r="D23" s="54"/>
      <c r="E23" s="54"/>
      <c r="F23" s="54"/>
      <c r="G23" s="54"/>
      <c r="H23" s="54"/>
      <c r="I23" s="54"/>
      <c r="J23" s="54"/>
      <c r="K23" s="54"/>
      <c r="N23" s="167"/>
      <c r="O23" s="167"/>
      <c r="P23" s="167"/>
      <c r="Q23" s="167"/>
      <c r="R23" s="167"/>
      <c r="S23" s="167"/>
      <c r="T23" s="167"/>
    </row>
    <row r="24" spans="1:14" ht="12.75">
      <c r="A24" s="16"/>
      <c r="B24" s="78"/>
      <c r="C24" s="78"/>
      <c r="D24" s="78"/>
      <c r="E24" s="78"/>
      <c r="F24" s="78"/>
      <c r="G24" s="78"/>
      <c r="H24" s="78"/>
      <c r="I24" s="78"/>
      <c r="J24" s="78"/>
      <c r="K24" s="78"/>
      <c r="N24" s="167"/>
    </row>
    <row r="25" spans="1:14" ht="12.75">
      <c r="A25" s="15"/>
      <c r="B25" s="54"/>
      <c r="C25" s="54"/>
      <c r="D25" s="54"/>
      <c r="E25" s="54"/>
      <c r="F25" s="54"/>
      <c r="G25" s="54"/>
      <c r="H25" s="54"/>
      <c r="I25" s="54"/>
      <c r="J25" s="54"/>
      <c r="K25" s="54"/>
      <c r="N25" s="167"/>
    </row>
    <row r="26" spans="1:20" ht="12.75">
      <c r="A26" s="23"/>
      <c r="B26" s="1"/>
      <c r="C26" s="1"/>
      <c r="D26" s="1"/>
      <c r="E26" s="1"/>
      <c r="F26" s="1"/>
      <c r="G26" s="1"/>
      <c r="H26" s="1"/>
      <c r="I26" s="1"/>
      <c r="J26" s="1"/>
      <c r="K26" s="25"/>
      <c r="N26" s="167"/>
      <c r="O26" s="167"/>
      <c r="P26" s="167"/>
      <c r="Q26" s="167"/>
      <c r="R26" s="167"/>
      <c r="S26" s="167"/>
      <c r="T26" s="167"/>
    </row>
    <row r="27" spans="1:20" ht="12.75">
      <c r="A27" s="23" t="s">
        <v>79</v>
      </c>
      <c r="B27" s="15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N27" s="167"/>
      <c r="O27" s="167"/>
      <c r="P27" s="167"/>
      <c r="Q27" s="167"/>
      <c r="R27" s="167"/>
      <c r="S27" s="167"/>
      <c r="T27" s="167"/>
    </row>
    <row r="28" spans="1:11" ht="12.75">
      <c r="A28" s="23"/>
      <c r="B28" s="11" t="s">
        <v>346</v>
      </c>
      <c r="C28" s="1"/>
      <c r="D28" s="1"/>
      <c r="E28" s="1"/>
      <c r="F28" s="1"/>
      <c r="G28" s="1"/>
      <c r="H28" s="1"/>
      <c r="I28" s="1"/>
      <c r="J28" s="1"/>
      <c r="K28" s="25"/>
    </row>
    <row r="29" spans="1:11" ht="12.75">
      <c r="A29" s="23" t="s">
        <v>80</v>
      </c>
      <c r="B29" s="7" t="s">
        <v>103</v>
      </c>
      <c r="C29" s="1"/>
      <c r="D29" s="1"/>
      <c r="E29" s="1"/>
      <c r="F29" s="1"/>
      <c r="G29" s="1"/>
      <c r="H29" s="1"/>
      <c r="I29" s="1"/>
      <c r="J29" s="1"/>
      <c r="K29" s="25"/>
    </row>
    <row r="30" spans="1:11" ht="12.75">
      <c r="A30" s="23"/>
      <c r="B30" s="7" t="s">
        <v>104</v>
      </c>
      <c r="C30" s="1"/>
      <c r="D30" s="1"/>
      <c r="E30" s="1"/>
      <c r="F30" s="1"/>
      <c r="G30" s="1"/>
      <c r="H30" s="1"/>
      <c r="I30" s="1"/>
      <c r="J30" s="1"/>
      <c r="K30" s="25"/>
    </row>
    <row r="31" spans="1:11" ht="12.75">
      <c r="A31" s="42" t="s">
        <v>81</v>
      </c>
      <c r="B31" s="50" t="s">
        <v>485</v>
      </c>
      <c r="C31" s="30"/>
      <c r="D31" s="30"/>
      <c r="E31" s="30"/>
      <c r="F31" s="30"/>
      <c r="G31" s="30"/>
      <c r="H31" s="30"/>
      <c r="I31" s="30"/>
      <c r="J31" s="30"/>
      <c r="K31" s="31"/>
    </row>
    <row r="32" spans="1:11" ht="12.75">
      <c r="A32" s="40" t="s">
        <v>82</v>
      </c>
      <c r="B32" s="11" t="s">
        <v>83</v>
      </c>
      <c r="C32" s="1"/>
      <c r="D32" s="1"/>
      <c r="E32" s="1"/>
      <c r="F32" s="1"/>
      <c r="G32" s="1"/>
      <c r="H32" s="1"/>
      <c r="I32" s="1"/>
      <c r="J32" s="1"/>
      <c r="K32" s="25"/>
    </row>
    <row r="33" spans="1:11" ht="12.75">
      <c r="A33" s="43"/>
      <c r="B33" s="11" t="s">
        <v>84</v>
      </c>
      <c r="C33" s="1"/>
      <c r="D33" s="1"/>
      <c r="E33" s="1"/>
      <c r="F33" s="1"/>
      <c r="G33" s="1"/>
      <c r="H33" s="1"/>
      <c r="I33" s="1"/>
      <c r="J33" s="1"/>
      <c r="K33" s="25"/>
    </row>
    <row r="34" spans="1:11" ht="12.75">
      <c r="A34" s="40"/>
      <c r="B34" s="11" t="s">
        <v>85</v>
      </c>
      <c r="C34" s="1"/>
      <c r="D34" s="1"/>
      <c r="E34" s="1"/>
      <c r="F34" s="1"/>
      <c r="G34" s="1"/>
      <c r="H34" s="1"/>
      <c r="I34" s="1"/>
      <c r="J34" s="1"/>
      <c r="K34" s="25"/>
    </row>
    <row r="35" spans="1:11" ht="12.75">
      <c r="A35" s="40" t="s">
        <v>86</v>
      </c>
      <c r="B35" s="11" t="s">
        <v>105</v>
      </c>
      <c r="C35" s="1"/>
      <c r="D35" s="1"/>
      <c r="E35" s="1"/>
      <c r="F35" s="1"/>
      <c r="G35" s="1"/>
      <c r="H35" s="1"/>
      <c r="I35" s="1"/>
      <c r="J35" s="1"/>
      <c r="K35" s="25"/>
    </row>
    <row r="36" spans="1:11" ht="12.75">
      <c r="A36" s="40"/>
      <c r="B36" s="11" t="s">
        <v>87</v>
      </c>
      <c r="C36" s="1"/>
      <c r="D36" s="1"/>
      <c r="E36" s="1"/>
      <c r="F36" s="1"/>
      <c r="G36" s="1"/>
      <c r="H36" s="1"/>
      <c r="I36" s="1"/>
      <c r="J36" s="1"/>
      <c r="K36" s="25"/>
    </row>
    <row r="37" spans="1:11" ht="12.75">
      <c r="A37" s="40"/>
      <c r="B37" s="56"/>
      <c r="C37" s="21"/>
      <c r="D37" s="331" t="s">
        <v>88</v>
      </c>
      <c r="E37" s="332"/>
      <c r="F37" s="5"/>
      <c r="G37" s="1"/>
      <c r="H37" s="56"/>
      <c r="I37" s="21"/>
      <c r="J37" s="331" t="s">
        <v>88</v>
      </c>
      <c r="K37" s="332"/>
    </row>
    <row r="38" spans="1:11" ht="12.75">
      <c r="A38" s="40"/>
      <c r="B38" s="333" t="s">
        <v>89</v>
      </c>
      <c r="C38" s="334"/>
      <c r="D38" s="333" t="s">
        <v>90</v>
      </c>
      <c r="E38" s="334"/>
      <c r="F38" s="5"/>
      <c r="G38" s="1"/>
      <c r="H38" s="333" t="s">
        <v>89</v>
      </c>
      <c r="I38" s="334"/>
      <c r="J38" s="333" t="s">
        <v>90</v>
      </c>
      <c r="K38" s="334"/>
    </row>
    <row r="39" spans="1:11" ht="12.75">
      <c r="A39" s="40"/>
      <c r="B39" s="8" t="s">
        <v>107</v>
      </c>
      <c r="C39" s="37"/>
      <c r="D39" s="243">
        <v>4.93</v>
      </c>
      <c r="E39" s="37"/>
      <c r="F39" s="1"/>
      <c r="G39" s="1"/>
      <c r="H39" s="8" t="s">
        <v>108</v>
      </c>
      <c r="I39" s="37"/>
      <c r="J39" s="57" t="s">
        <v>109</v>
      </c>
      <c r="K39" s="37"/>
    </row>
    <row r="40" spans="1:11" ht="12.75">
      <c r="A40" s="40"/>
      <c r="B40" s="8" t="s">
        <v>110</v>
      </c>
      <c r="C40" s="37"/>
      <c r="D40" s="57" t="s">
        <v>109</v>
      </c>
      <c r="E40" s="37"/>
      <c r="F40" s="1"/>
      <c r="G40" s="1"/>
      <c r="H40" s="8" t="s">
        <v>106</v>
      </c>
      <c r="I40" s="37"/>
      <c r="J40" s="12"/>
      <c r="K40" s="37"/>
    </row>
    <row r="41" spans="1:11" ht="12.75">
      <c r="A41" s="23"/>
      <c r="B41" s="8" t="s">
        <v>111</v>
      </c>
      <c r="C41" s="37"/>
      <c r="D41" s="57" t="s">
        <v>109</v>
      </c>
      <c r="E41" s="37"/>
      <c r="F41" s="1"/>
      <c r="G41" s="1"/>
      <c r="H41" s="8" t="s">
        <v>106</v>
      </c>
      <c r="I41" s="37"/>
      <c r="J41" s="12"/>
      <c r="K41" s="37"/>
    </row>
    <row r="42" spans="1:11" ht="12.75">
      <c r="A42" s="23"/>
      <c r="B42" s="8" t="s">
        <v>112</v>
      </c>
      <c r="C42" s="37"/>
      <c r="D42" s="57" t="s">
        <v>109</v>
      </c>
      <c r="E42" s="37"/>
      <c r="F42" s="1"/>
      <c r="G42" s="1"/>
      <c r="H42" s="8" t="s">
        <v>106</v>
      </c>
      <c r="I42" s="37"/>
      <c r="J42" s="12"/>
      <c r="K42" s="37"/>
    </row>
    <row r="43" spans="1:11" ht="12.75">
      <c r="A43" s="23"/>
      <c r="B43" s="1"/>
      <c r="C43" s="1"/>
      <c r="D43" s="30"/>
      <c r="E43" s="30"/>
      <c r="F43" s="30"/>
      <c r="G43" s="30"/>
      <c r="H43" s="30"/>
      <c r="I43" s="1"/>
      <c r="J43" s="1"/>
      <c r="K43" s="25"/>
    </row>
    <row r="44" spans="1:11" ht="12.75">
      <c r="A44" s="23" t="s">
        <v>113</v>
      </c>
      <c r="B44" s="11" t="s">
        <v>114</v>
      </c>
      <c r="C44" s="1"/>
      <c r="D44" s="1"/>
      <c r="E44" s="1"/>
      <c r="F44" s="1"/>
      <c r="G44" s="1"/>
      <c r="H44" s="1"/>
      <c r="I44" s="1"/>
      <c r="J44" s="1"/>
      <c r="K44" s="25"/>
    </row>
    <row r="45" spans="1:11" ht="12.75">
      <c r="A45" s="23"/>
      <c r="B45" s="11" t="s">
        <v>115</v>
      </c>
      <c r="C45" s="1"/>
      <c r="D45" s="1"/>
      <c r="E45" s="1"/>
      <c r="F45" s="1"/>
      <c r="G45" s="1"/>
      <c r="H45" s="1"/>
      <c r="I45" s="1"/>
      <c r="J45" s="1"/>
      <c r="K45" s="25"/>
    </row>
    <row r="46" spans="1:11" ht="12.75">
      <c r="A46" s="23"/>
      <c r="B46" s="11" t="s">
        <v>116</v>
      </c>
      <c r="C46" s="1"/>
      <c r="D46" s="1"/>
      <c r="E46" s="1"/>
      <c r="F46" s="1"/>
      <c r="G46" s="1"/>
      <c r="H46" s="1"/>
      <c r="I46" s="1"/>
      <c r="J46" s="1"/>
      <c r="K46" s="25"/>
    </row>
    <row r="47" spans="1:11" ht="12.75">
      <c r="A47" s="23"/>
      <c r="B47" s="11" t="s">
        <v>117</v>
      </c>
      <c r="C47" s="1"/>
      <c r="D47" s="1"/>
      <c r="E47" s="1"/>
      <c r="F47" s="1"/>
      <c r="G47" s="1"/>
      <c r="H47" s="1"/>
      <c r="I47" s="1"/>
      <c r="J47" s="1"/>
      <c r="K47" s="25"/>
    </row>
    <row r="48" spans="1:11" ht="12.75">
      <c r="A48" s="49" t="s">
        <v>118</v>
      </c>
      <c r="B48" s="50" t="s">
        <v>119</v>
      </c>
      <c r="C48" s="1"/>
      <c r="D48" s="1"/>
      <c r="E48" s="1"/>
      <c r="F48" s="1"/>
      <c r="G48" s="1"/>
      <c r="H48" s="1"/>
      <c r="I48" s="1"/>
      <c r="J48" s="1"/>
      <c r="K48" s="25"/>
    </row>
    <row r="49" spans="1:11" ht="12.75">
      <c r="A49" s="40"/>
      <c r="B49" s="11" t="s">
        <v>120</v>
      </c>
      <c r="C49" s="1"/>
      <c r="D49" s="1"/>
      <c r="E49" s="1"/>
      <c r="F49" s="1"/>
      <c r="G49" s="1"/>
      <c r="H49" s="1"/>
      <c r="I49" s="1"/>
      <c r="J49" s="1"/>
      <c r="K49" s="25"/>
    </row>
    <row r="50" spans="1:11" ht="12.75">
      <c r="A50" s="42" t="s">
        <v>486</v>
      </c>
      <c r="B50" s="11"/>
      <c r="C50" s="1"/>
      <c r="D50" s="1"/>
      <c r="E50" s="1"/>
      <c r="F50" s="1"/>
      <c r="G50" s="1"/>
      <c r="H50" s="1"/>
      <c r="I50" s="1"/>
      <c r="J50" s="1"/>
      <c r="K50" s="25"/>
    </row>
    <row r="51" spans="1:11" ht="12.75">
      <c r="A51" s="211" t="s">
        <v>487</v>
      </c>
      <c r="B51" s="11"/>
      <c r="C51" s="1"/>
      <c r="D51" s="1"/>
      <c r="E51" s="1"/>
      <c r="F51" s="1"/>
      <c r="G51" s="1"/>
      <c r="H51" s="1"/>
      <c r="I51" s="1"/>
      <c r="J51" s="1"/>
      <c r="K51" s="25"/>
    </row>
    <row r="52" spans="1:11" ht="12.75">
      <c r="A52" s="40" t="s">
        <v>121</v>
      </c>
      <c r="B52" s="11"/>
      <c r="C52" s="1"/>
      <c r="D52" s="1"/>
      <c r="E52" s="1"/>
      <c r="F52" s="1"/>
      <c r="G52" s="1"/>
      <c r="H52" s="1"/>
      <c r="I52" s="1"/>
      <c r="J52" s="1"/>
      <c r="K52" s="25"/>
    </row>
    <row r="53" spans="1:11" ht="12.75" customHeight="1">
      <c r="A53" s="40"/>
      <c r="B53" s="338" t="str">
        <f>+'Item 106, page 1 '!$B$46</f>
        <v>A gate obstruction charge of $1.51 will be assessed per pick up for opening, unlocking, or closing gates, or moving obstructions in order to pick up solid waste.</v>
      </c>
      <c r="C53" s="338"/>
      <c r="D53" s="338"/>
      <c r="E53" s="338"/>
      <c r="F53" s="338"/>
      <c r="G53" s="338"/>
      <c r="H53" s="338"/>
      <c r="I53" s="338"/>
      <c r="J53" s="1"/>
      <c r="K53" s="25"/>
    </row>
    <row r="54" spans="1:11" ht="12.75">
      <c r="A54" s="40"/>
      <c r="B54" s="338"/>
      <c r="C54" s="338"/>
      <c r="D54" s="338"/>
      <c r="E54" s="338"/>
      <c r="F54" s="338"/>
      <c r="G54" s="338"/>
      <c r="H54" s="338"/>
      <c r="I54" s="338"/>
      <c r="J54" s="1"/>
      <c r="K54" s="25"/>
    </row>
    <row r="55" spans="1:11" ht="12.75">
      <c r="A55" s="23"/>
      <c r="B55" s="11"/>
      <c r="C55" s="1"/>
      <c r="D55" s="1"/>
      <c r="E55" s="1"/>
      <c r="F55" s="1"/>
      <c r="G55" s="1"/>
      <c r="H55" s="1"/>
      <c r="I55" s="1"/>
      <c r="J55" s="1"/>
      <c r="K55" s="25"/>
    </row>
    <row r="56" spans="1:11" ht="12.75">
      <c r="A56" s="23"/>
      <c r="B56" s="11"/>
      <c r="C56" s="1"/>
      <c r="D56" s="1"/>
      <c r="E56" s="1"/>
      <c r="F56" s="1"/>
      <c r="G56" s="1"/>
      <c r="H56" s="9" t="s">
        <v>143</v>
      </c>
      <c r="I56" s="325" t="str">
        <f>+'Item 100, page 1'!I50:J50</f>
        <v>7/31/2019 ('C)</v>
      </c>
      <c r="J56" s="325" t="s">
        <v>144</v>
      </c>
      <c r="K56" s="25"/>
    </row>
    <row r="57" spans="1:11" ht="12.75">
      <c r="A57" s="26"/>
      <c r="B57" s="27"/>
      <c r="C57" s="27"/>
      <c r="D57" s="27"/>
      <c r="E57" s="27"/>
      <c r="F57" s="27"/>
      <c r="G57" s="27"/>
      <c r="H57" s="27"/>
      <c r="I57" s="27"/>
      <c r="J57" s="27"/>
      <c r="K57" s="29"/>
    </row>
    <row r="58" spans="1:11" ht="12.75">
      <c r="A58" s="23" t="s">
        <v>98</v>
      </c>
      <c r="B58" s="1" t="str">
        <f>'Item 100, page 1'!B54</f>
        <v>Rick Waldren, Business Unit Controller</v>
      </c>
      <c r="C58" s="1"/>
      <c r="D58" s="1"/>
      <c r="E58" s="1"/>
      <c r="F58" s="1"/>
      <c r="G58" s="1"/>
      <c r="H58" s="1"/>
      <c r="I58" s="1"/>
      <c r="J58" s="1"/>
      <c r="K58" s="25"/>
    </row>
    <row r="59" spans="1:11" ht="12.75">
      <c r="A59" s="23"/>
      <c r="B59" s="1"/>
      <c r="C59" s="1"/>
      <c r="D59" s="1"/>
      <c r="E59" s="1"/>
      <c r="F59" s="1"/>
      <c r="G59" s="1"/>
      <c r="H59" s="1"/>
      <c r="I59" s="1"/>
      <c r="J59" s="1"/>
      <c r="K59" s="25"/>
    </row>
    <row r="60" spans="1:11" ht="12.75">
      <c r="A60" s="26" t="s">
        <v>99</v>
      </c>
      <c r="B60" s="252">
        <f>'Item 100, page 1'!B56:C56</f>
        <v>43438</v>
      </c>
      <c r="C60" s="252">
        <f>+'Check Sheet'!C58</f>
        <v>0</v>
      </c>
      <c r="D60" s="27"/>
      <c r="E60" s="27"/>
      <c r="F60" s="27"/>
      <c r="G60" s="27"/>
      <c r="I60" s="72" t="s">
        <v>142</v>
      </c>
      <c r="J60" s="253">
        <f>'Item 100, page 1'!J56:K56</f>
        <v>43497</v>
      </c>
      <c r="K60" s="254">
        <f>+'Check Sheet'!J58</f>
        <v>0</v>
      </c>
    </row>
    <row r="61" spans="1:11" ht="12.75">
      <c r="A61" s="322" t="s">
        <v>17</v>
      </c>
      <c r="B61" s="323"/>
      <c r="C61" s="323"/>
      <c r="D61" s="323"/>
      <c r="E61" s="323"/>
      <c r="F61" s="323"/>
      <c r="G61" s="323"/>
      <c r="H61" s="323"/>
      <c r="I61" s="323"/>
      <c r="J61" s="323"/>
      <c r="K61" s="324"/>
    </row>
    <row r="62" spans="1:11" ht="12.75">
      <c r="A62" s="23"/>
      <c r="B62" s="1"/>
      <c r="C62" s="1"/>
      <c r="D62" s="1"/>
      <c r="E62" s="1"/>
      <c r="F62" s="1"/>
      <c r="G62" s="1"/>
      <c r="H62" s="1"/>
      <c r="I62" s="1"/>
      <c r="J62" s="1"/>
      <c r="K62" s="25"/>
    </row>
    <row r="63" spans="1:11" ht="12.75">
      <c r="A63" s="23" t="s">
        <v>18</v>
      </c>
      <c r="B63" s="1"/>
      <c r="C63" s="1"/>
      <c r="D63" s="1"/>
      <c r="E63" s="1"/>
      <c r="F63" s="1"/>
      <c r="G63" s="1"/>
      <c r="H63" s="1"/>
      <c r="I63" s="1"/>
      <c r="J63" s="1"/>
      <c r="K63" s="25"/>
    </row>
    <row r="64" spans="1:11" ht="12.75">
      <c r="A64" s="26"/>
      <c r="B64" s="27"/>
      <c r="C64" s="27"/>
      <c r="D64" s="27"/>
      <c r="E64" s="27"/>
      <c r="F64" s="27"/>
      <c r="G64" s="27"/>
      <c r="H64" s="27"/>
      <c r="I64" s="27"/>
      <c r="J64" s="27"/>
      <c r="K64" s="29"/>
    </row>
  </sheetData>
  <sheetProtection/>
  <mergeCells count="15">
    <mergeCell ref="N14:W14"/>
    <mergeCell ref="J60:K60"/>
    <mergeCell ref="I56:J56"/>
    <mergeCell ref="Q19:W19"/>
    <mergeCell ref="B53:I54"/>
    <mergeCell ref="I2:J2"/>
    <mergeCell ref="A61:K61"/>
    <mergeCell ref="A7:J7"/>
    <mergeCell ref="D37:E37"/>
    <mergeCell ref="J37:K37"/>
    <mergeCell ref="B38:C38"/>
    <mergeCell ref="D38:E38"/>
    <mergeCell ref="H38:I38"/>
    <mergeCell ref="J38:K38"/>
    <mergeCell ref="B60:C60"/>
  </mergeCells>
  <printOptions horizontalCentered="1" verticalCentered="1"/>
  <pageMargins left="0.5" right="0.5" top="0.5" bottom="0.5" header="0.5" footer="0.5"/>
  <pageSetup fitToHeight="1" fitToWidth="1" horizontalDpi="600" verticalDpi="600" orientation="portrait" scale="77"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L60"/>
  <sheetViews>
    <sheetView showGridLines="0" zoomScale="70" zoomScaleNormal="70" zoomScalePageLayoutView="0" workbookViewId="0" topLeftCell="A1">
      <selection activeCell="B41" sqref="A41:IV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00" t="s">
        <v>476</v>
      </c>
      <c r="I2" s="136" t="s">
        <v>235</v>
      </c>
      <c r="J2" s="25"/>
    </row>
    <row r="3" spans="1:10" ht="12.75">
      <c r="A3" s="23"/>
      <c r="B3" s="1"/>
      <c r="C3" s="1"/>
      <c r="D3" s="1"/>
      <c r="E3" s="1"/>
      <c r="F3" s="1"/>
      <c r="G3" s="1"/>
      <c r="H3" s="172"/>
      <c r="I3" s="1"/>
      <c r="J3" s="25"/>
    </row>
    <row r="4" spans="1:10" ht="12.75">
      <c r="A4" s="23" t="s">
        <v>1</v>
      </c>
      <c r="B4" s="1"/>
      <c r="C4" s="1"/>
      <c r="D4" s="1" t="s">
        <v>145</v>
      </c>
      <c r="E4" s="1"/>
      <c r="F4" s="1"/>
      <c r="G4" s="1"/>
      <c r="H4" s="1"/>
      <c r="I4" s="1"/>
      <c r="J4" s="25"/>
    </row>
    <row r="5" spans="1:10" ht="12.75">
      <c r="A5" s="26" t="s">
        <v>2</v>
      </c>
      <c r="B5" s="27"/>
      <c r="C5" s="27"/>
      <c r="D5" s="204"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39" t="s">
        <v>123</v>
      </c>
      <c r="B7" s="251"/>
      <c r="C7" s="251"/>
      <c r="D7" s="251"/>
      <c r="E7" s="251"/>
      <c r="F7" s="251"/>
      <c r="G7" s="251"/>
      <c r="H7" s="251"/>
      <c r="I7" s="251"/>
      <c r="J7" s="340"/>
    </row>
    <row r="8" spans="1:10" ht="12.75">
      <c r="A8" s="341" t="s">
        <v>124</v>
      </c>
      <c r="B8" s="247"/>
      <c r="C8" s="247"/>
      <c r="D8" s="247"/>
      <c r="E8" s="247"/>
      <c r="F8" s="247"/>
      <c r="G8" s="247"/>
      <c r="H8" s="247"/>
      <c r="I8" s="247"/>
      <c r="J8" s="342"/>
    </row>
    <row r="9" spans="1:10" ht="12.75">
      <c r="A9" s="343" t="s">
        <v>125</v>
      </c>
      <c r="B9" s="247"/>
      <c r="C9" s="247"/>
      <c r="D9" s="247"/>
      <c r="E9" s="247"/>
      <c r="F9" s="247"/>
      <c r="G9" s="247"/>
      <c r="H9" s="247"/>
      <c r="I9" s="247"/>
      <c r="J9" s="342"/>
    </row>
    <row r="10" spans="1:10" ht="12.75">
      <c r="A10" s="23"/>
      <c r="B10" s="1"/>
      <c r="C10" s="1"/>
      <c r="D10" s="1"/>
      <c r="E10" s="1"/>
      <c r="F10" s="1"/>
      <c r="G10" s="1"/>
      <c r="H10" s="1"/>
      <c r="I10" s="1"/>
      <c r="J10" s="25"/>
    </row>
    <row r="11" spans="1:10" ht="12.75">
      <c r="A11" s="48" t="s">
        <v>126</v>
      </c>
      <c r="B11" s="1"/>
      <c r="C11" s="1"/>
      <c r="D11" s="1"/>
      <c r="E11" s="1"/>
      <c r="F11" s="1"/>
      <c r="G11" s="1"/>
      <c r="H11" s="1"/>
      <c r="I11" s="1"/>
      <c r="J11" s="25"/>
    </row>
    <row r="12" spans="1:10" ht="12.75">
      <c r="A12" s="23"/>
      <c r="B12" s="1"/>
      <c r="C12" s="1"/>
      <c r="D12" s="1"/>
      <c r="E12" s="1"/>
      <c r="F12" s="1"/>
      <c r="G12" s="1"/>
      <c r="H12" s="1"/>
      <c r="I12" s="1"/>
      <c r="J12" s="25"/>
    </row>
    <row r="13" spans="1:10" ht="12.75">
      <c r="A13" s="23" t="s">
        <v>127</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08" t="s">
        <v>128</v>
      </c>
      <c r="E15" s="317"/>
      <c r="F15" s="317"/>
      <c r="G15" s="317"/>
      <c r="H15" s="317"/>
      <c r="I15" s="317"/>
      <c r="J15" s="309"/>
    </row>
    <row r="16" spans="1:10" ht="12.75">
      <c r="A16" s="34" t="s">
        <v>129</v>
      </c>
      <c r="B16" s="10"/>
      <c r="C16" s="35"/>
      <c r="D16" s="39"/>
      <c r="E16" s="39"/>
      <c r="F16" s="39" t="s">
        <v>65</v>
      </c>
      <c r="G16" s="39" t="s">
        <v>66</v>
      </c>
      <c r="H16" s="39" t="s">
        <v>67</v>
      </c>
      <c r="I16" s="39"/>
      <c r="J16" s="39"/>
    </row>
    <row r="17" spans="1:10" ht="12.75">
      <c r="A17" s="36" t="s">
        <v>130</v>
      </c>
      <c r="B17" s="13"/>
      <c r="C17" s="37"/>
      <c r="D17" s="39"/>
      <c r="E17" s="39"/>
      <c r="F17" s="39"/>
      <c r="G17" s="39"/>
      <c r="H17" s="39"/>
      <c r="I17" s="39"/>
      <c r="J17" s="39"/>
    </row>
    <row r="18" spans="1:10" ht="12.75">
      <c r="A18" s="36" t="s">
        <v>131</v>
      </c>
      <c r="B18" s="13"/>
      <c r="C18" s="37"/>
      <c r="D18" s="39"/>
      <c r="E18" s="47"/>
      <c r="F18" s="241">
        <v>192.84</v>
      </c>
      <c r="G18" s="241">
        <v>321.49</v>
      </c>
      <c r="H18" s="241">
        <v>420.42</v>
      </c>
      <c r="I18" s="47"/>
      <c r="J18" s="39"/>
    </row>
    <row r="19" spans="1:10" ht="12.75">
      <c r="A19" s="36" t="s">
        <v>132</v>
      </c>
      <c r="B19" s="13"/>
      <c r="C19" s="37"/>
      <c r="D19" s="39"/>
      <c r="E19" s="47"/>
      <c r="F19" s="241">
        <f>F18</f>
        <v>192.84</v>
      </c>
      <c r="G19" s="241">
        <f>G18</f>
        <v>321.49</v>
      </c>
      <c r="H19" s="241">
        <f>H18</f>
        <v>420.42</v>
      </c>
      <c r="I19" s="47"/>
      <c r="J19" s="39"/>
    </row>
    <row r="20" spans="1:10" ht="12.75">
      <c r="A20" s="44" t="s">
        <v>133</v>
      </c>
      <c r="B20" s="45"/>
      <c r="C20" s="46"/>
      <c r="D20" s="39"/>
      <c r="E20" s="47"/>
      <c r="F20" s="242">
        <v>202.84</v>
      </c>
      <c r="G20" s="242">
        <v>331.49</v>
      </c>
      <c r="H20" s="242">
        <v>430.42</v>
      </c>
      <c r="I20" s="47"/>
      <c r="J20" s="39"/>
    </row>
    <row r="21" spans="1:10" ht="12.75">
      <c r="A21" s="38" t="s">
        <v>134</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135</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136</v>
      </c>
      <c r="B28" s="11" t="s">
        <v>137</v>
      </c>
      <c r="C28" s="1"/>
      <c r="D28" s="1"/>
      <c r="E28" s="1"/>
      <c r="F28" s="1"/>
      <c r="G28" s="1"/>
      <c r="H28" s="1"/>
      <c r="I28" s="1"/>
      <c r="J28" s="25"/>
    </row>
    <row r="29" spans="1:10" ht="12.75">
      <c r="A29" s="40"/>
      <c r="B29" s="11" t="s">
        <v>138</v>
      </c>
      <c r="C29" s="1"/>
      <c r="D29" s="1"/>
      <c r="E29" s="1"/>
      <c r="F29" s="1"/>
      <c r="G29" s="1"/>
      <c r="H29" s="1"/>
      <c r="I29" s="1"/>
      <c r="J29" s="25"/>
    </row>
    <row r="30" spans="1:10" ht="12.75">
      <c r="A30" s="40"/>
      <c r="B30" s="11" t="s">
        <v>139</v>
      </c>
      <c r="C30" s="1"/>
      <c r="D30" s="1"/>
      <c r="E30" s="1"/>
      <c r="F30" s="1"/>
      <c r="G30" s="1"/>
      <c r="H30" s="1"/>
      <c r="I30" s="1"/>
      <c r="J30" s="25"/>
    </row>
    <row r="31" spans="1:10" ht="12.75">
      <c r="A31" s="40"/>
      <c r="B31" s="11" t="s">
        <v>140</v>
      </c>
      <c r="C31" s="1"/>
      <c r="D31" s="1"/>
      <c r="E31" s="1"/>
      <c r="F31" s="1"/>
      <c r="G31" s="1"/>
      <c r="H31" s="1"/>
      <c r="I31" s="1"/>
      <c r="J31" s="25"/>
    </row>
    <row r="32" spans="1:10" ht="12.75">
      <c r="A32" s="40"/>
      <c r="B32" s="11"/>
      <c r="C32" s="1"/>
      <c r="D32" s="1"/>
      <c r="E32" s="1"/>
      <c r="F32" s="1"/>
      <c r="G32" s="1"/>
      <c r="H32" s="1"/>
      <c r="I32" s="1"/>
      <c r="J32" s="25"/>
    </row>
    <row r="33" spans="1:10" ht="12.75">
      <c r="A33" s="49" t="s">
        <v>80</v>
      </c>
      <c r="B33" s="50" t="s">
        <v>141</v>
      </c>
      <c r="C33" s="30"/>
      <c r="D33" s="30"/>
      <c r="E33" s="30"/>
      <c r="F33" s="30"/>
      <c r="G33" s="30"/>
      <c r="H33" s="30"/>
      <c r="I33" s="30"/>
      <c r="J33" s="31"/>
    </row>
    <row r="34" spans="1:10" ht="12.75">
      <c r="A34" s="40"/>
      <c r="B34" s="11" t="s">
        <v>120</v>
      </c>
      <c r="C34" s="1"/>
      <c r="D34" s="1"/>
      <c r="E34" s="1"/>
      <c r="F34" s="1"/>
      <c r="G34" s="1"/>
      <c r="H34" s="1"/>
      <c r="I34" s="1"/>
      <c r="J34" s="25"/>
    </row>
    <row r="35" spans="1:10" ht="12.75">
      <c r="A35" s="40"/>
      <c r="B35" s="11"/>
      <c r="C35" s="1"/>
      <c r="D35" s="1"/>
      <c r="E35" s="1"/>
      <c r="F35" s="1"/>
      <c r="G35" s="1"/>
      <c r="H35" s="1"/>
      <c r="I35" s="1"/>
      <c r="J35" s="25"/>
    </row>
    <row r="36" spans="1:12" ht="12.75">
      <c r="A36" s="40" t="s">
        <v>81</v>
      </c>
      <c r="B36" s="15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149"/>
    </row>
    <row r="37" spans="1:10" ht="12.75">
      <c r="A37" s="40"/>
      <c r="B37" s="11"/>
      <c r="C37" s="1"/>
      <c r="D37" s="1"/>
      <c r="E37" s="1"/>
      <c r="F37" s="1"/>
      <c r="G37" s="1"/>
      <c r="H37" s="1"/>
      <c r="I37" s="1"/>
      <c r="J37" s="25"/>
    </row>
    <row r="38" spans="1:10" ht="12.75">
      <c r="A38" s="42" t="s">
        <v>82</v>
      </c>
      <c r="B38" s="50" t="s">
        <v>488</v>
      </c>
      <c r="C38" s="1"/>
      <c r="D38" s="1"/>
      <c r="E38" s="1"/>
      <c r="F38" s="1"/>
      <c r="G38" s="1"/>
      <c r="H38" s="1"/>
      <c r="I38" s="1"/>
      <c r="J38" s="25"/>
    </row>
    <row r="39" spans="1:10" ht="12.75">
      <c r="A39" s="40"/>
      <c r="B39" s="11"/>
      <c r="C39" s="1"/>
      <c r="D39" s="1"/>
      <c r="E39" s="1"/>
      <c r="F39" s="1"/>
      <c r="G39" s="1"/>
      <c r="H39" s="1"/>
      <c r="I39" s="1"/>
      <c r="J39" s="25"/>
    </row>
    <row r="40" spans="1:10" ht="12.75">
      <c r="A40" s="211" t="s">
        <v>489</v>
      </c>
      <c r="B40" s="1"/>
      <c r="C40" s="1"/>
      <c r="D40" s="1"/>
      <c r="E40" s="1"/>
      <c r="F40" s="1"/>
      <c r="G40" s="1"/>
      <c r="H40" s="1"/>
      <c r="I40" s="1"/>
      <c r="J40" s="1"/>
    </row>
    <row r="41" spans="1:10" ht="12.75">
      <c r="A41" s="211" t="s">
        <v>490</v>
      </c>
      <c r="B41" s="1"/>
      <c r="C41" s="1"/>
      <c r="D41" s="30"/>
      <c r="E41" s="30"/>
      <c r="F41" s="30"/>
      <c r="G41" s="30"/>
      <c r="H41" s="30"/>
      <c r="I41" s="1"/>
      <c r="J41" s="1"/>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121</v>
      </c>
      <c r="B44" s="11"/>
      <c r="C44" s="1"/>
      <c r="D44" s="1"/>
      <c r="E44" s="1"/>
      <c r="F44" s="1"/>
      <c r="G44" s="1"/>
      <c r="H44" s="1"/>
      <c r="I44" s="1"/>
      <c r="J44" s="25"/>
    </row>
    <row r="45" spans="1:10" ht="12.75">
      <c r="A45" s="40"/>
      <c r="B45" s="11"/>
      <c r="C45" s="1"/>
      <c r="D45" s="1"/>
      <c r="E45" s="1"/>
      <c r="F45" s="1"/>
      <c r="G45" s="1"/>
      <c r="H45" s="1"/>
      <c r="I45" s="1"/>
      <c r="J45" s="25"/>
    </row>
    <row r="46" spans="1:12" ht="12.75">
      <c r="A46" s="40"/>
      <c r="B46" s="338" t="str">
        <f>"A gate obstruction charge of $1.51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338"/>
      <c r="D46" s="338"/>
      <c r="E46" s="338"/>
      <c r="F46" s="338"/>
      <c r="G46" s="338"/>
      <c r="H46" s="338"/>
      <c r="I46" s="338"/>
      <c r="J46" s="25"/>
      <c r="L46" s="167"/>
    </row>
    <row r="47" spans="1:10" ht="12.75">
      <c r="A47" s="40"/>
      <c r="B47" s="338"/>
      <c r="C47" s="338"/>
      <c r="D47" s="338"/>
      <c r="E47" s="338"/>
      <c r="F47" s="338"/>
      <c r="G47" s="338"/>
      <c r="H47" s="338"/>
      <c r="I47" s="338"/>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143</v>
      </c>
      <c r="I51" s="325" t="str">
        <f>+'Item 100, page 1'!I50:J50</f>
        <v>7/31/2019 ('C)</v>
      </c>
      <c r="J51" s="345" t="s">
        <v>144</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'Item 100, page 1'!B54</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52">
        <f>'Item 100, page 1'!B56:C56</f>
        <v>43438</v>
      </c>
      <c r="C56" s="252">
        <f>+'Check Sheet'!C55</f>
        <v>0</v>
      </c>
      <c r="D56" s="27"/>
      <c r="E56" s="27"/>
      <c r="F56" s="27"/>
      <c r="G56" s="27"/>
      <c r="H56" s="72" t="s">
        <v>142</v>
      </c>
      <c r="I56" s="344">
        <v>43497</v>
      </c>
      <c r="J56" s="254"/>
    </row>
    <row r="57" spans="1:10" ht="12.75">
      <c r="A57" s="322" t="s">
        <v>17</v>
      </c>
      <c r="B57" s="323"/>
      <c r="C57" s="323"/>
      <c r="D57" s="323"/>
      <c r="E57" s="323"/>
      <c r="F57" s="323"/>
      <c r="G57" s="323"/>
      <c r="H57" s="323"/>
      <c r="I57" s="323"/>
      <c r="J57" s="324"/>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R60"/>
  <sheetViews>
    <sheetView showGridLines="0" zoomScale="80" zoomScaleNormal="80" zoomScalePageLayoutView="0" workbookViewId="0" topLeftCell="A10">
      <selection activeCell="A44" sqref="A44"/>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381</v>
      </c>
      <c r="I2" s="132" t="s">
        <v>236</v>
      </c>
      <c r="J2" s="84"/>
    </row>
    <row r="3" spans="1:10" ht="12.75">
      <c r="A3" s="86"/>
      <c r="B3" s="85"/>
      <c r="C3" s="85"/>
      <c r="D3" s="85"/>
      <c r="E3" s="85"/>
      <c r="F3" s="85"/>
      <c r="G3" s="85"/>
      <c r="H3" s="172"/>
      <c r="I3" s="85"/>
      <c r="J3" s="84"/>
    </row>
    <row r="4" spans="1:10" ht="12.75">
      <c r="A4" s="86" t="s">
        <v>1</v>
      </c>
      <c r="B4" s="85"/>
      <c r="C4" s="85"/>
      <c r="D4" s="85" t="s">
        <v>169</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168</v>
      </c>
      <c r="B7" s="256"/>
      <c r="C7" s="256"/>
      <c r="D7" s="256"/>
      <c r="E7" s="256"/>
      <c r="F7" s="256"/>
      <c r="G7" s="256"/>
      <c r="H7" s="256"/>
      <c r="I7" s="256"/>
      <c r="J7" s="257"/>
    </row>
    <row r="8" spans="1:10" ht="12.75">
      <c r="A8" s="347" t="s">
        <v>167</v>
      </c>
      <c r="B8" s="348"/>
      <c r="C8" s="348"/>
      <c r="D8" s="348"/>
      <c r="E8" s="348"/>
      <c r="F8" s="348"/>
      <c r="G8" s="348"/>
      <c r="H8" s="348"/>
      <c r="I8" s="348"/>
      <c r="J8" s="349"/>
    </row>
    <row r="9" spans="1:10" ht="12.75">
      <c r="A9" s="347" t="s">
        <v>166</v>
      </c>
      <c r="B9" s="348"/>
      <c r="C9" s="348"/>
      <c r="D9" s="348"/>
      <c r="E9" s="348"/>
      <c r="F9" s="348"/>
      <c r="G9" s="348"/>
      <c r="H9" s="348"/>
      <c r="I9" s="348"/>
      <c r="J9" s="349"/>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50" t="s">
        <v>128</v>
      </c>
      <c r="E13" s="281"/>
      <c r="F13" s="281"/>
      <c r="G13" s="281"/>
      <c r="H13" s="281"/>
      <c r="I13" s="281"/>
      <c r="J13" s="282"/>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208">
        <v>32.8</v>
      </c>
      <c r="E15" s="208">
        <v>41</v>
      </c>
      <c r="F15" s="208">
        <v>46.45</v>
      </c>
      <c r="G15" s="208">
        <v>51.9</v>
      </c>
      <c r="H15" s="208">
        <v>62.85</v>
      </c>
      <c r="I15" s="208">
        <v>73.8</v>
      </c>
      <c r="J15" s="208">
        <v>84.7</v>
      </c>
    </row>
    <row r="16" spans="1:18" ht="12.75">
      <c r="A16" s="99" t="s">
        <v>131</v>
      </c>
      <c r="B16" s="98"/>
      <c r="C16" s="97"/>
      <c r="D16" s="208">
        <v>178.8</v>
      </c>
      <c r="E16" s="208">
        <v>173.5</v>
      </c>
      <c r="F16" s="208">
        <v>186.1</v>
      </c>
      <c r="G16" s="208">
        <v>198.7</v>
      </c>
      <c r="H16" s="208">
        <v>211.35</v>
      </c>
      <c r="I16" s="208">
        <v>236.6</v>
      </c>
      <c r="J16" s="208">
        <v>261.8</v>
      </c>
      <c r="L16" s="85"/>
      <c r="M16" s="85"/>
      <c r="N16" s="85"/>
      <c r="O16" s="85"/>
      <c r="P16" s="85"/>
      <c r="Q16" s="85"/>
      <c r="R16" s="85"/>
    </row>
    <row r="17" spans="1:18" ht="12.75">
      <c r="A17" s="99" t="s">
        <v>132</v>
      </c>
      <c r="B17" s="98"/>
      <c r="C17" s="97"/>
      <c r="D17" s="210">
        <f aca="true" t="shared" si="0" ref="D17:J17">D16</f>
        <v>178.8</v>
      </c>
      <c r="E17" s="209">
        <f t="shared" si="0"/>
        <v>173.5</v>
      </c>
      <c r="F17" s="209">
        <f t="shared" si="0"/>
        <v>186.1</v>
      </c>
      <c r="G17" s="209">
        <f t="shared" si="0"/>
        <v>198.7</v>
      </c>
      <c r="H17" s="209">
        <f t="shared" si="0"/>
        <v>211.35</v>
      </c>
      <c r="I17" s="209">
        <f t="shared" si="0"/>
        <v>236.6</v>
      </c>
      <c r="J17" s="209">
        <f t="shared" si="0"/>
        <v>261.8</v>
      </c>
      <c r="L17" s="335"/>
      <c r="M17" s="335"/>
      <c r="N17" s="335"/>
      <c r="O17" s="335"/>
      <c r="P17" s="335"/>
      <c r="Q17" s="335"/>
      <c r="R17" s="335"/>
    </row>
    <row r="18" spans="1:18" ht="12.75">
      <c r="A18" s="105" t="s">
        <v>133</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01"/>
      <c r="M18" s="201"/>
      <c r="N18" s="201"/>
      <c r="O18" s="201"/>
      <c r="P18" s="201"/>
      <c r="Q18" s="201"/>
      <c r="R18" s="201"/>
    </row>
    <row r="19" spans="1:18" ht="12.75">
      <c r="A19" s="102" t="s">
        <v>134</v>
      </c>
      <c r="B19" s="98"/>
      <c r="C19" s="97"/>
      <c r="D19" s="101"/>
      <c r="E19" s="101"/>
      <c r="F19" s="101"/>
      <c r="G19" s="101"/>
      <c r="H19" s="101"/>
      <c r="I19" s="101"/>
      <c r="J19" s="100"/>
      <c r="L19" s="85"/>
      <c r="M19" s="85"/>
      <c r="N19" s="85"/>
      <c r="O19" s="85"/>
      <c r="P19" s="85"/>
      <c r="Q19" s="85"/>
      <c r="R19" s="85"/>
    </row>
    <row r="20" spans="1:10" ht="12.75">
      <c r="A20" s="99" t="s">
        <v>75</v>
      </c>
      <c r="B20" s="98"/>
      <c r="C20" s="97"/>
      <c r="D20" s="208">
        <v>71.05</v>
      </c>
      <c r="E20" s="209">
        <f aca="true" t="shared" si="1" ref="E20:J20">D20</f>
        <v>71.05</v>
      </c>
      <c r="F20" s="209">
        <f t="shared" si="1"/>
        <v>71.05</v>
      </c>
      <c r="G20" s="209">
        <f t="shared" si="1"/>
        <v>71.05</v>
      </c>
      <c r="H20" s="209">
        <f t="shared" si="1"/>
        <v>71.05</v>
      </c>
      <c r="I20" s="209">
        <f t="shared" si="1"/>
        <v>71.05</v>
      </c>
      <c r="J20" s="209">
        <f t="shared" si="1"/>
        <v>71.05</v>
      </c>
    </row>
    <row r="21" spans="1:10" ht="12.75">
      <c r="A21" s="99" t="s">
        <v>76</v>
      </c>
      <c r="B21" s="98"/>
      <c r="C21" s="97"/>
      <c r="D21" s="208">
        <v>184.3</v>
      </c>
      <c r="E21" s="208">
        <v>178.95</v>
      </c>
      <c r="F21" s="208">
        <v>191.55</v>
      </c>
      <c r="G21" s="208">
        <v>204.15</v>
      </c>
      <c r="H21" s="208">
        <v>216.8</v>
      </c>
      <c r="I21" s="208">
        <v>242.05</v>
      </c>
      <c r="J21" s="208">
        <v>267.25</v>
      </c>
    </row>
    <row r="22" spans="1:10" ht="12.75">
      <c r="A22" s="99" t="s">
        <v>135</v>
      </c>
      <c r="B22" s="98"/>
      <c r="C22" s="97"/>
      <c r="D22" s="208">
        <v>3</v>
      </c>
      <c r="E22" s="209">
        <f aca="true" t="shared" si="2" ref="E22:J22">D22</f>
        <v>3</v>
      </c>
      <c r="F22" s="209">
        <f t="shared" si="2"/>
        <v>3</v>
      </c>
      <c r="G22" s="209">
        <f t="shared" si="2"/>
        <v>3</v>
      </c>
      <c r="H22" s="209">
        <f t="shared" si="2"/>
        <v>3</v>
      </c>
      <c r="I22" s="209">
        <f t="shared" si="2"/>
        <v>3</v>
      </c>
      <c r="J22" s="209">
        <f t="shared" si="2"/>
        <v>3</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88"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147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c r="B38" s="88"/>
      <c r="C38" s="85"/>
      <c r="D38" s="85"/>
      <c r="E38" s="85"/>
      <c r="F38" s="85"/>
      <c r="G38" s="85"/>
      <c r="H38" s="85"/>
      <c r="I38" s="85"/>
      <c r="J38" s="84"/>
    </row>
    <row r="39" spans="1:10" ht="12.75">
      <c r="A39" s="89" t="s">
        <v>82</v>
      </c>
      <c r="B39" s="50" t="str">
        <f>+'Item 105, page 1'!B31</f>
        <v>Recycling (credit)/debit (if applicable) is: $0.09 (A)per yard.</v>
      </c>
      <c r="C39" s="85"/>
      <c r="D39" s="85"/>
      <c r="E39" s="85"/>
      <c r="F39" s="85"/>
      <c r="G39" s="85"/>
      <c r="H39" s="85"/>
      <c r="I39" s="85"/>
      <c r="J39" s="84"/>
    </row>
    <row r="40" spans="1:10" ht="12.75">
      <c r="A40" s="89"/>
      <c r="B40" s="88"/>
      <c r="C40" s="85"/>
      <c r="D40" s="85"/>
      <c r="E40" s="85"/>
      <c r="F40" s="85"/>
      <c r="G40" s="85"/>
      <c r="H40" s="85"/>
      <c r="I40" s="85"/>
      <c r="J40" s="84"/>
    </row>
    <row r="41" spans="1:10" ht="12.75">
      <c r="A41" s="89" t="s">
        <v>86</v>
      </c>
      <c r="B41" s="11" t="str">
        <f>+'Item 105, page 1'!B27</f>
        <v>Rates contained in this item include $ 3.34 per yard for recycling services.</v>
      </c>
      <c r="C41" s="85"/>
      <c r="D41" s="85"/>
      <c r="E41" s="85"/>
      <c r="F41" s="85"/>
      <c r="G41" s="85"/>
      <c r="H41" s="85"/>
      <c r="I41" s="85"/>
      <c r="J41" s="84"/>
    </row>
    <row r="42" spans="1:10" ht="12.75">
      <c r="A42" s="89"/>
      <c r="B42" s="88"/>
      <c r="C42" s="85"/>
      <c r="D42" s="85"/>
      <c r="E42" s="85"/>
      <c r="F42" s="85"/>
      <c r="G42" s="85"/>
      <c r="H42" s="85"/>
      <c r="I42" s="85"/>
      <c r="J42" s="84"/>
    </row>
    <row r="43" spans="1:10" ht="12.75">
      <c r="A43" s="211" t="s">
        <v>384</v>
      </c>
      <c r="B43" s="1"/>
      <c r="C43" s="1"/>
      <c r="D43" s="1"/>
      <c r="E43" s="1"/>
      <c r="F43" s="1"/>
      <c r="G43" s="1"/>
      <c r="H43" s="1"/>
      <c r="I43" s="85"/>
      <c r="J43" s="84"/>
    </row>
    <row r="44" spans="1:10" ht="12.75">
      <c r="A44" s="211" t="s">
        <v>382</v>
      </c>
      <c r="B44" s="1"/>
      <c r="C44" s="1"/>
      <c r="D44" s="30"/>
      <c r="E44" s="30"/>
      <c r="F44" s="30"/>
      <c r="G44" s="30"/>
      <c r="H44" s="30"/>
      <c r="I44" s="85"/>
      <c r="J44" s="84"/>
    </row>
    <row r="45" spans="1:10" ht="12.75">
      <c r="A45" s="23"/>
      <c r="B45" s="1"/>
      <c r="C45" s="1"/>
      <c r="D45" s="1"/>
      <c r="E45" s="1"/>
      <c r="F45" s="1"/>
      <c r="G45" s="1"/>
      <c r="H45" s="1"/>
      <c r="I45" s="85"/>
      <c r="J45" s="84"/>
    </row>
    <row r="46" spans="2:10" ht="12.75">
      <c r="B46" s="88"/>
      <c r="C46" s="85"/>
      <c r="D46" s="85"/>
      <c r="E46" s="85"/>
      <c r="F46" s="85"/>
      <c r="G46" s="85"/>
      <c r="H46" s="85"/>
      <c r="I46" s="85"/>
      <c r="J46" s="84"/>
    </row>
    <row r="47" spans="1:10" ht="12.75">
      <c r="A47" s="89"/>
      <c r="B47" s="338" t="str">
        <f>+'Item 106, page 1 '!$B$46</f>
        <v>A gate obstruction charge of $1.51 will be assessed per pick up for opening, unlocking, or closing gates, or moving obstructions in order to pick up solid waste.</v>
      </c>
      <c r="C47" s="338"/>
      <c r="D47" s="338"/>
      <c r="E47" s="338"/>
      <c r="F47" s="338"/>
      <c r="G47" s="338"/>
      <c r="H47" s="338"/>
      <c r="I47" s="338"/>
      <c r="J47" s="84"/>
    </row>
    <row r="48" spans="1:10" ht="12.75">
      <c r="A48" s="89"/>
      <c r="B48" s="338"/>
      <c r="C48" s="338"/>
      <c r="D48" s="338"/>
      <c r="E48" s="338"/>
      <c r="F48" s="338"/>
      <c r="G48" s="338"/>
      <c r="H48" s="338"/>
      <c r="I48" s="338"/>
      <c r="J48" s="84"/>
    </row>
    <row r="49" spans="1:10" ht="12.75">
      <c r="A49" s="89"/>
      <c r="B49" s="88"/>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7" t="s">
        <v>143</v>
      </c>
      <c r="I51" s="351" t="str">
        <f>+'Item 100, page 1'!I50:J50</f>
        <v>7/31/2019 ('C)</v>
      </c>
      <c r="J51" s="352" t="s">
        <v>144</v>
      </c>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 t="str">
        <f>+'Check Sheet'!$B$52</f>
        <v>Rick Waldren, Business Unit Controller</v>
      </c>
      <c r="C54" s="1"/>
      <c r="D54" s="85"/>
      <c r="E54" s="85"/>
      <c r="F54" s="85"/>
      <c r="G54" s="85"/>
      <c r="H54" s="85"/>
      <c r="I54" s="85"/>
      <c r="J54" s="84"/>
    </row>
    <row r="55" spans="1:10" ht="12.75">
      <c r="A55" s="23"/>
      <c r="B55" s="1"/>
      <c r="C55" s="1"/>
      <c r="D55" s="85"/>
      <c r="E55" s="85"/>
      <c r="F55" s="85"/>
      <c r="G55" s="85"/>
      <c r="H55" s="85"/>
      <c r="I55" s="85"/>
      <c r="J55" s="84"/>
    </row>
    <row r="56" spans="1:10" ht="12.75">
      <c r="A56" s="26" t="s">
        <v>99</v>
      </c>
      <c r="B56" s="252">
        <f>+'Check Sheet'!$B$54</f>
        <v>43438</v>
      </c>
      <c r="C56" s="252">
        <f>+'Check Sheet'!C55</f>
        <v>0</v>
      </c>
      <c r="D56" s="82"/>
      <c r="E56" s="82"/>
      <c r="F56" s="82"/>
      <c r="G56" s="82"/>
      <c r="H56" s="72" t="s">
        <v>142</v>
      </c>
      <c r="I56" s="253">
        <f>+'Check Sheet'!$I$54</f>
        <v>43497</v>
      </c>
      <c r="J56" s="254">
        <f>+'Check Sheet'!I55</f>
        <v>0</v>
      </c>
    </row>
    <row r="57" spans="1:10" ht="12.75">
      <c r="A57" s="262" t="s">
        <v>17</v>
      </c>
      <c r="B57" s="263"/>
      <c r="C57" s="263"/>
      <c r="D57" s="263"/>
      <c r="E57" s="263"/>
      <c r="F57" s="263"/>
      <c r="G57" s="263"/>
      <c r="H57" s="263"/>
      <c r="I57" s="263"/>
      <c r="J57" s="264"/>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J48"/>
  <sheetViews>
    <sheetView showGridLines="0" zoomScale="80" zoomScaleNormal="80" zoomScalePageLayoutView="0" workbookViewId="0" topLeftCell="A1">
      <selection activeCell="A31" sqref="A31"/>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381</v>
      </c>
      <c r="I2" s="132" t="s">
        <v>237</v>
      </c>
      <c r="J2" s="84"/>
    </row>
    <row r="3" spans="1:10" ht="12.75">
      <c r="A3" s="86"/>
      <c r="B3" s="85"/>
      <c r="C3" s="85"/>
      <c r="D3" s="85"/>
      <c r="E3" s="85"/>
      <c r="F3" s="85"/>
      <c r="G3" s="85"/>
      <c r="H3" s="172"/>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177</v>
      </c>
      <c r="B7" s="256"/>
      <c r="C7" s="256"/>
      <c r="D7" s="256"/>
      <c r="E7" s="256"/>
      <c r="F7" s="256"/>
      <c r="G7" s="256"/>
      <c r="H7" s="256"/>
      <c r="I7" s="256"/>
      <c r="J7" s="257"/>
    </row>
    <row r="8" spans="1:10" ht="12.75">
      <c r="A8" s="347" t="s">
        <v>176</v>
      </c>
      <c r="B8" s="348"/>
      <c r="C8" s="348"/>
      <c r="D8" s="348"/>
      <c r="E8" s="348"/>
      <c r="F8" s="348"/>
      <c r="G8" s="348"/>
      <c r="H8" s="348"/>
      <c r="I8" s="348"/>
      <c r="J8" s="349"/>
    </row>
    <row r="9" spans="1:10" ht="12.75">
      <c r="A9" s="347" t="s">
        <v>166</v>
      </c>
      <c r="B9" s="348"/>
      <c r="C9" s="348"/>
      <c r="D9" s="348"/>
      <c r="E9" s="348"/>
      <c r="F9" s="348"/>
      <c r="G9" s="348"/>
      <c r="H9" s="348"/>
      <c r="I9" s="348"/>
      <c r="J9" s="349"/>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50" t="s">
        <v>128</v>
      </c>
      <c r="E13" s="281"/>
      <c r="F13" s="281"/>
      <c r="G13" s="281"/>
      <c r="H13" s="281"/>
      <c r="I13" s="281"/>
      <c r="J13" s="282"/>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208">
        <v>206.15</v>
      </c>
      <c r="E15" s="208">
        <v>236.55</v>
      </c>
      <c r="F15" s="208">
        <v>267</v>
      </c>
      <c r="G15" s="208">
        <v>297.4</v>
      </c>
      <c r="H15" s="208">
        <v>327.8</v>
      </c>
      <c r="I15" s="208">
        <v>358.25</v>
      </c>
      <c r="J15" s="208">
        <v>388.65</v>
      </c>
    </row>
    <row r="16" spans="1:10" ht="12.75">
      <c r="A16" s="99" t="s">
        <v>132</v>
      </c>
      <c r="B16" s="98"/>
      <c r="C16" s="97"/>
      <c r="D16" s="210">
        <f>D15</f>
        <v>206.15</v>
      </c>
      <c r="E16" s="210">
        <f aca="true" t="shared" si="0" ref="E16:J16">E15</f>
        <v>236.55</v>
      </c>
      <c r="F16" s="210">
        <f t="shared" si="0"/>
        <v>267</v>
      </c>
      <c r="G16" s="210">
        <f t="shared" si="0"/>
        <v>297.4</v>
      </c>
      <c r="H16" s="210">
        <f t="shared" si="0"/>
        <v>327.8</v>
      </c>
      <c r="I16" s="210">
        <f t="shared" si="0"/>
        <v>358.25</v>
      </c>
      <c r="J16" s="210">
        <f t="shared" si="0"/>
        <v>388.65</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171</v>
      </c>
      <c r="C26" s="90"/>
      <c r="D26" s="90"/>
      <c r="E26" s="90"/>
      <c r="F26" s="90"/>
      <c r="G26" s="90"/>
      <c r="H26" s="90"/>
      <c r="I26" s="90"/>
      <c r="J26" s="93" t="s">
        <v>122</v>
      </c>
    </row>
    <row r="27" spans="1:10" ht="12.75">
      <c r="A27" s="89" t="s">
        <v>82</v>
      </c>
      <c r="B27" s="50" t="str">
        <f>+'Item 106, page 1 '!B38</f>
        <v>Recycling debit/&lt;credit&gt; (if applicable) is: $0.32 (A) per yard.</v>
      </c>
      <c r="C27" s="85"/>
      <c r="D27" s="85"/>
      <c r="E27" s="85"/>
      <c r="F27" s="85"/>
      <c r="G27" s="85"/>
      <c r="H27" s="85"/>
      <c r="I27" s="85"/>
      <c r="J27" s="84"/>
    </row>
    <row r="28" spans="1:10" ht="12.75">
      <c r="A28" s="89"/>
      <c r="B28" s="88"/>
      <c r="C28" s="85"/>
      <c r="D28" s="85"/>
      <c r="E28" s="85"/>
      <c r="F28" s="85"/>
      <c r="G28" s="85"/>
      <c r="H28" s="85"/>
      <c r="I28" s="85"/>
      <c r="J28" s="84"/>
    </row>
    <row r="29" spans="1:10" ht="12.75">
      <c r="A29" s="89" t="s">
        <v>86</v>
      </c>
      <c r="B29" s="11" t="str">
        <f>'Item 106, page 1 '!B36</f>
        <v>Rates contained in this item include $ 11.68 per yard for recycling services.</v>
      </c>
      <c r="C29" s="85"/>
      <c r="D29" s="85"/>
      <c r="E29" s="85"/>
      <c r="F29" s="85"/>
      <c r="G29" s="85"/>
      <c r="H29" s="85"/>
      <c r="I29" s="85"/>
      <c r="J29" s="84"/>
    </row>
    <row r="30" spans="1:10" ht="12.75">
      <c r="A30" s="211" t="s">
        <v>384</v>
      </c>
      <c r="B30" s="1"/>
      <c r="C30" s="1"/>
      <c r="D30" s="1"/>
      <c r="E30" s="1"/>
      <c r="F30" s="1"/>
      <c r="G30" s="1"/>
      <c r="H30" s="1"/>
      <c r="I30" s="85"/>
      <c r="J30" s="84"/>
    </row>
    <row r="31" spans="1:10" ht="12.75">
      <c r="A31" s="211" t="s">
        <v>382</v>
      </c>
      <c r="B31" s="1"/>
      <c r="C31" s="1"/>
      <c r="D31" s="30"/>
      <c r="E31" s="30"/>
      <c r="F31" s="30"/>
      <c r="G31" s="30"/>
      <c r="H31" s="30"/>
      <c r="I31" s="85"/>
      <c r="J31" s="84"/>
    </row>
    <row r="32" spans="1:10" ht="12.75">
      <c r="A32" s="89" t="s">
        <v>121</v>
      </c>
      <c r="B32" s="88"/>
      <c r="C32" s="85"/>
      <c r="D32" s="85"/>
      <c r="E32" s="85"/>
      <c r="F32" s="85"/>
      <c r="G32" s="85"/>
      <c r="H32" s="85"/>
      <c r="I32" s="85"/>
      <c r="J32" s="84"/>
    </row>
    <row r="33" spans="1:10" ht="12.75">
      <c r="A33" s="89"/>
      <c r="B33" s="88"/>
      <c r="C33" s="85"/>
      <c r="D33" s="90"/>
      <c r="E33" s="90"/>
      <c r="F33" s="90"/>
      <c r="G33" s="90"/>
      <c r="H33" s="85"/>
      <c r="I33" s="85"/>
      <c r="J33" s="84"/>
    </row>
    <row r="34" spans="1:10" ht="12.75">
      <c r="A34" s="89"/>
      <c r="B34" s="88" t="s">
        <v>170</v>
      </c>
      <c r="C34" s="85"/>
      <c r="D34" s="85"/>
      <c r="E34" s="85"/>
      <c r="F34" s="85"/>
      <c r="G34" s="85"/>
      <c r="H34" s="85"/>
      <c r="I34" s="85"/>
      <c r="J34" s="84"/>
    </row>
    <row r="35" spans="2:10" ht="12.75">
      <c r="B35" s="338" t="str">
        <f>+'Item 106, page 1 '!$B$46</f>
        <v>A gate obstruction charge of $1.51 will be assessed per pick up for opening, unlocking, or closing gates, or moving obstructions in order to pick up solid waste.</v>
      </c>
      <c r="C35" s="338"/>
      <c r="D35" s="338"/>
      <c r="E35" s="338"/>
      <c r="F35" s="338"/>
      <c r="G35" s="338"/>
      <c r="H35" s="338"/>
      <c r="I35" s="338"/>
      <c r="J35" s="84"/>
    </row>
    <row r="36" spans="1:10" ht="12.75">
      <c r="A36" s="89"/>
      <c r="B36" s="338"/>
      <c r="C36" s="338"/>
      <c r="D36" s="338"/>
      <c r="E36" s="338"/>
      <c r="F36" s="338"/>
      <c r="G36" s="338"/>
      <c r="H36" s="338"/>
      <c r="I36" s="338"/>
      <c r="J36" s="84"/>
    </row>
    <row r="37" spans="1:10" ht="12.75">
      <c r="A37" s="86"/>
      <c r="B37" s="85"/>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7" t="s">
        <v>143</v>
      </c>
      <c r="I39" s="351" t="str">
        <f>+'Item 100, page 1'!I50:J50</f>
        <v>7/31/2019 ('C)</v>
      </c>
      <c r="J39" s="352" t="s">
        <v>144</v>
      </c>
    </row>
    <row r="40" spans="1:10" ht="12.75">
      <c r="A40" s="86"/>
      <c r="B40" s="85"/>
      <c r="C40" s="85"/>
      <c r="D40" s="85"/>
      <c r="E40" s="85"/>
      <c r="F40" s="85"/>
      <c r="G40" s="85"/>
      <c r="H40" s="85"/>
      <c r="I40" s="85"/>
      <c r="J40" s="84"/>
    </row>
    <row r="41" spans="1:10" ht="12.75">
      <c r="A41" s="83"/>
      <c r="B41" s="82"/>
      <c r="C41" s="82"/>
      <c r="D41" s="82"/>
      <c r="E41" s="82"/>
      <c r="F41" s="82"/>
      <c r="G41" s="82"/>
      <c r="H41" s="82"/>
      <c r="I41" s="82"/>
      <c r="J41" s="81"/>
    </row>
    <row r="42" spans="1:10" ht="12.75">
      <c r="A42" s="23" t="s">
        <v>98</v>
      </c>
      <c r="B42" s="1" t="str">
        <f>'Item 100, page 1'!B54</f>
        <v>Rick Waldren, Business Unit Controller</v>
      </c>
      <c r="C42" s="1"/>
      <c r="D42" s="85"/>
      <c r="E42" s="85"/>
      <c r="F42" s="85"/>
      <c r="G42" s="85"/>
      <c r="H42" s="85"/>
      <c r="I42" s="85"/>
      <c r="J42" s="84"/>
    </row>
    <row r="43" spans="1:10" ht="12.75">
      <c r="A43" s="23"/>
      <c r="B43" s="1"/>
      <c r="C43" s="1"/>
      <c r="D43" s="85"/>
      <c r="E43" s="85"/>
      <c r="F43" s="85"/>
      <c r="J43" s="84"/>
    </row>
    <row r="44" spans="1:10" ht="12.75">
      <c r="A44" s="26" t="s">
        <v>99</v>
      </c>
      <c r="B44" s="252">
        <f>'Item 100, page 1'!B56:C56</f>
        <v>43438</v>
      </c>
      <c r="C44" s="252">
        <f>+'Check Sheet'!C43</f>
        <v>0</v>
      </c>
      <c r="D44" s="82"/>
      <c r="E44" s="82"/>
      <c r="F44" s="82"/>
      <c r="H44" s="72" t="s">
        <v>142</v>
      </c>
      <c r="I44" s="253">
        <v>43282</v>
      </c>
      <c r="J44" s="254" t="str">
        <f>+'Check Sheet'!I43</f>
        <v>Current Revision</v>
      </c>
    </row>
    <row r="45" spans="1:10" ht="12.75">
      <c r="A45" s="262" t="s">
        <v>17</v>
      </c>
      <c r="B45" s="263"/>
      <c r="C45" s="263"/>
      <c r="D45" s="263"/>
      <c r="E45" s="263"/>
      <c r="F45" s="263"/>
      <c r="G45" s="263"/>
      <c r="H45" s="263"/>
      <c r="I45" s="263"/>
      <c r="J45" s="264"/>
    </row>
    <row r="46" spans="1:10" ht="12.75">
      <c r="A46" s="86"/>
      <c r="B46" s="85"/>
      <c r="C46" s="85"/>
      <c r="D46" s="85"/>
      <c r="E46" s="85"/>
      <c r="F46" s="85"/>
      <c r="G46" s="85"/>
      <c r="H46" s="85"/>
      <c r="I46" s="85"/>
      <c r="J46" s="84"/>
    </row>
    <row r="47" spans="1:10" ht="12.75">
      <c r="A47" s="86" t="s">
        <v>18</v>
      </c>
      <c r="B47" s="85"/>
      <c r="C47" s="85"/>
      <c r="D47" s="85"/>
      <c r="E47" s="85"/>
      <c r="F47" s="85"/>
      <c r="G47" s="85"/>
      <c r="H47" s="85"/>
      <c r="I47" s="85"/>
      <c r="J47" s="84"/>
    </row>
    <row r="48" spans="1:10" ht="12.75">
      <c r="A48" s="83"/>
      <c r="B48" s="82"/>
      <c r="C48" s="82"/>
      <c r="D48" s="82"/>
      <c r="E48" s="82"/>
      <c r="F48" s="82"/>
      <c r="G48" s="82"/>
      <c r="H48" s="82"/>
      <c r="I48" s="82"/>
      <c r="J48" s="81"/>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1">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238</v>
      </c>
      <c r="J2" s="84"/>
    </row>
    <row r="3" spans="1:10" ht="12.75">
      <c r="A3" s="86"/>
      <c r="B3" s="85"/>
      <c r="C3" s="85"/>
      <c r="D3" s="85"/>
      <c r="E3" s="85"/>
      <c r="F3" s="85"/>
      <c r="G3" s="85"/>
      <c r="H3" s="172"/>
      <c r="I3" s="85"/>
      <c r="J3" s="84"/>
    </row>
    <row r="4" spans="1:10" ht="12.75">
      <c r="A4" s="86" t="s">
        <v>1</v>
      </c>
      <c r="B4" s="85"/>
      <c r="C4" s="85"/>
      <c r="D4" s="85" t="s">
        <v>169</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55" t="s">
        <v>223</v>
      </c>
      <c r="B8" s="256"/>
      <c r="C8" s="256"/>
      <c r="D8" s="256"/>
      <c r="E8" s="256"/>
      <c r="F8" s="256"/>
      <c r="G8" s="256"/>
      <c r="H8" s="256"/>
      <c r="I8" s="256"/>
      <c r="J8" s="257"/>
    </row>
    <row r="9" spans="1:10" ht="12.75">
      <c r="A9" s="86"/>
      <c r="B9" s="85"/>
      <c r="C9" s="85"/>
      <c r="D9" s="85"/>
      <c r="E9" s="85"/>
      <c r="F9" s="85"/>
      <c r="G9" s="85"/>
      <c r="H9" s="85"/>
      <c r="I9" s="85"/>
      <c r="J9" s="84"/>
    </row>
    <row r="10" spans="1:10" ht="12.75">
      <c r="A10" s="86" t="s">
        <v>222</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221</v>
      </c>
      <c r="B12" s="85"/>
      <c r="C12" s="85"/>
      <c r="D12" s="85"/>
      <c r="E12" s="85"/>
      <c r="F12" s="85"/>
      <c r="G12" s="85"/>
      <c r="H12" s="85"/>
      <c r="I12" s="85"/>
      <c r="J12" s="84"/>
    </row>
    <row r="13" spans="1:10" ht="12.75">
      <c r="A13" s="118"/>
      <c r="B13" s="90"/>
      <c r="C13" s="126"/>
      <c r="D13" s="127"/>
      <c r="E13" s="354" t="s">
        <v>220</v>
      </c>
      <c r="F13" s="355"/>
      <c r="G13" s="126"/>
      <c r="H13" s="127"/>
      <c r="I13" s="354" t="s">
        <v>219</v>
      </c>
      <c r="J13" s="355"/>
    </row>
    <row r="14" spans="1:10" ht="12.75">
      <c r="A14" s="86"/>
      <c r="B14" s="85"/>
      <c r="C14" s="353" t="s">
        <v>218</v>
      </c>
      <c r="D14" s="349"/>
      <c r="E14" s="353" t="s">
        <v>217</v>
      </c>
      <c r="F14" s="349"/>
      <c r="G14" s="353" t="s">
        <v>216</v>
      </c>
      <c r="H14" s="349"/>
      <c r="I14" s="353" t="s">
        <v>215</v>
      </c>
      <c r="J14" s="349"/>
    </row>
    <row r="15" spans="1:10" ht="12.75">
      <c r="A15" s="111"/>
      <c r="B15" s="85"/>
      <c r="C15" s="328" t="s">
        <v>214</v>
      </c>
      <c r="D15" s="284"/>
      <c r="E15" s="328" t="s">
        <v>214</v>
      </c>
      <c r="F15" s="284"/>
      <c r="G15" s="328" t="s">
        <v>213</v>
      </c>
      <c r="H15" s="284"/>
      <c r="I15" s="328" t="s">
        <v>212</v>
      </c>
      <c r="J15" s="284"/>
    </row>
    <row r="16" spans="1:13" ht="19.5" customHeight="1">
      <c r="A16" s="119" t="s">
        <v>211</v>
      </c>
      <c r="B16" s="97"/>
      <c r="C16" s="270" t="str">
        <f>TEXT(L16*(1+'[2]Combined LG'!$G$6)+0.03,"$0.00 (A)")</f>
        <v>$17.50 (A)</v>
      </c>
      <c r="D16" s="271" t="str">
        <f>TEXT(M16*(1+'[2]Combined LG'!$G$6),"$0.00 (A)")</f>
        <v>$0.81 (A)</v>
      </c>
      <c r="E16" s="360" t="str">
        <f>C16</f>
        <v>$17.50 (A)</v>
      </c>
      <c r="F16" s="361"/>
      <c r="G16" s="360" t="str">
        <f>E16</f>
        <v>$17.50 (A)</v>
      </c>
      <c r="H16" s="361"/>
      <c r="I16" s="270" t="str">
        <f>TEXT(M16*(1+'[2]Combined LG'!$G$6)+0.04,"$0.00 (A)")</f>
        <v>$0.85 (A)</v>
      </c>
      <c r="J16" s="271" t="str">
        <f>TEXT(S16*(1+'[2]Combined LG'!$G$6),"$0.00 (A)")</f>
        <v>$0.00 (A)</v>
      </c>
      <c r="L16" s="80">
        <v>16.15</v>
      </c>
      <c r="M16" s="80">
        <v>0.75</v>
      </c>
    </row>
    <row r="17" spans="1:10" ht="12.75">
      <c r="A17" s="115" t="s">
        <v>209</v>
      </c>
      <c r="B17" s="113"/>
      <c r="C17" s="362"/>
      <c r="D17" s="366"/>
      <c r="E17" s="362"/>
      <c r="F17" s="363"/>
      <c r="G17" s="362"/>
      <c r="H17" s="363"/>
      <c r="I17" s="362"/>
      <c r="J17" s="363"/>
    </row>
    <row r="18" spans="1:10" ht="12.75">
      <c r="A18" s="128" t="s">
        <v>210</v>
      </c>
      <c r="B18" s="81"/>
      <c r="C18" s="364"/>
      <c r="D18" s="367"/>
      <c r="E18" s="364"/>
      <c r="F18" s="365"/>
      <c r="G18" s="364"/>
      <c r="H18" s="365"/>
      <c r="I18" s="364"/>
      <c r="J18" s="365"/>
    </row>
    <row r="19" spans="1:10" ht="12.75">
      <c r="A19" s="115" t="s">
        <v>209</v>
      </c>
      <c r="B19" s="113"/>
      <c r="C19" s="356" t="str">
        <f>C16</f>
        <v>$17.50 (A)</v>
      </c>
      <c r="D19" s="357"/>
      <c r="E19" s="356" t="str">
        <f>C19</f>
        <v>$17.50 (A)</v>
      </c>
      <c r="F19" s="357"/>
      <c r="G19" s="356" t="str">
        <f>E19</f>
        <v>$17.50 (A)</v>
      </c>
      <c r="H19" s="357"/>
      <c r="I19" s="356" t="str">
        <f>I16</f>
        <v>$0.85 (A)</v>
      </c>
      <c r="J19" s="357"/>
    </row>
    <row r="20" spans="1:10" ht="12.75">
      <c r="A20" s="128" t="s">
        <v>208</v>
      </c>
      <c r="B20" s="81"/>
      <c r="C20" s="358"/>
      <c r="D20" s="359"/>
      <c r="E20" s="358"/>
      <c r="F20" s="359"/>
      <c r="G20" s="358"/>
      <c r="H20" s="359"/>
      <c r="I20" s="358"/>
      <c r="J20" s="359"/>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98</v>
      </c>
      <c r="B37" s="133" t="str">
        <f>+'Check Sheet'!$B$52</f>
        <v>Rick Waldren, Business Unit Controller</v>
      </c>
      <c r="C37" s="1"/>
      <c r="D37" s="85"/>
      <c r="E37" s="85"/>
      <c r="F37" s="85"/>
      <c r="G37" s="85"/>
      <c r="H37" s="85"/>
      <c r="I37" s="85"/>
      <c r="J37" s="84"/>
    </row>
    <row r="38" spans="1:10" ht="12.75">
      <c r="A38" s="23"/>
      <c r="B38" s="1"/>
      <c r="C38" s="1"/>
      <c r="D38" s="85"/>
      <c r="E38" s="85"/>
      <c r="F38" s="85"/>
      <c r="J38" s="84"/>
    </row>
    <row r="39" spans="1:10" ht="12.75">
      <c r="A39" s="26" t="s">
        <v>99</v>
      </c>
      <c r="B39" s="258">
        <f>+'Check Sheet'!$B$54</f>
        <v>43438</v>
      </c>
      <c r="C39" s="258" t="str">
        <f>+'Check Sheet'!C38</f>
        <v>32</v>
      </c>
      <c r="D39" s="82"/>
      <c r="E39" s="82"/>
      <c r="F39" s="82"/>
      <c r="H39" s="72" t="s">
        <v>142</v>
      </c>
      <c r="I39" s="259">
        <f>+'Check Sheet'!$I$54</f>
        <v>43497</v>
      </c>
      <c r="J39" s="260">
        <f>+'Check Sheet'!I38</f>
        <v>0</v>
      </c>
    </row>
    <row r="40" spans="1:10" ht="12.75">
      <c r="A40" s="262" t="s">
        <v>17</v>
      </c>
      <c r="B40" s="263"/>
      <c r="C40" s="263"/>
      <c r="D40" s="263"/>
      <c r="E40" s="263"/>
      <c r="F40" s="263"/>
      <c r="G40" s="263"/>
      <c r="H40" s="263"/>
      <c r="I40" s="263"/>
      <c r="J40" s="264"/>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73"/>
      <c r="B1" s="173"/>
      <c r="C1" s="173"/>
      <c r="D1" s="173"/>
      <c r="E1" s="173"/>
      <c r="F1" s="173"/>
      <c r="G1" s="173"/>
      <c r="H1" s="173"/>
      <c r="I1" s="173"/>
      <c r="J1" s="173"/>
      <c r="K1" s="173"/>
      <c r="L1" s="173"/>
      <c r="M1" s="173"/>
    </row>
    <row r="2" spans="1:13" ht="12.75">
      <c r="A2" s="173"/>
      <c r="B2" s="174"/>
      <c r="C2" s="175"/>
      <c r="D2" s="175"/>
      <c r="E2" s="175"/>
      <c r="F2" s="175"/>
      <c r="G2" s="175"/>
      <c r="H2" s="175"/>
      <c r="I2" s="175"/>
      <c r="J2" s="176"/>
      <c r="K2" s="173"/>
      <c r="L2" s="173"/>
      <c r="M2" s="173"/>
    </row>
    <row r="3" spans="1:13" ht="12.75">
      <c r="A3" s="173"/>
      <c r="B3" s="177"/>
      <c r="C3" s="178"/>
      <c r="D3" s="244" t="s">
        <v>354</v>
      </c>
      <c r="E3" s="244"/>
      <c r="F3" s="244"/>
      <c r="G3" s="245"/>
      <c r="H3" s="246" t="s">
        <v>355</v>
      </c>
      <c r="I3" s="244"/>
      <c r="J3" s="179"/>
      <c r="K3" s="173"/>
      <c r="L3" s="173"/>
      <c r="M3" s="173"/>
    </row>
    <row r="4" spans="1:13" ht="12.75">
      <c r="A4" s="173"/>
      <c r="B4" s="177"/>
      <c r="C4" s="244" t="s">
        <v>356</v>
      </c>
      <c r="D4" s="244" t="s">
        <v>9</v>
      </c>
      <c r="E4" s="244" t="s">
        <v>357</v>
      </c>
      <c r="F4" s="178" t="s">
        <v>358</v>
      </c>
      <c r="G4" s="180" t="s">
        <v>358</v>
      </c>
      <c r="H4" s="246" t="s">
        <v>9</v>
      </c>
      <c r="I4" s="244" t="s">
        <v>357</v>
      </c>
      <c r="J4" s="179"/>
      <c r="K4" s="173"/>
      <c r="L4" s="173"/>
      <c r="M4" s="173"/>
    </row>
    <row r="5" spans="1:13" ht="12.75">
      <c r="A5" s="173"/>
      <c r="B5" s="177"/>
      <c r="C5" s="244"/>
      <c r="D5" s="244"/>
      <c r="E5" s="244"/>
      <c r="F5" s="178" t="s">
        <v>359</v>
      </c>
      <c r="G5" s="180" t="s">
        <v>360</v>
      </c>
      <c r="H5" s="246"/>
      <c r="I5" s="244"/>
      <c r="J5" s="179"/>
      <c r="K5" s="173"/>
      <c r="L5" s="173"/>
      <c r="M5" s="173"/>
    </row>
    <row r="6" spans="1:13" ht="12.75">
      <c r="A6" s="173"/>
      <c r="B6" s="177"/>
      <c r="C6" s="181" t="s">
        <v>361</v>
      </c>
      <c r="D6" s="182">
        <f>+'[2]Comm Price Out'!$D$9</f>
        <v>3.19</v>
      </c>
      <c r="E6" s="182">
        <f>+'[2]Comm Price Out'!$G$9</f>
        <v>3.375127615024281</v>
      </c>
      <c r="F6" s="183">
        <f>+E6-D6</f>
        <v>0.18512761502428088</v>
      </c>
      <c r="G6" s="184">
        <f>+F6/D6</f>
        <v>0.05803373511732943</v>
      </c>
      <c r="H6" s="182">
        <f>+'[2]Comm Price Out'!$D$65</f>
        <v>1.14</v>
      </c>
      <c r="I6" s="182">
        <f>+'[2]Comm Price Out'!$G$65</f>
        <v>1.2061584580337554</v>
      </c>
      <c r="J6" s="179"/>
      <c r="K6" s="173"/>
      <c r="L6" s="173"/>
      <c r="M6" s="173"/>
    </row>
    <row r="7" spans="1:13" ht="12.75">
      <c r="A7" s="173"/>
      <c r="B7" s="177"/>
      <c r="C7" s="181" t="s">
        <v>362</v>
      </c>
      <c r="D7" s="182">
        <f>+'[2]Comm Price Out'!$D$13</f>
        <v>16.16</v>
      </c>
      <c r="E7" s="182">
        <f>+'[2]Comm Price Out'!$G$13</f>
        <v>17.097825159496043</v>
      </c>
      <c r="F7" s="183">
        <f aca="true" t="shared" si="0" ref="F7:F15">+E7-D7</f>
        <v>0.9378251594960432</v>
      </c>
      <c r="G7" s="184">
        <f aca="true" t="shared" si="1" ref="G7:G15">+F7/D7</f>
        <v>0.058033735117329406</v>
      </c>
      <c r="H7" s="182">
        <f>+'[2]Comm Price Out'!$D$68</f>
        <v>6.71</v>
      </c>
      <c r="I7" s="182">
        <f>+'[2]Comm Price Out'!$G$68</f>
        <v>7.09940636263728</v>
      </c>
      <c r="J7" s="179"/>
      <c r="K7" s="173"/>
      <c r="L7" s="173"/>
      <c r="M7" s="173"/>
    </row>
    <row r="8" spans="1:13" ht="12.75">
      <c r="A8" s="173"/>
      <c r="B8" s="177"/>
      <c r="C8" s="181" t="s">
        <v>363</v>
      </c>
      <c r="D8" s="182">
        <f>+'[2]Comm Price Out'!$D$29</f>
        <v>29.44</v>
      </c>
      <c r="E8" s="182">
        <f>+'[2]Comm Price Out'!$G$29</f>
        <v>31.14851316185418</v>
      </c>
      <c r="F8" s="183">
        <f t="shared" si="0"/>
        <v>1.708513161854178</v>
      </c>
      <c r="G8" s="184">
        <f t="shared" si="1"/>
        <v>0.05803373511732941</v>
      </c>
      <c r="H8" s="182">
        <f>+'[2]Comm Price Out'!D71</f>
        <v>10.85</v>
      </c>
      <c r="I8" s="182">
        <f>+'[2]Comm Price Out'!G71</f>
        <v>11.479666026023024</v>
      </c>
      <c r="J8" s="179"/>
      <c r="K8" s="173"/>
      <c r="L8" s="173"/>
      <c r="M8" s="173"/>
    </row>
    <row r="9" spans="1:13" ht="12.75">
      <c r="A9" s="173"/>
      <c r="B9" s="177"/>
      <c r="C9" s="181" t="s">
        <v>364</v>
      </c>
      <c r="D9" s="182">
        <f>+'[2]Comm Price Out'!$D$38</f>
        <v>43.29</v>
      </c>
      <c r="E9" s="182">
        <f>+'[2]Comm Price Out'!$G$38</f>
        <v>45.80228039322919</v>
      </c>
      <c r="F9" s="183">
        <f t="shared" si="0"/>
        <v>2.51228039322919</v>
      </c>
      <c r="G9" s="184">
        <f t="shared" si="1"/>
        <v>0.05803373511732941</v>
      </c>
      <c r="H9" s="182">
        <f>+'[2]Comm Price Out'!D72</f>
        <v>13.43</v>
      </c>
      <c r="I9" s="182">
        <f>+'[2]Comm Price Out'!G72</f>
        <v>14.209393062625734</v>
      </c>
      <c r="J9" s="179"/>
      <c r="K9" s="173"/>
      <c r="L9" s="173"/>
      <c r="M9" s="173"/>
    </row>
    <row r="10" spans="1:13" ht="12.75">
      <c r="A10" s="173"/>
      <c r="B10" s="177"/>
      <c r="C10" s="181" t="s">
        <v>365</v>
      </c>
      <c r="D10" s="182">
        <f>+'[2]Comm Price Out'!$D$44</f>
        <v>55.41</v>
      </c>
      <c r="E10" s="182">
        <f>+'[2]Comm Price Out'!$G$44</f>
        <v>58.62564926285122</v>
      </c>
      <c r="F10" s="183">
        <f t="shared" si="0"/>
        <v>3.2156492628512225</v>
      </c>
      <c r="G10" s="184">
        <f t="shared" si="1"/>
        <v>0.05803373511732941</v>
      </c>
      <c r="H10" s="182">
        <f>+'[2]Comm Price Out'!D73</f>
        <v>15.24</v>
      </c>
      <c r="I10" s="182">
        <f>+'[2]Comm Price Out'!G73</f>
        <v>16.124434123188102</v>
      </c>
      <c r="J10" s="179"/>
      <c r="K10" s="173"/>
      <c r="L10" s="173"/>
      <c r="M10" s="173"/>
    </row>
    <row r="11" spans="1:13" ht="12.75">
      <c r="A11" s="173"/>
      <c r="B11" s="177"/>
      <c r="C11" s="181" t="s">
        <v>366</v>
      </c>
      <c r="D11" s="182">
        <f>+'[2]Comm Price Out'!$D$55</f>
        <v>83.11</v>
      </c>
      <c r="E11" s="182">
        <f>+'[2]Comm Price Out'!$G$55</f>
        <v>87.93318372560125</v>
      </c>
      <c r="F11" s="183">
        <f t="shared" si="0"/>
        <v>4.823183725601254</v>
      </c>
      <c r="G11" s="184">
        <f t="shared" si="1"/>
        <v>0.05803373511732949</v>
      </c>
      <c r="H11" s="182">
        <f>+'[2]Comm Price Out'!D74</f>
        <v>22.73</v>
      </c>
      <c r="I11" s="182">
        <f>+'[2]Comm Price Out'!G74</f>
        <v>24.049106799216897</v>
      </c>
      <c r="J11" s="179"/>
      <c r="K11" s="173"/>
      <c r="L11" s="173"/>
      <c r="M11" s="173"/>
    </row>
    <row r="12" spans="1:13" ht="4.5" customHeight="1">
      <c r="A12" s="173"/>
      <c r="B12" s="177"/>
      <c r="C12" s="185"/>
      <c r="D12" s="182"/>
      <c r="E12" s="182"/>
      <c r="F12" s="183"/>
      <c r="G12" s="184"/>
      <c r="H12" s="182"/>
      <c r="I12" s="182"/>
      <c r="J12" s="179"/>
      <c r="K12" s="173"/>
      <c r="L12" s="173"/>
      <c r="M12" s="173"/>
    </row>
    <row r="13" spans="1:13" ht="12.75">
      <c r="A13" s="173"/>
      <c r="B13" s="177"/>
      <c r="C13" s="186" t="s">
        <v>367</v>
      </c>
      <c r="D13" s="182"/>
      <c r="E13" s="182"/>
      <c r="F13" s="183"/>
      <c r="G13" s="184"/>
      <c r="H13" s="182"/>
      <c r="I13" s="182"/>
      <c r="J13" s="179"/>
      <c r="K13" s="173"/>
      <c r="L13" s="173"/>
      <c r="M13" s="173"/>
    </row>
    <row r="14" spans="1:13" ht="25.5">
      <c r="A14" s="173"/>
      <c r="B14" s="177"/>
      <c r="C14" s="181" t="s">
        <v>368</v>
      </c>
      <c r="D14" s="182">
        <f>+'[2]Drop Box Price Out'!$D$52</f>
        <v>133.21</v>
      </c>
      <c r="E14" s="182">
        <f>+'[2]Drop Box Price Out'!$G$52</f>
        <v>140.95000000000002</v>
      </c>
      <c r="F14" s="183">
        <f t="shared" si="0"/>
        <v>7.740000000000009</v>
      </c>
      <c r="G14" s="184">
        <f t="shared" si="1"/>
        <v>0.0581037459650177</v>
      </c>
      <c r="H14" s="182">
        <f>+'[2]Drop Box Price Out'!$D$85</f>
        <v>59.4</v>
      </c>
      <c r="I14" s="182">
        <f>+'[2]Drop Box Price Out'!$G$85</f>
        <v>62.85</v>
      </c>
      <c r="J14" s="179"/>
      <c r="K14" s="173"/>
      <c r="L14" s="173"/>
      <c r="M14" s="173"/>
    </row>
    <row r="15" spans="1:13" ht="12.75">
      <c r="A15" s="173"/>
      <c r="B15" s="177"/>
      <c r="C15" s="181" t="s">
        <v>369</v>
      </c>
      <c r="D15" s="182">
        <f>+'[2]Drop Box Price Out'!$D$93</f>
        <v>67.15</v>
      </c>
      <c r="E15" s="182">
        <f>+'[2]Drop Box Price Out'!$G$93</f>
        <v>71.05</v>
      </c>
      <c r="F15" s="183">
        <f t="shared" si="0"/>
        <v>3.8999999999999915</v>
      </c>
      <c r="G15" s="184">
        <f t="shared" si="1"/>
        <v>0.05807892777364097</v>
      </c>
      <c r="H15" s="185"/>
      <c r="I15" s="185"/>
      <c r="J15" s="179"/>
      <c r="K15" s="173"/>
      <c r="L15" s="173"/>
      <c r="M15" s="173"/>
    </row>
    <row r="16" spans="1:13" ht="12.75">
      <c r="A16" s="173"/>
      <c r="B16" s="187"/>
      <c r="C16" s="188"/>
      <c r="D16" s="188"/>
      <c r="E16" s="188"/>
      <c r="F16" s="188"/>
      <c r="G16" s="188"/>
      <c r="H16" s="188"/>
      <c r="I16" s="188"/>
      <c r="J16" s="189"/>
      <c r="K16" s="173"/>
      <c r="L16" s="173"/>
      <c r="M16" s="173"/>
    </row>
    <row r="17" spans="1:13" ht="12.75">
      <c r="A17" s="173"/>
      <c r="B17" s="173"/>
      <c r="C17" s="173"/>
      <c r="D17" s="173"/>
      <c r="E17" s="173"/>
      <c r="F17" s="173"/>
      <c r="G17" s="173"/>
      <c r="H17" s="173"/>
      <c r="I17" s="173"/>
      <c r="J17" s="173"/>
      <c r="K17" s="173"/>
      <c r="L17" s="173"/>
      <c r="M17" s="173"/>
    </row>
    <row r="18" spans="1:13" ht="12.75">
      <c r="A18" s="173"/>
      <c r="B18" s="174"/>
      <c r="C18" s="175"/>
      <c r="D18" s="175"/>
      <c r="E18" s="175"/>
      <c r="F18" s="175"/>
      <c r="G18" s="175"/>
      <c r="H18" s="175"/>
      <c r="I18" s="175"/>
      <c r="J18" s="176"/>
      <c r="K18" s="173" t="s">
        <v>14</v>
      </c>
      <c r="L18" s="173"/>
      <c r="M18" s="173"/>
    </row>
    <row r="19" spans="1:13" ht="12.75">
      <c r="A19" s="173"/>
      <c r="B19" s="177"/>
      <c r="C19" s="178" t="s">
        <v>370</v>
      </c>
      <c r="D19" s="178" t="s">
        <v>35</v>
      </c>
      <c r="E19" s="244" t="s">
        <v>371</v>
      </c>
      <c r="F19" s="244"/>
      <c r="G19" s="190" t="s">
        <v>358</v>
      </c>
      <c r="H19" s="190" t="s">
        <v>358</v>
      </c>
      <c r="I19" s="191"/>
      <c r="J19" s="179"/>
      <c r="K19" s="173"/>
      <c r="L19" s="173"/>
      <c r="M19" s="173"/>
    </row>
    <row r="20" spans="1:13" ht="25.5">
      <c r="A20" s="173"/>
      <c r="B20" s="177"/>
      <c r="C20" s="192" t="s">
        <v>372</v>
      </c>
      <c r="D20" s="178" t="s">
        <v>29</v>
      </c>
      <c r="E20" s="178" t="s">
        <v>9</v>
      </c>
      <c r="F20" s="178" t="s">
        <v>357</v>
      </c>
      <c r="G20" s="190" t="s">
        <v>359</v>
      </c>
      <c r="H20" s="190" t="s">
        <v>360</v>
      </c>
      <c r="I20" s="191"/>
      <c r="J20" s="179"/>
      <c r="K20" s="173"/>
      <c r="L20" s="173"/>
      <c r="M20" s="173"/>
    </row>
    <row r="21" spans="1:13" ht="12.75">
      <c r="A21" s="173"/>
      <c r="B21" s="177"/>
      <c r="C21" s="185" t="s">
        <v>373</v>
      </c>
      <c r="D21" s="185" t="s">
        <v>374</v>
      </c>
      <c r="E21" s="182">
        <f>+'[2]Resi Price Out'!D15+'[2]Resi Price Out'!$D$31</f>
        <v>15.64</v>
      </c>
      <c r="F21" s="182">
        <f>+'[2]Resi Price Out'!G15+'[2]Resi Price Out'!$G$31</f>
        <v>16.774484846816776</v>
      </c>
      <c r="G21" s="183">
        <f aca="true" t="shared" si="2" ref="G21:G26">+F21-E21</f>
        <v>1.1344848468167754</v>
      </c>
      <c r="H21" s="193">
        <f aca="true" t="shared" si="3" ref="H21:H26">+G21/E21</f>
        <v>0.07253739429774779</v>
      </c>
      <c r="I21" s="191"/>
      <c r="J21" s="179"/>
      <c r="K21" s="173"/>
      <c r="L21" s="173"/>
      <c r="M21" s="173"/>
    </row>
    <row r="22" spans="1:13" ht="12.75">
      <c r="A22" s="173"/>
      <c r="B22" s="177"/>
      <c r="C22" s="185" t="s">
        <v>42</v>
      </c>
      <c r="D22" s="185" t="s">
        <v>374</v>
      </c>
      <c r="E22" s="182">
        <f>+'[2]Resi Price Out'!D16+'[2]Resi Price Out'!$D$31</f>
        <v>20</v>
      </c>
      <c r="F22" s="182">
        <f>+'[2]Resi Price Out'!G16+'[2]Resi Price Out'!$G$31</f>
        <v>21.387511931928334</v>
      </c>
      <c r="G22" s="183">
        <f t="shared" si="2"/>
        <v>1.3875119319283336</v>
      </c>
      <c r="H22" s="193">
        <f t="shared" si="3"/>
        <v>0.06937559659641668</v>
      </c>
      <c r="I22" s="191"/>
      <c r="J22" s="179"/>
      <c r="K22" s="173"/>
      <c r="L22" s="173"/>
      <c r="M22" s="173"/>
    </row>
    <row r="23" spans="1:13" ht="12.75">
      <c r="A23" s="173"/>
      <c r="B23" s="177"/>
      <c r="C23" s="185" t="s">
        <v>375</v>
      </c>
      <c r="D23" s="185" t="s">
        <v>374</v>
      </c>
      <c r="E23" s="182">
        <f>+'[2]Resi Price Out'!D17+'[2]Resi Price Out'!$D$31</f>
        <v>28.26</v>
      </c>
      <c r="F23" s="182">
        <f>+'[2]Resi Price Out'!G17+'[2]Resi Price Out'!$G$31</f>
        <v>30.126870583997476</v>
      </c>
      <c r="G23" s="183">
        <f t="shared" si="2"/>
        <v>1.8668705839974749</v>
      </c>
      <c r="H23" s="193">
        <f t="shared" si="3"/>
        <v>0.06606053021930201</v>
      </c>
      <c r="I23" s="191"/>
      <c r="J23" s="179"/>
      <c r="K23" s="173"/>
      <c r="L23" s="173"/>
      <c r="M23" s="173"/>
    </row>
    <row r="24" spans="1:13" ht="12.75">
      <c r="A24" s="173"/>
      <c r="B24" s="177"/>
      <c r="C24" s="185" t="s">
        <v>376</v>
      </c>
      <c r="D24" s="185" t="s">
        <v>374</v>
      </c>
      <c r="E24" s="182">
        <f>+'[2]Resi Price Out'!D26+'[2]Resi Price Out'!$D$31</f>
        <v>20</v>
      </c>
      <c r="F24" s="182">
        <f>+'[2]Resi Price Out'!G26+'[2]Resi Price Out'!$G$31</f>
        <v>21.387511931928334</v>
      </c>
      <c r="G24" s="183">
        <f t="shared" si="2"/>
        <v>1.3875119319283336</v>
      </c>
      <c r="H24" s="193">
        <f t="shared" si="3"/>
        <v>0.06937559659641668</v>
      </c>
      <c r="I24" s="191"/>
      <c r="J24" s="179"/>
      <c r="K24" s="173"/>
      <c r="L24" s="173"/>
      <c r="M24" s="173"/>
    </row>
    <row r="25" spans="1:13" ht="12.75">
      <c r="A25" s="173"/>
      <c r="B25" s="177"/>
      <c r="C25" s="185" t="s">
        <v>377</v>
      </c>
      <c r="D25" s="185" t="s">
        <v>374</v>
      </c>
      <c r="E25" s="182">
        <f>+'[2]Resi Price Out'!D27+'[2]Resi Price Out'!$D$31</f>
        <v>28.26</v>
      </c>
      <c r="F25" s="182">
        <f>+'[2]Resi Price Out'!G27+'[2]Resi Price Out'!$G$31</f>
        <v>30.126870583997476</v>
      </c>
      <c r="G25" s="183">
        <f t="shared" si="2"/>
        <v>1.8668705839974749</v>
      </c>
      <c r="H25" s="193">
        <f t="shared" si="3"/>
        <v>0.06606053021930201</v>
      </c>
      <c r="I25" s="191"/>
      <c r="J25" s="179"/>
      <c r="K25" s="173"/>
      <c r="L25" s="173"/>
      <c r="M25" s="173"/>
    </row>
    <row r="26" spans="1:13" ht="13.5" thickBot="1">
      <c r="A26" s="173"/>
      <c r="B26" s="177"/>
      <c r="C26" s="194" t="s">
        <v>378</v>
      </c>
      <c r="D26" s="194" t="s">
        <v>374</v>
      </c>
      <c r="E26" s="195">
        <f>+'[2]Resi Price Out'!D28+'[2]Resi Price Out'!$D$31</f>
        <v>37.42</v>
      </c>
      <c r="F26" s="195">
        <f>+'[2]Resi Price Out'!G28+'[2]Resi Price Out'!$G$31</f>
        <v>39.818459597672216</v>
      </c>
      <c r="G26" s="196">
        <f t="shared" si="2"/>
        <v>2.3984595976722147</v>
      </c>
      <c r="H26" s="197">
        <f t="shared" si="3"/>
        <v>0.06409566001261931</v>
      </c>
      <c r="I26" s="191"/>
      <c r="J26" s="179"/>
      <c r="K26" s="173"/>
      <c r="L26" s="173"/>
      <c r="M26" s="173"/>
    </row>
    <row r="27" spans="1:13" ht="3" customHeight="1">
      <c r="A27" s="173"/>
      <c r="B27" s="177"/>
      <c r="C27" s="185"/>
      <c r="D27" s="185"/>
      <c r="E27" s="182"/>
      <c r="F27" s="182"/>
      <c r="G27" s="183"/>
      <c r="H27" s="198"/>
      <c r="I27" s="191"/>
      <c r="J27" s="179"/>
      <c r="K27" s="173"/>
      <c r="L27" s="173"/>
      <c r="M27" s="173"/>
    </row>
    <row r="28" spans="1:13" ht="12.75">
      <c r="A28" s="173"/>
      <c r="B28" s="177"/>
      <c r="C28" s="185" t="s">
        <v>51</v>
      </c>
      <c r="D28" s="185" t="s">
        <v>379</v>
      </c>
      <c r="E28" s="182">
        <f>+'[2]Resi Price Out'!$D$61</f>
        <v>9.39</v>
      </c>
      <c r="F28" s="182">
        <f>+'[2]Resi Price Out'!$G$61</f>
        <v>10.1</v>
      </c>
      <c r="G28" s="183">
        <f>+F28-E28</f>
        <v>0.7099999999999991</v>
      </c>
      <c r="H28" s="193">
        <f>+G28/E28</f>
        <v>0.07561235356762502</v>
      </c>
      <c r="I28" s="191"/>
      <c r="J28" s="179"/>
      <c r="K28" s="173"/>
      <c r="L28" s="173"/>
      <c r="M28" s="173"/>
    </row>
    <row r="29" spans="1:13" ht="3" customHeight="1">
      <c r="A29" s="173"/>
      <c r="B29" s="177"/>
      <c r="C29" s="185"/>
      <c r="D29" s="185"/>
      <c r="E29" s="182"/>
      <c r="F29" s="182"/>
      <c r="G29" s="183"/>
      <c r="H29" s="198"/>
      <c r="I29" s="191"/>
      <c r="J29" s="179"/>
      <c r="K29" s="173"/>
      <c r="L29" s="173"/>
      <c r="M29" s="173"/>
    </row>
    <row r="30" spans="1:13" ht="12.75">
      <c r="A30" s="173"/>
      <c r="B30" s="177"/>
      <c r="C30" s="185" t="s">
        <v>52</v>
      </c>
      <c r="D30" s="185" t="s">
        <v>379</v>
      </c>
      <c r="E30" s="182">
        <f>+'[2]Resi Price Out'!$D$69</f>
        <v>9</v>
      </c>
      <c r="F30" s="182">
        <f>+'[2]Resi Price Out'!$G$69</f>
        <v>10.23</v>
      </c>
      <c r="G30" s="183">
        <f>+F30-E30</f>
        <v>1.2300000000000004</v>
      </c>
      <c r="H30" s="193">
        <f>+G30/E30</f>
        <v>0.13666666666666671</v>
      </c>
      <c r="I30" s="191"/>
      <c r="J30" s="179"/>
      <c r="K30" s="173"/>
      <c r="L30" s="173"/>
      <c r="M30" s="173"/>
    </row>
    <row r="31" spans="1:13" ht="12.75">
      <c r="A31" s="173"/>
      <c r="B31" s="187"/>
      <c r="C31" s="188"/>
      <c r="D31" s="188"/>
      <c r="E31" s="188"/>
      <c r="F31" s="188"/>
      <c r="G31" s="188"/>
      <c r="H31" s="188"/>
      <c r="I31" s="188"/>
      <c r="J31" s="189"/>
      <c r="K31" s="173"/>
      <c r="L31" s="173"/>
      <c r="M31" s="173"/>
    </row>
    <row r="32" spans="1:13" ht="12.75">
      <c r="A32" s="173"/>
      <c r="B32" s="173"/>
      <c r="C32" s="173"/>
      <c r="D32" s="173"/>
      <c r="E32" s="173"/>
      <c r="F32" s="173"/>
      <c r="G32" s="173"/>
      <c r="H32" s="173"/>
      <c r="I32" s="173"/>
      <c r="J32" s="173"/>
      <c r="K32" s="173"/>
      <c r="L32" s="173"/>
      <c r="M32" s="173"/>
    </row>
    <row r="33" spans="1:13" ht="12.75">
      <c r="A33" s="173"/>
      <c r="B33" s="173"/>
      <c r="C33" s="173"/>
      <c r="D33" s="173"/>
      <c r="E33" s="173"/>
      <c r="F33" s="173"/>
      <c r="G33" s="173"/>
      <c r="H33" s="173"/>
      <c r="I33" s="173"/>
      <c r="J33" s="173"/>
      <c r="K33" s="173"/>
      <c r="L33" s="173"/>
      <c r="M33" s="173"/>
    </row>
    <row r="34" spans="1:13" ht="12.75">
      <c r="A34" s="173"/>
      <c r="B34" s="174"/>
      <c r="C34" s="175"/>
      <c r="D34" s="175"/>
      <c r="E34" s="175"/>
      <c r="F34" s="175"/>
      <c r="G34" s="175"/>
      <c r="H34" s="175"/>
      <c r="I34" s="175"/>
      <c r="J34" s="176"/>
      <c r="K34" s="173" t="s">
        <v>15</v>
      </c>
      <c r="L34" s="173"/>
      <c r="M34" s="173"/>
    </row>
    <row r="35" spans="1:13" ht="12.75">
      <c r="A35" s="173"/>
      <c r="B35" s="177"/>
      <c r="C35" s="178" t="s">
        <v>370</v>
      </c>
      <c r="D35" s="178" t="s">
        <v>35</v>
      </c>
      <c r="E35" s="244" t="s">
        <v>371</v>
      </c>
      <c r="F35" s="244"/>
      <c r="G35" s="190" t="s">
        <v>358</v>
      </c>
      <c r="H35" s="190" t="s">
        <v>358</v>
      </c>
      <c r="I35" s="191"/>
      <c r="J35" s="179"/>
      <c r="K35" s="173"/>
      <c r="L35" s="173"/>
      <c r="M35" s="173"/>
    </row>
    <row r="36" spans="1:13" ht="25.5">
      <c r="A36" s="173"/>
      <c r="B36" s="177"/>
      <c r="C36" s="192" t="s">
        <v>372</v>
      </c>
      <c r="D36" s="178" t="s">
        <v>29</v>
      </c>
      <c r="E36" s="178" t="s">
        <v>9</v>
      </c>
      <c r="F36" s="178" t="s">
        <v>357</v>
      </c>
      <c r="G36" s="190" t="s">
        <v>359</v>
      </c>
      <c r="H36" s="190" t="s">
        <v>360</v>
      </c>
      <c r="I36" s="191"/>
      <c r="J36" s="179"/>
      <c r="K36" s="173"/>
      <c r="L36" s="173"/>
      <c r="M36" s="173"/>
    </row>
    <row r="37" spans="1:13" ht="12.75">
      <c r="A37" s="173"/>
      <c r="B37" s="177"/>
      <c r="C37" s="185" t="s">
        <v>373</v>
      </c>
      <c r="D37" s="185" t="s">
        <v>374</v>
      </c>
      <c r="E37" s="182">
        <f>+'[2]Resi Price Out'!D15+'[2]Resi Price Out'!$D$32</f>
        <v>17.7</v>
      </c>
      <c r="F37" s="182">
        <f>+'[2]Resi Price Out'!G15+'[2]Resi Price Out'!$G$32</f>
        <v>19.009729775358522</v>
      </c>
      <c r="G37" s="183">
        <f aca="true" t="shared" si="4" ref="G37:G42">+F37-E37</f>
        <v>1.309729775358523</v>
      </c>
      <c r="H37" s="193">
        <f aca="true" t="shared" si="5" ref="H37:H42">+G37/E37</f>
        <v>0.07399603250613125</v>
      </c>
      <c r="I37" s="191"/>
      <c r="J37" s="179"/>
      <c r="K37" s="173"/>
      <c r="L37" s="173"/>
      <c r="M37" s="173"/>
    </row>
    <row r="38" spans="1:13" ht="12.75">
      <c r="A38" s="173"/>
      <c r="B38" s="177"/>
      <c r="C38" s="185" t="s">
        <v>42</v>
      </c>
      <c r="D38" s="185" t="s">
        <v>374</v>
      </c>
      <c r="E38" s="182">
        <f>+'[2]Resi Price Out'!D16+'[2]Resi Price Out'!$D$32</f>
        <v>22.06</v>
      </c>
      <c r="F38" s="182">
        <f>+'[2]Resi Price Out'!G16+'[2]Resi Price Out'!$G$32</f>
        <v>23.622756860470076</v>
      </c>
      <c r="G38" s="183">
        <f t="shared" si="4"/>
        <v>1.5627568604700777</v>
      </c>
      <c r="H38" s="193">
        <f t="shared" si="5"/>
        <v>0.07084119947733807</v>
      </c>
      <c r="I38" s="191"/>
      <c r="J38" s="179"/>
      <c r="K38" s="173"/>
      <c r="L38" s="173"/>
      <c r="M38" s="173"/>
    </row>
    <row r="39" spans="1:13" ht="12.75">
      <c r="A39" s="173"/>
      <c r="B39" s="177"/>
      <c r="C39" s="185" t="s">
        <v>375</v>
      </c>
      <c r="D39" s="185" t="s">
        <v>374</v>
      </c>
      <c r="E39" s="182">
        <f>+'[2]Resi Price Out'!D17+'[2]Resi Price Out'!$D$32</f>
        <v>30.32</v>
      </c>
      <c r="F39" s="182">
        <f>+'[2]Resi Price Out'!G17+'[2]Resi Price Out'!$G$32</f>
        <v>32.36211551253922</v>
      </c>
      <c r="G39" s="183">
        <f t="shared" si="4"/>
        <v>2.042115512539219</v>
      </c>
      <c r="H39" s="193">
        <f t="shared" si="5"/>
        <v>0.06735209474073942</v>
      </c>
      <c r="I39" s="191"/>
      <c r="J39" s="179"/>
      <c r="K39" s="173"/>
      <c r="L39" s="173"/>
      <c r="M39" s="173"/>
    </row>
    <row r="40" spans="1:13" ht="12.75">
      <c r="A40" s="173"/>
      <c r="B40" s="177"/>
      <c r="C40" s="185" t="s">
        <v>376</v>
      </c>
      <c r="D40" s="185" t="s">
        <v>374</v>
      </c>
      <c r="E40" s="182">
        <f>+'[2]Resi Price Out'!D26+'[2]Resi Price Out'!$D$32</f>
        <v>22.06</v>
      </c>
      <c r="F40" s="182">
        <f>+'[2]Resi Price Out'!G26+'[2]Resi Price Out'!$G$32</f>
        <v>23.622756860470076</v>
      </c>
      <c r="G40" s="183">
        <f t="shared" si="4"/>
        <v>1.5627568604700777</v>
      </c>
      <c r="H40" s="193">
        <f t="shared" si="5"/>
        <v>0.07084119947733807</v>
      </c>
      <c r="I40" s="191"/>
      <c r="J40" s="179"/>
      <c r="K40" s="173"/>
      <c r="L40" s="173"/>
      <c r="M40" s="173"/>
    </row>
    <row r="41" spans="1:13" ht="12.75">
      <c r="A41" s="173"/>
      <c r="B41" s="177"/>
      <c r="C41" s="185" t="s">
        <v>377</v>
      </c>
      <c r="D41" s="185" t="s">
        <v>374</v>
      </c>
      <c r="E41" s="182">
        <f>+'[2]Resi Price Out'!D27+'[2]Resi Price Out'!$D$32</f>
        <v>30.32</v>
      </c>
      <c r="F41" s="182">
        <f>+'[2]Resi Price Out'!G27+'[2]Resi Price Out'!$G$32</f>
        <v>32.36211551253922</v>
      </c>
      <c r="G41" s="183">
        <f t="shared" si="4"/>
        <v>2.042115512539219</v>
      </c>
      <c r="H41" s="193">
        <f t="shared" si="5"/>
        <v>0.06735209474073942</v>
      </c>
      <c r="I41" s="191"/>
      <c r="J41" s="179"/>
      <c r="K41" s="173"/>
      <c r="L41" s="173"/>
      <c r="M41" s="173"/>
    </row>
    <row r="42" spans="1:13" ht="13.5" thickBot="1">
      <c r="A42" s="173"/>
      <c r="B42" s="177"/>
      <c r="C42" s="194" t="s">
        <v>378</v>
      </c>
      <c r="D42" s="194" t="s">
        <v>374</v>
      </c>
      <c r="E42" s="195">
        <f>+'[2]Resi Price Out'!D28+'[2]Resi Price Out'!$D$32</f>
        <v>39.480000000000004</v>
      </c>
      <c r="F42" s="195">
        <f>+'[2]Resi Price Out'!G28+'[2]Resi Price Out'!$G$32</f>
        <v>42.053704526213956</v>
      </c>
      <c r="G42" s="196">
        <f t="shared" si="4"/>
        <v>2.5737045262139517</v>
      </c>
      <c r="H42" s="197">
        <f t="shared" si="5"/>
        <v>0.06519008425060667</v>
      </c>
      <c r="I42" s="191"/>
      <c r="J42" s="179"/>
      <c r="K42" s="173"/>
      <c r="L42" s="173"/>
      <c r="M42" s="173"/>
    </row>
    <row r="43" spans="1:13" ht="3" customHeight="1">
      <c r="A43" s="173"/>
      <c r="B43" s="177"/>
      <c r="C43" s="185"/>
      <c r="D43" s="185"/>
      <c r="E43" s="182"/>
      <c r="F43" s="182"/>
      <c r="G43" s="183"/>
      <c r="H43" s="198"/>
      <c r="I43" s="191"/>
      <c r="J43" s="179"/>
      <c r="K43" s="173"/>
      <c r="L43" s="173"/>
      <c r="M43" s="173"/>
    </row>
    <row r="44" spans="1:13" ht="12.75">
      <c r="A44" s="173"/>
      <c r="B44" s="177"/>
      <c r="C44" s="185" t="s">
        <v>51</v>
      </c>
      <c r="D44" s="185" t="s">
        <v>379</v>
      </c>
      <c r="E44" s="182">
        <f>+'[2]Resi Price Out'!$D$63</f>
        <v>11.45</v>
      </c>
      <c r="F44" s="182">
        <f>+'[2]Resi Price Out'!$G$63</f>
        <v>12.34</v>
      </c>
      <c r="G44" s="183">
        <f>+F44-E44</f>
        <v>0.8900000000000006</v>
      </c>
      <c r="H44" s="193">
        <f>+G44/E44</f>
        <v>0.07772925764192146</v>
      </c>
      <c r="I44" s="191"/>
      <c r="J44" s="179"/>
      <c r="K44" s="173"/>
      <c r="L44" s="173"/>
      <c r="M44" s="173"/>
    </row>
    <row r="45" spans="1:13" ht="3" customHeight="1">
      <c r="A45" s="173"/>
      <c r="B45" s="177"/>
      <c r="C45" s="185"/>
      <c r="D45" s="185"/>
      <c r="E45" s="182"/>
      <c r="F45" s="182"/>
      <c r="G45" s="183"/>
      <c r="H45" s="198"/>
      <c r="I45" s="191"/>
      <c r="J45" s="179"/>
      <c r="K45" s="173"/>
      <c r="L45" s="173"/>
      <c r="M45" s="173"/>
    </row>
    <row r="46" spans="1:13" ht="12.75">
      <c r="A46" s="173"/>
      <c r="B46" s="177"/>
      <c r="C46" s="185" t="s">
        <v>52</v>
      </c>
      <c r="D46" s="185" t="s">
        <v>379</v>
      </c>
      <c r="E46" s="182">
        <f>+'[2]Resi Price Out'!$D$71</f>
        <v>12.05</v>
      </c>
      <c r="F46" s="182">
        <f>+'[2]Resi Price Out'!$G$71</f>
        <v>13.75</v>
      </c>
      <c r="G46" s="183">
        <f>+F46-E46</f>
        <v>1.6999999999999993</v>
      </c>
      <c r="H46" s="193">
        <f>+G46/E46</f>
        <v>0.1410788381742738</v>
      </c>
      <c r="I46" s="191"/>
      <c r="J46" s="179"/>
      <c r="K46" s="173"/>
      <c r="L46" s="173"/>
      <c r="M46" s="173"/>
    </row>
    <row r="47" spans="1:13" ht="12.75">
      <c r="A47" s="173"/>
      <c r="B47" s="187"/>
      <c r="C47" s="188"/>
      <c r="D47" s="188"/>
      <c r="E47" s="188"/>
      <c r="F47" s="188"/>
      <c r="G47" s="188"/>
      <c r="H47" s="188"/>
      <c r="I47" s="188"/>
      <c r="J47" s="189"/>
      <c r="K47" s="173"/>
      <c r="L47" s="173"/>
      <c r="M47" s="173"/>
    </row>
    <row r="48" spans="1:13" ht="12.75">
      <c r="A48" s="173"/>
      <c r="B48" s="173"/>
      <c r="C48" s="173"/>
      <c r="D48" s="173"/>
      <c r="E48" s="173"/>
      <c r="F48" s="173"/>
      <c r="G48" s="173"/>
      <c r="H48" s="173"/>
      <c r="I48" s="173"/>
      <c r="J48" s="173"/>
      <c r="K48" s="173"/>
      <c r="L48" s="173"/>
      <c r="M48" s="173"/>
    </row>
    <row r="49" spans="1:13" ht="12.75">
      <c r="A49" s="173"/>
      <c r="B49" s="173"/>
      <c r="C49" s="173"/>
      <c r="D49" s="173"/>
      <c r="E49" s="173"/>
      <c r="F49" s="173"/>
      <c r="G49" s="173"/>
      <c r="H49" s="173"/>
      <c r="I49" s="173"/>
      <c r="J49" s="173"/>
      <c r="K49" s="173"/>
      <c r="L49" s="173"/>
      <c r="M49" s="173"/>
    </row>
    <row r="50" spans="1:13" ht="12.75">
      <c r="A50" s="173"/>
      <c r="B50" s="173"/>
      <c r="C50" s="173"/>
      <c r="D50" s="173"/>
      <c r="E50" s="173"/>
      <c r="F50" s="173"/>
      <c r="G50" s="173"/>
      <c r="H50" s="173"/>
      <c r="I50" s="173"/>
      <c r="J50" s="173"/>
      <c r="K50" s="173"/>
      <c r="L50" s="173"/>
      <c r="M50" s="173"/>
    </row>
    <row r="51" spans="1:13" ht="12.75">
      <c r="A51" s="173"/>
      <c r="B51" s="173"/>
      <c r="C51" s="173"/>
      <c r="D51" s="173"/>
      <c r="E51" s="173"/>
      <c r="F51" s="173"/>
      <c r="G51" s="173"/>
      <c r="H51" s="173"/>
      <c r="I51" s="173"/>
      <c r="J51" s="173"/>
      <c r="K51" s="173"/>
      <c r="L51" s="173"/>
      <c r="M51" s="173"/>
    </row>
    <row r="52" spans="1:13" ht="12.75">
      <c r="A52" s="173"/>
      <c r="B52" s="173"/>
      <c r="C52" s="173"/>
      <c r="D52" s="173"/>
      <c r="E52" s="173"/>
      <c r="F52" s="173"/>
      <c r="G52" s="173"/>
      <c r="H52" s="173"/>
      <c r="I52" s="173"/>
      <c r="J52" s="173"/>
      <c r="K52" s="173"/>
      <c r="L52" s="173"/>
      <c r="M52" s="173"/>
    </row>
    <row r="53" spans="1:13" ht="12.75">
      <c r="A53" s="173"/>
      <c r="B53" s="173"/>
      <c r="C53" s="173"/>
      <c r="D53" s="173"/>
      <c r="E53" s="173"/>
      <c r="F53" s="173"/>
      <c r="G53" s="173"/>
      <c r="H53" s="173"/>
      <c r="I53" s="173"/>
      <c r="J53" s="173"/>
      <c r="K53" s="173"/>
      <c r="L53" s="173"/>
      <c r="M53" s="173"/>
    </row>
    <row r="54" spans="1:13" ht="12.75">
      <c r="A54" s="173"/>
      <c r="B54" s="173"/>
      <c r="C54" s="173"/>
      <c r="D54" s="173"/>
      <c r="E54" s="173"/>
      <c r="F54" s="173"/>
      <c r="G54" s="173"/>
      <c r="H54" s="173"/>
      <c r="I54" s="173"/>
      <c r="J54" s="173"/>
      <c r="K54" s="173"/>
      <c r="L54" s="173"/>
      <c r="M54" s="173"/>
    </row>
    <row r="55" spans="1:13" ht="12.75">
      <c r="A55" s="173"/>
      <c r="B55" s="173"/>
      <c r="C55" s="173"/>
      <c r="D55" s="173"/>
      <c r="E55" s="173"/>
      <c r="F55" s="173"/>
      <c r="G55" s="173"/>
      <c r="H55" s="173"/>
      <c r="I55" s="173"/>
      <c r="J55" s="173"/>
      <c r="K55" s="173"/>
      <c r="L55" s="173"/>
      <c r="M55" s="173"/>
    </row>
    <row r="56" spans="1:13" ht="12.75">
      <c r="A56" s="173"/>
      <c r="B56" s="173"/>
      <c r="C56" s="173"/>
      <c r="D56" s="173"/>
      <c r="E56" s="173"/>
      <c r="F56" s="173"/>
      <c r="G56" s="173"/>
      <c r="H56" s="173"/>
      <c r="I56" s="173"/>
      <c r="J56" s="173"/>
      <c r="K56" s="173"/>
      <c r="L56" s="173"/>
      <c r="M56" s="173"/>
    </row>
    <row r="57" spans="1:13" ht="12.75">
      <c r="A57" s="173"/>
      <c r="B57" s="173"/>
      <c r="C57" s="173"/>
      <c r="D57" s="173"/>
      <c r="E57" s="173"/>
      <c r="F57" s="173"/>
      <c r="G57" s="173"/>
      <c r="H57" s="173"/>
      <c r="I57" s="173"/>
      <c r="J57" s="173"/>
      <c r="K57" s="173"/>
      <c r="L57" s="173"/>
      <c r="M57" s="173"/>
    </row>
    <row r="58" spans="1:13" ht="12.75">
      <c r="A58" s="173"/>
      <c r="B58" s="173"/>
      <c r="C58" s="173"/>
      <c r="D58" s="173"/>
      <c r="E58" s="173"/>
      <c r="F58" s="173"/>
      <c r="G58" s="173"/>
      <c r="H58" s="173"/>
      <c r="I58" s="173"/>
      <c r="J58" s="173"/>
      <c r="K58" s="173"/>
      <c r="L58" s="173"/>
      <c r="M58" s="173"/>
    </row>
    <row r="59" spans="1:13" ht="12.75">
      <c r="A59" s="173"/>
      <c r="B59" s="173"/>
      <c r="C59" s="173"/>
      <c r="D59" s="173"/>
      <c r="E59" s="173"/>
      <c r="F59" s="173"/>
      <c r="G59" s="173"/>
      <c r="H59" s="173"/>
      <c r="I59" s="173"/>
      <c r="J59" s="173"/>
      <c r="K59" s="173"/>
      <c r="L59" s="173"/>
      <c r="M59" s="173"/>
    </row>
    <row r="60" spans="1:13" ht="12.75">
      <c r="A60" s="173"/>
      <c r="B60" s="173"/>
      <c r="C60" s="173"/>
      <c r="D60" s="173"/>
      <c r="E60" s="173"/>
      <c r="F60" s="173"/>
      <c r="G60" s="173"/>
      <c r="H60" s="173"/>
      <c r="I60" s="173"/>
      <c r="J60" s="173"/>
      <c r="K60" s="173"/>
      <c r="L60" s="173"/>
      <c r="M60" s="173"/>
    </row>
    <row r="61" spans="1:13" ht="12.75">
      <c r="A61" s="173"/>
      <c r="B61" s="173"/>
      <c r="C61" s="173"/>
      <c r="D61" s="173"/>
      <c r="E61" s="173"/>
      <c r="F61" s="173"/>
      <c r="G61" s="173"/>
      <c r="H61" s="173"/>
      <c r="I61" s="173"/>
      <c r="J61" s="173"/>
      <c r="K61" s="173"/>
      <c r="L61" s="173"/>
      <c r="M61" s="173"/>
    </row>
    <row r="62" spans="1:13" ht="12.75">
      <c r="A62" s="173"/>
      <c r="B62" s="173"/>
      <c r="C62" s="173"/>
      <c r="D62" s="173"/>
      <c r="E62" s="173"/>
      <c r="F62" s="173"/>
      <c r="G62" s="173"/>
      <c r="H62" s="173"/>
      <c r="I62" s="173"/>
      <c r="J62" s="173"/>
      <c r="K62" s="173"/>
      <c r="L62" s="173"/>
      <c r="M62" s="173"/>
    </row>
    <row r="63" spans="1:13" ht="12.75">
      <c r="A63" s="173"/>
      <c r="B63" s="173"/>
      <c r="C63" s="173"/>
      <c r="D63" s="173"/>
      <c r="E63" s="173"/>
      <c r="F63" s="173"/>
      <c r="G63" s="173"/>
      <c r="H63" s="173"/>
      <c r="I63" s="173"/>
      <c r="J63" s="173"/>
      <c r="K63" s="173"/>
      <c r="L63" s="173"/>
      <c r="M63" s="173"/>
    </row>
    <row r="64" spans="1:13" ht="12.75">
      <c r="A64" s="173"/>
      <c r="B64" s="173"/>
      <c r="C64" s="173"/>
      <c r="D64" s="173"/>
      <c r="E64" s="173"/>
      <c r="F64" s="173"/>
      <c r="G64" s="173"/>
      <c r="H64" s="173"/>
      <c r="I64" s="173"/>
      <c r="J64" s="173"/>
      <c r="K64" s="173"/>
      <c r="L64" s="173"/>
      <c r="M64" s="173"/>
    </row>
    <row r="65" spans="1:13" ht="12.75">
      <c r="A65" s="173"/>
      <c r="B65" s="173"/>
      <c r="C65" s="173"/>
      <c r="D65" s="173"/>
      <c r="E65" s="173"/>
      <c r="F65" s="173"/>
      <c r="G65" s="173"/>
      <c r="H65" s="173"/>
      <c r="I65" s="173"/>
      <c r="J65" s="173"/>
      <c r="K65" s="173"/>
      <c r="L65" s="173"/>
      <c r="M65" s="173"/>
    </row>
    <row r="66" spans="1:13" ht="12.75">
      <c r="A66" s="173"/>
      <c r="B66" s="173"/>
      <c r="C66" s="173"/>
      <c r="D66" s="173"/>
      <c r="E66" s="173"/>
      <c r="F66" s="173"/>
      <c r="G66" s="173"/>
      <c r="H66" s="173"/>
      <c r="I66" s="173"/>
      <c r="J66" s="173"/>
      <c r="K66" s="173"/>
      <c r="L66" s="173"/>
      <c r="M66" s="173"/>
    </row>
    <row r="67" spans="1:13" ht="12.75">
      <c r="A67" s="173"/>
      <c r="B67" s="173"/>
      <c r="C67" s="173"/>
      <c r="D67" s="173"/>
      <c r="E67" s="173"/>
      <c r="F67" s="173"/>
      <c r="G67" s="173"/>
      <c r="H67" s="173"/>
      <c r="I67" s="173"/>
      <c r="J67" s="173"/>
      <c r="K67" s="173"/>
      <c r="L67" s="173"/>
      <c r="M67" s="173"/>
    </row>
    <row r="68" spans="1:13" ht="12.75">
      <c r="A68" s="173"/>
      <c r="B68" s="173"/>
      <c r="C68" s="173"/>
      <c r="D68" s="173"/>
      <c r="E68" s="173"/>
      <c r="F68" s="173"/>
      <c r="G68" s="173"/>
      <c r="H68" s="173"/>
      <c r="I68" s="173"/>
      <c r="J68" s="173"/>
      <c r="K68" s="173"/>
      <c r="L68" s="173"/>
      <c r="M68" s="173"/>
    </row>
    <row r="69" spans="1:13" ht="12.75">
      <c r="A69" s="173"/>
      <c r="B69" s="173"/>
      <c r="C69" s="173"/>
      <c r="D69" s="173"/>
      <c r="E69" s="173"/>
      <c r="F69" s="173"/>
      <c r="G69" s="173"/>
      <c r="H69" s="173"/>
      <c r="I69" s="173"/>
      <c r="J69" s="173"/>
      <c r="K69" s="173"/>
      <c r="L69" s="173"/>
      <c r="M69" s="173"/>
    </row>
    <row r="70" spans="1:13" ht="12.75">
      <c r="A70" s="173"/>
      <c r="B70" s="173"/>
      <c r="C70" s="173"/>
      <c r="D70" s="173"/>
      <c r="E70" s="173"/>
      <c r="F70" s="173"/>
      <c r="G70" s="173"/>
      <c r="H70" s="173"/>
      <c r="I70" s="173"/>
      <c r="J70" s="173"/>
      <c r="K70" s="173"/>
      <c r="L70" s="173"/>
      <c r="M70" s="173"/>
    </row>
    <row r="71" spans="1:13" ht="12.75">
      <c r="A71" s="173"/>
      <c r="B71" s="173"/>
      <c r="C71" s="173"/>
      <c r="D71" s="173"/>
      <c r="E71" s="173"/>
      <c r="F71" s="173"/>
      <c r="G71" s="173"/>
      <c r="H71" s="173"/>
      <c r="I71" s="173"/>
      <c r="J71" s="173"/>
      <c r="K71" s="173"/>
      <c r="L71" s="173"/>
      <c r="M71" s="173"/>
    </row>
    <row r="72" spans="1:13" ht="12.75">
      <c r="A72" s="173"/>
      <c r="B72" s="173"/>
      <c r="C72" s="173"/>
      <c r="D72" s="173"/>
      <c r="E72" s="173"/>
      <c r="F72" s="173"/>
      <c r="G72" s="173"/>
      <c r="H72" s="173"/>
      <c r="I72" s="173"/>
      <c r="J72" s="173"/>
      <c r="K72" s="173"/>
      <c r="L72" s="173"/>
      <c r="M72" s="173"/>
    </row>
    <row r="73" spans="1:13" ht="12.75">
      <c r="A73" s="173"/>
      <c r="B73" s="173"/>
      <c r="C73" s="173"/>
      <c r="D73" s="173"/>
      <c r="E73" s="173"/>
      <c r="F73" s="173"/>
      <c r="G73" s="173"/>
      <c r="H73" s="173"/>
      <c r="I73" s="173"/>
      <c r="J73" s="173"/>
      <c r="K73" s="173"/>
      <c r="L73" s="173"/>
      <c r="M73" s="173"/>
    </row>
    <row r="74" spans="1:13" ht="12.75">
      <c r="A74" s="173"/>
      <c r="B74" s="173"/>
      <c r="C74" s="173"/>
      <c r="D74" s="173"/>
      <c r="E74" s="173"/>
      <c r="F74" s="173"/>
      <c r="G74" s="173"/>
      <c r="H74" s="173"/>
      <c r="I74" s="173"/>
      <c r="J74" s="173"/>
      <c r="K74" s="173"/>
      <c r="L74" s="173"/>
      <c r="M74" s="173"/>
    </row>
    <row r="75" spans="1:13" ht="12.75">
      <c r="A75" s="173"/>
      <c r="B75" s="173"/>
      <c r="C75" s="173"/>
      <c r="D75" s="173"/>
      <c r="E75" s="173"/>
      <c r="F75" s="173"/>
      <c r="G75" s="173"/>
      <c r="H75" s="173"/>
      <c r="I75" s="173"/>
      <c r="J75" s="173"/>
      <c r="K75" s="173"/>
      <c r="L75" s="173"/>
      <c r="M75" s="173"/>
    </row>
    <row r="76" spans="1:13" ht="12.75">
      <c r="A76" s="173"/>
      <c r="B76" s="173"/>
      <c r="C76" s="173"/>
      <c r="D76" s="173"/>
      <c r="E76" s="173"/>
      <c r="F76" s="173"/>
      <c r="G76" s="173"/>
      <c r="H76" s="173"/>
      <c r="I76" s="173"/>
      <c r="J76" s="173"/>
      <c r="K76" s="173"/>
      <c r="L76" s="173"/>
      <c r="M76" s="173"/>
    </row>
    <row r="77" spans="1:13" ht="12.75">
      <c r="A77" s="173"/>
      <c r="B77" s="173"/>
      <c r="C77" s="173"/>
      <c r="D77" s="173"/>
      <c r="E77" s="173"/>
      <c r="F77" s="173"/>
      <c r="G77" s="173"/>
      <c r="H77" s="173"/>
      <c r="I77" s="173"/>
      <c r="J77" s="173"/>
      <c r="K77" s="173"/>
      <c r="L77" s="173"/>
      <c r="M77" s="173"/>
    </row>
    <row r="78" spans="1:13" ht="12.75">
      <c r="A78" s="173"/>
      <c r="B78" s="173"/>
      <c r="C78" s="173"/>
      <c r="D78" s="173"/>
      <c r="E78" s="173"/>
      <c r="F78" s="173"/>
      <c r="G78" s="173"/>
      <c r="H78" s="173"/>
      <c r="I78" s="173"/>
      <c r="J78" s="173"/>
      <c r="K78" s="173"/>
      <c r="L78" s="173"/>
      <c r="M78" s="173"/>
    </row>
    <row r="79" spans="1:13" ht="12.75">
      <c r="A79" s="173"/>
      <c r="B79" s="173"/>
      <c r="C79" s="173"/>
      <c r="D79" s="173"/>
      <c r="E79" s="173"/>
      <c r="F79" s="173"/>
      <c r="G79" s="173"/>
      <c r="H79" s="173"/>
      <c r="I79" s="173"/>
      <c r="J79" s="173"/>
      <c r="K79" s="173"/>
      <c r="L79" s="173"/>
      <c r="M79" s="173"/>
    </row>
    <row r="80" spans="1:13" ht="12.75">
      <c r="A80" s="173"/>
      <c r="B80" s="173"/>
      <c r="C80" s="173"/>
      <c r="D80" s="173"/>
      <c r="E80" s="173"/>
      <c r="F80" s="173"/>
      <c r="G80" s="173"/>
      <c r="H80" s="173"/>
      <c r="I80" s="173"/>
      <c r="J80" s="173"/>
      <c r="K80" s="173"/>
      <c r="L80" s="173"/>
      <c r="M80" s="173"/>
    </row>
    <row r="81" spans="1:13" ht="12.75">
      <c r="A81" s="173"/>
      <c r="B81" s="173"/>
      <c r="C81" s="173"/>
      <c r="D81" s="173"/>
      <c r="E81" s="173"/>
      <c r="F81" s="173"/>
      <c r="G81" s="173"/>
      <c r="H81" s="173"/>
      <c r="I81" s="173"/>
      <c r="J81" s="173"/>
      <c r="K81" s="173"/>
      <c r="L81" s="173"/>
      <c r="M81" s="173"/>
    </row>
    <row r="82" spans="1:13" ht="12.75">
      <c r="A82" s="173"/>
      <c r="B82" s="173"/>
      <c r="C82" s="173"/>
      <c r="D82" s="173"/>
      <c r="E82" s="173"/>
      <c r="F82" s="173"/>
      <c r="G82" s="173"/>
      <c r="H82" s="173"/>
      <c r="I82" s="173"/>
      <c r="J82" s="173"/>
      <c r="K82" s="173"/>
      <c r="L82" s="173"/>
      <c r="M82" s="173"/>
    </row>
    <row r="83" spans="1:13" ht="12.75">
      <c r="A83" s="173"/>
      <c r="B83" s="173"/>
      <c r="C83" s="173"/>
      <c r="D83" s="173"/>
      <c r="E83" s="173"/>
      <c r="F83" s="173"/>
      <c r="G83" s="173"/>
      <c r="H83" s="173"/>
      <c r="I83" s="173"/>
      <c r="J83" s="173"/>
      <c r="K83" s="173"/>
      <c r="L83" s="173"/>
      <c r="M83" s="173"/>
    </row>
    <row r="84" spans="1:13" ht="12.75">
      <c r="A84" s="173"/>
      <c r="B84" s="173"/>
      <c r="C84" s="173"/>
      <c r="D84" s="173"/>
      <c r="E84" s="173"/>
      <c r="F84" s="173"/>
      <c r="G84" s="173"/>
      <c r="H84" s="173"/>
      <c r="I84" s="173"/>
      <c r="J84" s="173"/>
      <c r="K84" s="173"/>
      <c r="L84" s="173"/>
      <c r="M84" s="173"/>
    </row>
    <row r="85" spans="1:13" ht="12.75">
      <c r="A85" s="173"/>
      <c r="B85" s="173"/>
      <c r="C85" s="173"/>
      <c r="D85" s="173"/>
      <c r="E85" s="173"/>
      <c r="F85" s="173"/>
      <c r="G85" s="173"/>
      <c r="H85" s="173"/>
      <c r="I85" s="173"/>
      <c r="J85" s="173"/>
      <c r="K85" s="173"/>
      <c r="L85" s="173"/>
      <c r="M85" s="173"/>
    </row>
    <row r="86" spans="1:13" ht="12.75">
      <c r="A86" s="173"/>
      <c r="B86" s="173"/>
      <c r="C86" s="173"/>
      <c r="D86" s="173"/>
      <c r="E86" s="173"/>
      <c r="F86" s="173"/>
      <c r="G86" s="173"/>
      <c r="H86" s="173"/>
      <c r="I86" s="173"/>
      <c r="J86" s="173"/>
      <c r="K86" s="173"/>
      <c r="L86" s="173"/>
      <c r="M86" s="173"/>
    </row>
    <row r="87" spans="1:13" ht="12.75">
      <c r="A87" s="173"/>
      <c r="B87" s="173"/>
      <c r="C87" s="173"/>
      <c r="D87" s="173"/>
      <c r="E87" s="173"/>
      <c r="F87" s="173"/>
      <c r="G87" s="173"/>
      <c r="H87" s="173"/>
      <c r="I87" s="173"/>
      <c r="J87" s="173"/>
      <c r="K87" s="173"/>
      <c r="L87" s="173"/>
      <c r="M87" s="173"/>
    </row>
    <row r="88" spans="1:13" ht="12.75">
      <c r="A88" s="173"/>
      <c r="B88" s="173"/>
      <c r="C88" s="173"/>
      <c r="D88" s="173"/>
      <c r="E88" s="173"/>
      <c r="F88" s="173"/>
      <c r="G88" s="173"/>
      <c r="H88" s="173"/>
      <c r="I88" s="173"/>
      <c r="J88" s="173"/>
      <c r="K88" s="173"/>
      <c r="L88" s="173"/>
      <c r="M88" s="173"/>
    </row>
    <row r="89" spans="1:13" ht="12.75">
      <c r="A89" s="173"/>
      <c r="B89" s="173"/>
      <c r="C89" s="173"/>
      <c r="D89" s="173"/>
      <c r="E89" s="173"/>
      <c r="F89" s="173"/>
      <c r="G89" s="173"/>
      <c r="H89" s="173"/>
      <c r="I89" s="173"/>
      <c r="J89" s="173"/>
      <c r="K89" s="173"/>
      <c r="L89" s="173"/>
      <c r="M89" s="173"/>
    </row>
    <row r="90" spans="1:13" ht="12.75">
      <c r="A90" s="173"/>
      <c r="B90" s="173"/>
      <c r="C90" s="173"/>
      <c r="D90" s="173"/>
      <c r="E90" s="173"/>
      <c r="F90" s="173"/>
      <c r="G90" s="173"/>
      <c r="H90" s="173"/>
      <c r="I90" s="173"/>
      <c r="J90" s="173"/>
      <c r="K90" s="173"/>
      <c r="L90" s="173"/>
      <c r="M90" s="173"/>
    </row>
    <row r="91" spans="1:13" ht="12.75">
      <c r="A91" s="173"/>
      <c r="B91" s="173"/>
      <c r="C91" s="173"/>
      <c r="D91" s="173"/>
      <c r="E91" s="173"/>
      <c r="F91" s="173"/>
      <c r="G91" s="173"/>
      <c r="H91" s="173"/>
      <c r="I91" s="173"/>
      <c r="J91" s="173"/>
      <c r="K91" s="173"/>
      <c r="L91" s="173"/>
      <c r="M91" s="173"/>
    </row>
    <row r="92" spans="1:13" ht="12.75">
      <c r="A92" s="173"/>
      <c r="B92" s="173"/>
      <c r="C92" s="173"/>
      <c r="D92" s="173"/>
      <c r="E92" s="173"/>
      <c r="F92" s="173"/>
      <c r="G92" s="173"/>
      <c r="H92" s="173"/>
      <c r="I92" s="173"/>
      <c r="J92" s="173"/>
      <c r="K92" s="173"/>
      <c r="L92" s="173"/>
      <c r="M92" s="173"/>
    </row>
    <row r="93" spans="1:13" ht="12.75">
      <c r="A93" s="173"/>
      <c r="B93" s="173"/>
      <c r="C93" s="173"/>
      <c r="D93" s="173"/>
      <c r="E93" s="173"/>
      <c r="F93" s="173"/>
      <c r="G93" s="173"/>
      <c r="H93" s="173"/>
      <c r="I93" s="173"/>
      <c r="J93" s="173"/>
      <c r="K93" s="173"/>
      <c r="L93" s="173"/>
      <c r="M93" s="173"/>
    </row>
    <row r="94" spans="1:13" ht="12.75">
      <c r="A94" s="173"/>
      <c r="B94" s="173"/>
      <c r="C94" s="173"/>
      <c r="D94" s="173"/>
      <c r="E94" s="173"/>
      <c r="F94" s="173"/>
      <c r="G94" s="173"/>
      <c r="H94" s="173"/>
      <c r="I94" s="173"/>
      <c r="J94" s="173"/>
      <c r="K94" s="173"/>
      <c r="L94" s="173"/>
      <c r="M94" s="173"/>
    </row>
    <row r="95" spans="1:13" ht="12.75">
      <c r="A95" s="173"/>
      <c r="B95" s="173"/>
      <c r="C95" s="173"/>
      <c r="D95" s="173"/>
      <c r="E95" s="173"/>
      <c r="F95" s="173"/>
      <c r="G95" s="173"/>
      <c r="H95" s="173"/>
      <c r="I95" s="173"/>
      <c r="J95" s="173"/>
      <c r="K95" s="173"/>
      <c r="L95" s="173"/>
      <c r="M95" s="173"/>
    </row>
    <row r="96" spans="1:13" ht="12.75">
      <c r="A96" s="173"/>
      <c r="B96" s="173"/>
      <c r="C96" s="173"/>
      <c r="D96" s="173"/>
      <c r="E96" s="173"/>
      <c r="F96" s="173"/>
      <c r="G96" s="173"/>
      <c r="H96" s="173"/>
      <c r="I96" s="173"/>
      <c r="J96" s="173"/>
      <c r="K96" s="173"/>
      <c r="L96" s="173"/>
      <c r="M96" s="173"/>
    </row>
    <row r="97" spans="1:13" ht="12.75">
      <c r="A97" s="173"/>
      <c r="B97" s="173"/>
      <c r="C97" s="173"/>
      <c r="D97" s="173"/>
      <c r="E97" s="173"/>
      <c r="F97" s="173"/>
      <c r="G97" s="173"/>
      <c r="H97" s="173"/>
      <c r="I97" s="173"/>
      <c r="J97" s="173"/>
      <c r="K97" s="173"/>
      <c r="L97" s="173"/>
      <c r="M97" s="173"/>
    </row>
    <row r="98" spans="1:13" ht="12.75">
      <c r="A98" s="173"/>
      <c r="B98" s="173"/>
      <c r="C98" s="173"/>
      <c r="D98" s="173"/>
      <c r="E98" s="173"/>
      <c r="F98" s="173"/>
      <c r="G98" s="173"/>
      <c r="H98" s="173"/>
      <c r="I98" s="173"/>
      <c r="J98" s="173"/>
      <c r="K98" s="173"/>
      <c r="L98" s="173"/>
      <c r="M98" s="173"/>
    </row>
    <row r="99" spans="1:13" ht="12.75">
      <c r="A99" s="173"/>
      <c r="B99" s="173"/>
      <c r="C99" s="173"/>
      <c r="D99" s="173"/>
      <c r="E99" s="173"/>
      <c r="F99" s="173"/>
      <c r="G99" s="173"/>
      <c r="H99" s="173"/>
      <c r="I99" s="173"/>
      <c r="J99" s="173"/>
      <c r="K99" s="173"/>
      <c r="L99" s="173"/>
      <c r="M99" s="173"/>
    </row>
    <row r="100" spans="1:13" ht="12.75">
      <c r="A100" s="173"/>
      <c r="B100" s="173"/>
      <c r="C100" s="173"/>
      <c r="D100" s="173"/>
      <c r="E100" s="173"/>
      <c r="F100" s="173"/>
      <c r="G100" s="173"/>
      <c r="H100" s="173"/>
      <c r="I100" s="173"/>
      <c r="J100" s="173"/>
      <c r="K100" s="173"/>
      <c r="L100" s="173"/>
      <c r="M100" s="173"/>
    </row>
    <row r="101" spans="1:13" ht="12.75">
      <c r="A101" s="173"/>
      <c r="B101" s="173"/>
      <c r="C101" s="173"/>
      <c r="D101" s="173"/>
      <c r="E101" s="173"/>
      <c r="F101" s="173"/>
      <c r="G101" s="173"/>
      <c r="H101" s="173"/>
      <c r="I101" s="173"/>
      <c r="J101" s="173"/>
      <c r="K101" s="173"/>
      <c r="L101" s="173"/>
      <c r="M101" s="173"/>
    </row>
    <row r="102" spans="1:13" ht="12.75">
      <c r="A102" s="173"/>
      <c r="B102" s="173"/>
      <c r="C102" s="173"/>
      <c r="D102" s="173"/>
      <c r="E102" s="173"/>
      <c r="F102" s="173"/>
      <c r="G102" s="173"/>
      <c r="H102" s="173"/>
      <c r="I102" s="173"/>
      <c r="J102" s="173"/>
      <c r="K102" s="173"/>
      <c r="L102" s="173"/>
      <c r="M102" s="173"/>
    </row>
    <row r="103" spans="1:13" ht="12.75">
      <c r="A103" s="173"/>
      <c r="B103" s="173"/>
      <c r="C103" s="173"/>
      <c r="D103" s="173"/>
      <c r="E103" s="173"/>
      <c r="F103" s="173"/>
      <c r="G103" s="173"/>
      <c r="H103" s="173"/>
      <c r="I103" s="173"/>
      <c r="J103" s="173"/>
      <c r="K103" s="173"/>
      <c r="L103" s="173"/>
      <c r="M103" s="173"/>
    </row>
    <row r="104" spans="1:13" ht="12.75">
      <c r="A104" s="173"/>
      <c r="B104" s="173"/>
      <c r="C104" s="173"/>
      <c r="D104" s="173"/>
      <c r="E104" s="173"/>
      <c r="F104" s="173"/>
      <c r="G104" s="173"/>
      <c r="H104" s="173"/>
      <c r="I104" s="173"/>
      <c r="J104" s="173"/>
      <c r="K104" s="173"/>
      <c r="L104" s="173"/>
      <c r="M104" s="173"/>
    </row>
    <row r="105" spans="1:13" ht="12.75">
      <c r="A105" s="173"/>
      <c r="B105" s="173"/>
      <c r="C105" s="173"/>
      <c r="D105" s="173"/>
      <c r="E105" s="173"/>
      <c r="F105" s="173"/>
      <c r="G105" s="173"/>
      <c r="H105" s="173"/>
      <c r="I105" s="173"/>
      <c r="J105" s="173"/>
      <c r="K105" s="173"/>
      <c r="L105" s="173"/>
      <c r="M105" s="173"/>
    </row>
    <row r="106" spans="1:13" ht="12.75">
      <c r="A106" s="173"/>
      <c r="B106" s="173"/>
      <c r="C106" s="173"/>
      <c r="D106" s="173"/>
      <c r="E106" s="173"/>
      <c r="F106" s="173"/>
      <c r="G106" s="173"/>
      <c r="H106" s="173"/>
      <c r="I106" s="173"/>
      <c r="J106" s="173"/>
      <c r="K106" s="173"/>
      <c r="L106" s="173"/>
      <c r="M106" s="173"/>
    </row>
    <row r="107" spans="1:13" ht="12.75">
      <c r="A107" s="173"/>
      <c r="B107" s="173"/>
      <c r="C107" s="173"/>
      <c r="D107" s="173"/>
      <c r="E107" s="173"/>
      <c r="F107" s="173"/>
      <c r="G107" s="173"/>
      <c r="H107" s="173"/>
      <c r="I107" s="173"/>
      <c r="J107" s="173"/>
      <c r="K107" s="173"/>
      <c r="L107" s="173"/>
      <c r="M107" s="173"/>
    </row>
    <row r="108" spans="1:13" ht="12.75">
      <c r="A108" s="173"/>
      <c r="B108" s="173"/>
      <c r="C108" s="173"/>
      <c r="D108" s="173"/>
      <c r="E108" s="173"/>
      <c r="F108" s="173"/>
      <c r="G108" s="173"/>
      <c r="H108" s="173"/>
      <c r="I108" s="173"/>
      <c r="J108" s="173"/>
      <c r="K108" s="173"/>
      <c r="L108" s="173"/>
      <c r="M108" s="173"/>
    </row>
    <row r="109" spans="1:13" ht="12.75">
      <c r="A109" s="173"/>
      <c r="B109" s="173"/>
      <c r="C109" s="173"/>
      <c r="D109" s="173"/>
      <c r="E109" s="173"/>
      <c r="F109" s="173"/>
      <c r="G109" s="173"/>
      <c r="H109" s="173"/>
      <c r="I109" s="173"/>
      <c r="J109" s="173"/>
      <c r="K109" s="173"/>
      <c r="L109" s="173"/>
      <c r="M109" s="173"/>
    </row>
    <row r="110" spans="1:13" ht="12.75">
      <c r="A110" s="173"/>
      <c r="B110" s="173"/>
      <c r="C110" s="173"/>
      <c r="D110" s="173"/>
      <c r="E110" s="173"/>
      <c r="F110" s="173"/>
      <c r="G110" s="173"/>
      <c r="H110" s="173"/>
      <c r="I110" s="173"/>
      <c r="J110" s="173"/>
      <c r="K110" s="173"/>
      <c r="L110" s="173"/>
      <c r="M110" s="173"/>
    </row>
    <row r="111" spans="1:13" ht="12.75">
      <c r="A111" s="173"/>
      <c r="B111" s="173"/>
      <c r="C111" s="173"/>
      <c r="D111" s="173"/>
      <c r="E111" s="173"/>
      <c r="F111" s="173"/>
      <c r="G111" s="173"/>
      <c r="H111" s="173"/>
      <c r="I111" s="173"/>
      <c r="J111" s="173"/>
      <c r="K111" s="173"/>
      <c r="L111" s="173"/>
      <c r="M111" s="173"/>
    </row>
    <row r="112" spans="1:13" ht="12.75">
      <c r="A112" s="173"/>
      <c r="B112" s="173"/>
      <c r="C112" s="173"/>
      <c r="D112" s="173"/>
      <c r="E112" s="173"/>
      <c r="F112" s="173"/>
      <c r="G112" s="173"/>
      <c r="H112" s="173"/>
      <c r="I112" s="173"/>
      <c r="J112" s="173"/>
      <c r="K112" s="173"/>
      <c r="L112" s="173"/>
      <c r="M112" s="173"/>
    </row>
    <row r="113" spans="1:13" ht="12.75">
      <c r="A113" s="173"/>
      <c r="B113" s="173"/>
      <c r="C113" s="173"/>
      <c r="D113" s="173"/>
      <c r="E113" s="173"/>
      <c r="F113" s="173"/>
      <c r="G113" s="173"/>
      <c r="H113" s="173"/>
      <c r="I113" s="173"/>
      <c r="J113" s="173"/>
      <c r="K113" s="173"/>
      <c r="L113" s="173"/>
      <c r="M113" s="173"/>
    </row>
    <row r="114" spans="1:13" ht="12.75">
      <c r="A114" s="173"/>
      <c r="B114" s="173"/>
      <c r="C114" s="173"/>
      <c r="D114" s="173"/>
      <c r="E114" s="173"/>
      <c r="F114" s="173"/>
      <c r="G114" s="173"/>
      <c r="H114" s="173"/>
      <c r="I114" s="173"/>
      <c r="J114" s="173"/>
      <c r="K114" s="173"/>
      <c r="L114" s="173"/>
      <c r="M114" s="173"/>
    </row>
    <row r="115" spans="1:13" ht="12.75">
      <c r="A115" s="173"/>
      <c r="B115" s="173"/>
      <c r="C115" s="173"/>
      <c r="D115" s="173"/>
      <c r="E115" s="173"/>
      <c r="F115" s="173"/>
      <c r="G115" s="173"/>
      <c r="H115" s="173"/>
      <c r="I115" s="173"/>
      <c r="J115" s="173"/>
      <c r="K115" s="173"/>
      <c r="L115" s="173"/>
      <c r="M115" s="173"/>
    </row>
    <row r="116" spans="1:13" ht="12.75">
      <c r="A116" s="173"/>
      <c r="B116" s="173"/>
      <c r="C116" s="173"/>
      <c r="D116" s="173"/>
      <c r="E116" s="173"/>
      <c r="F116" s="173"/>
      <c r="G116" s="173"/>
      <c r="H116" s="173"/>
      <c r="I116" s="173"/>
      <c r="J116" s="173"/>
      <c r="K116" s="173"/>
      <c r="L116" s="173"/>
      <c r="M116" s="173"/>
    </row>
    <row r="117" spans="1:13" ht="12.75">
      <c r="A117" s="173"/>
      <c r="B117" s="173"/>
      <c r="C117" s="173"/>
      <c r="D117" s="173"/>
      <c r="E117" s="173"/>
      <c r="F117" s="173"/>
      <c r="G117" s="173"/>
      <c r="H117" s="173"/>
      <c r="I117" s="173"/>
      <c r="J117" s="173"/>
      <c r="K117" s="173"/>
      <c r="L117" s="173"/>
      <c r="M117" s="173"/>
    </row>
    <row r="118" spans="1:13" ht="12.75">
      <c r="A118" s="173"/>
      <c r="B118" s="173"/>
      <c r="C118" s="173"/>
      <c r="D118" s="173"/>
      <c r="E118" s="173"/>
      <c r="F118" s="173"/>
      <c r="G118" s="173"/>
      <c r="H118" s="173"/>
      <c r="I118" s="173"/>
      <c r="J118" s="173"/>
      <c r="K118" s="173"/>
      <c r="L118" s="173"/>
      <c r="M118" s="173"/>
    </row>
    <row r="119" spans="1:13" ht="12.75">
      <c r="A119" s="173"/>
      <c r="B119" s="173"/>
      <c r="C119" s="173"/>
      <c r="D119" s="173"/>
      <c r="E119" s="173"/>
      <c r="F119" s="173"/>
      <c r="G119" s="173"/>
      <c r="H119" s="173"/>
      <c r="I119" s="173"/>
      <c r="J119" s="173"/>
      <c r="K119" s="173"/>
      <c r="L119" s="173"/>
      <c r="M119" s="173"/>
    </row>
    <row r="120" spans="1:13" ht="12.75">
      <c r="A120" s="173"/>
      <c r="B120" s="173"/>
      <c r="C120" s="173"/>
      <c r="D120" s="173"/>
      <c r="E120" s="173"/>
      <c r="F120" s="173"/>
      <c r="G120" s="173"/>
      <c r="H120" s="173"/>
      <c r="I120" s="173"/>
      <c r="J120" s="173"/>
      <c r="K120" s="173"/>
      <c r="L120" s="173"/>
      <c r="M120" s="173"/>
    </row>
    <row r="121" spans="1:13" ht="12.75">
      <c r="A121" s="173"/>
      <c r="B121" s="173"/>
      <c r="C121" s="173"/>
      <c r="D121" s="173"/>
      <c r="E121" s="173"/>
      <c r="F121" s="173"/>
      <c r="G121" s="173"/>
      <c r="H121" s="173"/>
      <c r="I121" s="173"/>
      <c r="J121" s="173"/>
      <c r="K121" s="173"/>
      <c r="L121" s="173"/>
      <c r="M121" s="173"/>
    </row>
    <row r="122" spans="1:13" ht="12.75">
      <c r="A122" s="173"/>
      <c r="B122" s="173"/>
      <c r="C122" s="173"/>
      <c r="D122" s="173"/>
      <c r="E122" s="173"/>
      <c r="F122" s="173"/>
      <c r="G122" s="173"/>
      <c r="H122" s="173"/>
      <c r="I122" s="173"/>
      <c r="J122" s="173"/>
      <c r="K122" s="173"/>
      <c r="L122" s="173"/>
      <c r="M122" s="173"/>
    </row>
    <row r="123" spans="1:13" ht="12.75">
      <c r="A123" s="173"/>
      <c r="B123" s="173"/>
      <c r="C123" s="173"/>
      <c r="D123" s="173"/>
      <c r="E123" s="173"/>
      <c r="F123" s="173"/>
      <c r="G123" s="173"/>
      <c r="H123" s="173"/>
      <c r="I123" s="173"/>
      <c r="J123" s="173"/>
      <c r="K123" s="173"/>
      <c r="L123" s="173"/>
      <c r="M123" s="173"/>
    </row>
    <row r="124" spans="1:13" ht="12.75">
      <c r="A124" s="173"/>
      <c r="B124" s="173"/>
      <c r="C124" s="173"/>
      <c r="D124" s="173"/>
      <c r="E124" s="173"/>
      <c r="F124" s="173"/>
      <c r="G124" s="173"/>
      <c r="H124" s="173"/>
      <c r="I124" s="173"/>
      <c r="J124" s="173"/>
      <c r="K124" s="173"/>
      <c r="L124" s="173"/>
      <c r="M124" s="173"/>
    </row>
    <row r="125" spans="1:13" ht="12.75">
      <c r="A125" s="173"/>
      <c r="B125" s="173"/>
      <c r="C125" s="173"/>
      <c r="D125" s="173"/>
      <c r="E125" s="173"/>
      <c r="F125" s="173"/>
      <c r="G125" s="173"/>
      <c r="H125" s="173"/>
      <c r="I125" s="173"/>
      <c r="J125" s="173"/>
      <c r="K125" s="173"/>
      <c r="L125" s="173"/>
      <c r="M125" s="173"/>
    </row>
    <row r="126" spans="1:13" ht="12.75">
      <c r="A126" s="173"/>
      <c r="B126" s="173"/>
      <c r="C126" s="173"/>
      <c r="D126" s="173"/>
      <c r="E126" s="173"/>
      <c r="F126" s="173"/>
      <c r="G126" s="173"/>
      <c r="H126" s="173"/>
      <c r="I126" s="173"/>
      <c r="J126" s="173"/>
      <c r="K126" s="173"/>
      <c r="L126" s="173"/>
      <c r="M126" s="173"/>
    </row>
    <row r="127" spans="1:13" ht="12.75">
      <c r="A127" s="173"/>
      <c r="B127" s="173"/>
      <c r="C127" s="173"/>
      <c r="D127" s="173"/>
      <c r="E127" s="173"/>
      <c r="F127" s="173"/>
      <c r="G127" s="173"/>
      <c r="H127" s="173"/>
      <c r="I127" s="173"/>
      <c r="J127" s="173"/>
      <c r="K127" s="173"/>
      <c r="L127" s="173"/>
      <c r="M127" s="173"/>
    </row>
    <row r="128" spans="1:13" ht="12.75">
      <c r="A128" s="173"/>
      <c r="B128" s="173"/>
      <c r="C128" s="173"/>
      <c r="D128" s="173"/>
      <c r="E128" s="173"/>
      <c r="F128" s="173"/>
      <c r="G128" s="173"/>
      <c r="H128" s="173"/>
      <c r="I128" s="173"/>
      <c r="J128" s="173"/>
      <c r="K128" s="173"/>
      <c r="L128" s="173"/>
      <c r="M128" s="173"/>
    </row>
    <row r="129" spans="1:13" ht="12.75">
      <c r="A129" s="173"/>
      <c r="B129" s="173"/>
      <c r="C129" s="173"/>
      <c r="D129" s="173"/>
      <c r="E129" s="173"/>
      <c r="F129" s="173"/>
      <c r="G129" s="173"/>
      <c r="H129" s="173"/>
      <c r="I129" s="173"/>
      <c r="J129" s="173"/>
      <c r="K129" s="173"/>
      <c r="L129" s="173"/>
      <c r="M129" s="173"/>
    </row>
    <row r="130" spans="1:13" ht="12.75">
      <c r="A130" s="173"/>
      <c r="B130" s="173"/>
      <c r="C130" s="173"/>
      <c r="D130" s="173"/>
      <c r="E130" s="173"/>
      <c r="F130" s="173"/>
      <c r="G130" s="173"/>
      <c r="H130" s="173"/>
      <c r="I130" s="173"/>
      <c r="J130" s="173"/>
      <c r="K130" s="173"/>
      <c r="L130" s="173"/>
      <c r="M130" s="173"/>
    </row>
    <row r="131" spans="1:13" ht="12.75">
      <c r="A131" s="173"/>
      <c r="B131" s="173"/>
      <c r="C131" s="173"/>
      <c r="D131" s="173"/>
      <c r="E131" s="173"/>
      <c r="F131" s="173"/>
      <c r="G131" s="173"/>
      <c r="H131" s="173"/>
      <c r="I131" s="173"/>
      <c r="J131" s="173"/>
      <c r="K131" s="173"/>
      <c r="L131" s="173"/>
      <c r="M131" s="173"/>
    </row>
    <row r="132" spans="1:13" ht="12.75">
      <c r="A132" s="173"/>
      <c r="B132" s="173"/>
      <c r="C132" s="173"/>
      <c r="D132" s="173"/>
      <c r="E132" s="173"/>
      <c r="F132" s="173"/>
      <c r="G132" s="173"/>
      <c r="H132" s="173"/>
      <c r="I132" s="173"/>
      <c r="J132" s="173"/>
      <c r="K132" s="173"/>
      <c r="L132" s="173"/>
      <c r="M132" s="173"/>
    </row>
    <row r="133" spans="1:13" ht="12.75">
      <c r="A133" s="173"/>
      <c r="B133" s="173"/>
      <c r="C133" s="173"/>
      <c r="D133" s="173"/>
      <c r="E133" s="173"/>
      <c r="F133" s="173"/>
      <c r="G133" s="173"/>
      <c r="H133" s="173"/>
      <c r="I133" s="173"/>
      <c r="J133" s="173"/>
      <c r="K133" s="173"/>
      <c r="L133" s="173"/>
      <c r="M133" s="173"/>
    </row>
    <row r="134" spans="1:13" ht="12.75">
      <c r="A134" s="173"/>
      <c r="B134" s="173"/>
      <c r="C134" s="173"/>
      <c r="D134" s="173"/>
      <c r="E134" s="173"/>
      <c r="F134" s="173"/>
      <c r="G134" s="173"/>
      <c r="H134" s="173"/>
      <c r="I134" s="173"/>
      <c r="J134" s="173"/>
      <c r="K134" s="173"/>
      <c r="L134" s="173"/>
      <c r="M134" s="173"/>
    </row>
    <row r="135" spans="1:13" ht="12.75">
      <c r="A135" s="173"/>
      <c r="B135" s="173"/>
      <c r="C135" s="173"/>
      <c r="D135" s="173"/>
      <c r="E135" s="173"/>
      <c r="F135" s="173"/>
      <c r="G135" s="173"/>
      <c r="H135" s="173"/>
      <c r="I135" s="173"/>
      <c r="J135" s="173"/>
      <c r="K135" s="173"/>
      <c r="L135" s="173"/>
      <c r="M135" s="173"/>
    </row>
    <row r="136" spans="1:13" ht="12.75">
      <c r="A136" s="173"/>
      <c r="B136" s="173"/>
      <c r="C136" s="173"/>
      <c r="D136" s="173"/>
      <c r="E136" s="173"/>
      <c r="F136" s="173"/>
      <c r="G136" s="173"/>
      <c r="H136" s="173"/>
      <c r="I136" s="173"/>
      <c r="J136" s="173"/>
      <c r="K136" s="173"/>
      <c r="L136" s="173"/>
      <c r="M136" s="173"/>
    </row>
    <row r="137" spans="1:13" ht="12.75">
      <c r="A137" s="173"/>
      <c r="B137" s="173"/>
      <c r="C137" s="173"/>
      <c r="D137" s="173"/>
      <c r="E137" s="173"/>
      <c r="F137" s="173"/>
      <c r="G137" s="173"/>
      <c r="H137" s="173"/>
      <c r="I137" s="173"/>
      <c r="J137" s="173"/>
      <c r="K137" s="173"/>
      <c r="L137" s="173"/>
      <c r="M137" s="173"/>
    </row>
    <row r="138" spans="1:13" ht="12.75">
      <c r="A138" s="173"/>
      <c r="B138" s="173"/>
      <c r="C138" s="173"/>
      <c r="D138" s="173"/>
      <c r="E138" s="173"/>
      <c r="F138" s="173"/>
      <c r="G138" s="173"/>
      <c r="H138" s="173"/>
      <c r="I138" s="173"/>
      <c r="J138" s="173"/>
      <c r="K138" s="173"/>
      <c r="L138" s="173"/>
      <c r="M138" s="173"/>
    </row>
    <row r="139" spans="1:13" ht="12.75">
      <c r="A139" s="173"/>
      <c r="B139" s="173"/>
      <c r="C139" s="173"/>
      <c r="D139" s="173"/>
      <c r="E139" s="173"/>
      <c r="F139" s="173"/>
      <c r="G139" s="173"/>
      <c r="H139" s="173"/>
      <c r="I139" s="173"/>
      <c r="J139" s="173"/>
      <c r="K139" s="173"/>
      <c r="L139" s="173"/>
      <c r="M139" s="173"/>
    </row>
    <row r="140" spans="1:13" ht="12.75">
      <c r="A140" s="173"/>
      <c r="B140" s="173"/>
      <c r="C140" s="173"/>
      <c r="D140" s="173"/>
      <c r="E140" s="173"/>
      <c r="F140" s="173"/>
      <c r="G140" s="173"/>
      <c r="H140" s="173"/>
      <c r="I140" s="173"/>
      <c r="J140" s="173"/>
      <c r="K140" s="173"/>
      <c r="L140" s="173"/>
      <c r="M140" s="173"/>
    </row>
    <row r="141" spans="1:13" ht="12.75">
      <c r="A141" s="173"/>
      <c r="B141" s="173"/>
      <c r="C141" s="173"/>
      <c r="D141" s="173"/>
      <c r="E141" s="173"/>
      <c r="F141" s="173"/>
      <c r="G141" s="173"/>
      <c r="H141" s="173"/>
      <c r="I141" s="173"/>
      <c r="J141" s="173"/>
      <c r="K141" s="173"/>
      <c r="L141" s="173"/>
      <c r="M141" s="173"/>
    </row>
    <row r="142" spans="1:13" ht="12.75">
      <c r="A142" s="173"/>
      <c r="B142" s="173"/>
      <c r="C142" s="173"/>
      <c r="D142" s="173"/>
      <c r="E142" s="173"/>
      <c r="F142" s="173"/>
      <c r="G142" s="173"/>
      <c r="H142" s="173"/>
      <c r="I142" s="173"/>
      <c r="J142" s="173"/>
      <c r="K142" s="173"/>
      <c r="L142" s="173"/>
      <c r="M142" s="173"/>
    </row>
    <row r="143" spans="1:13" ht="12.75">
      <c r="A143" s="173"/>
      <c r="B143" s="173"/>
      <c r="C143" s="173"/>
      <c r="D143" s="173"/>
      <c r="E143" s="173"/>
      <c r="F143" s="173"/>
      <c r="G143" s="173"/>
      <c r="H143" s="173"/>
      <c r="I143" s="173"/>
      <c r="J143" s="173"/>
      <c r="K143" s="173"/>
      <c r="L143" s="173"/>
      <c r="M143" s="173"/>
    </row>
    <row r="144" spans="1:13" ht="12.75">
      <c r="A144" s="173"/>
      <c r="B144" s="173"/>
      <c r="C144" s="173"/>
      <c r="D144" s="173"/>
      <c r="E144" s="173"/>
      <c r="F144" s="173"/>
      <c r="G144" s="173"/>
      <c r="H144" s="173"/>
      <c r="I144" s="173"/>
      <c r="J144" s="173"/>
      <c r="K144" s="173"/>
      <c r="L144" s="173"/>
      <c r="M144" s="173"/>
    </row>
    <row r="145" spans="1:13" ht="12.75">
      <c r="A145" s="173"/>
      <c r="B145" s="173"/>
      <c r="C145" s="173"/>
      <c r="D145" s="173"/>
      <c r="E145" s="173"/>
      <c r="F145" s="173"/>
      <c r="G145" s="173"/>
      <c r="H145" s="173"/>
      <c r="I145" s="173"/>
      <c r="J145" s="173"/>
      <c r="K145" s="173"/>
      <c r="L145" s="173"/>
      <c r="M145" s="173"/>
    </row>
    <row r="146" spans="1:13" ht="12.75">
      <c r="A146" s="173"/>
      <c r="B146" s="173"/>
      <c r="C146" s="173"/>
      <c r="D146" s="173"/>
      <c r="E146" s="173"/>
      <c r="F146" s="173"/>
      <c r="G146" s="173"/>
      <c r="H146" s="173"/>
      <c r="I146" s="173"/>
      <c r="J146" s="173"/>
      <c r="K146" s="173"/>
      <c r="L146" s="173"/>
      <c r="M146" s="173"/>
    </row>
    <row r="147" spans="1:13" ht="12.75">
      <c r="A147" s="173"/>
      <c r="B147" s="173"/>
      <c r="C147" s="173"/>
      <c r="D147" s="173"/>
      <c r="E147" s="173"/>
      <c r="F147" s="173"/>
      <c r="G147" s="173"/>
      <c r="H147" s="173"/>
      <c r="I147" s="173"/>
      <c r="J147" s="173"/>
      <c r="K147" s="173"/>
      <c r="L147" s="173"/>
      <c r="M147" s="173"/>
    </row>
    <row r="148" spans="1:13" ht="12.75">
      <c r="A148" s="173"/>
      <c r="B148" s="173"/>
      <c r="C148" s="173"/>
      <c r="D148" s="173"/>
      <c r="E148" s="173"/>
      <c r="F148" s="173"/>
      <c r="G148" s="173"/>
      <c r="H148" s="173"/>
      <c r="I148" s="173"/>
      <c r="J148" s="173"/>
      <c r="K148" s="173"/>
      <c r="L148" s="173"/>
      <c r="M148" s="173"/>
    </row>
    <row r="149" spans="1:13" ht="12.75">
      <c r="A149" s="173"/>
      <c r="B149" s="173"/>
      <c r="C149" s="173"/>
      <c r="D149" s="173"/>
      <c r="E149" s="173"/>
      <c r="F149" s="173"/>
      <c r="G149" s="173"/>
      <c r="H149" s="173"/>
      <c r="I149" s="173"/>
      <c r="J149" s="173"/>
      <c r="K149" s="173"/>
      <c r="L149" s="173"/>
      <c r="M149" s="173"/>
    </row>
    <row r="150" spans="1:13" ht="12.75">
      <c r="A150" s="173"/>
      <c r="B150" s="173"/>
      <c r="C150" s="173"/>
      <c r="D150" s="173"/>
      <c r="E150" s="173"/>
      <c r="F150" s="173"/>
      <c r="G150" s="173"/>
      <c r="H150" s="173"/>
      <c r="I150" s="173"/>
      <c r="J150" s="173"/>
      <c r="K150" s="173"/>
      <c r="L150" s="173"/>
      <c r="M150" s="173"/>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347</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330</v>
      </c>
      <c r="B7" s="256"/>
      <c r="C7" s="256"/>
      <c r="D7" s="256"/>
      <c r="E7" s="256"/>
      <c r="F7" s="256"/>
      <c r="G7" s="256"/>
      <c r="H7" s="256"/>
      <c r="I7" s="256"/>
      <c r="J7" s="257"/>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ustomHeight="1">
      <c r="A10" s="86"/>
      <c r="B10" s="274" t="s">
        <v>331</v>
      </c>
      <c r="C10" s="274"/>
      <c r="D10" s="274"/>
      <c r="E10" s="274"/>
      <c r="F10" s="274"/>
      <c r="G10" s="274"/>
      <c r="H10" s="274"/>
      <c r="I10" s="274"/>
      <c r="J10" s="84"/>
    </row>
    <row r="11" spans="1:10" ht="12.75">
      <c r="A11" s="86"/>
      <c r="B11" s="274"/>
      <c r="C11" s="274"/>
      <c r="D11" s="274"/>
      <c r="E11" s="274"/>
      <c r="F11" s="274"/>
      <c r="G11" s="274"/>
      <c r="H11" s="274"/>
      <c r="I11" s="274"/>
      <c r="J11" s="84"/>
    </row>
    <row r="12" spans="1:10" ht="12.75">
      <c r="A12" s="86"/>
      <c r="B12" s="274"/>
      <c r="C12" s="274"/>
      <c r="D12" s="274"/>
      <c r="E12" s="274"/>
      <c r="F12" s="274"/>
      <c r="G12" s="274"/>
      <c r="H12" s="274"/>
      <c r="I12" s="274"/>
      <c r="J12" s="84"/>
    </row>
    <row r="13" spans="1:10" ht="12.75">
      <c r="A13" s="86"/>
      <c r="B13" s="274"/>
      <c r="C13" s="274"/>
      <c r="D13" s="274"/>
      <c r="E13" s="274"/>
      <c r="F13" s="274"/>
      <c r="G13" s="274"/>
      <c r="H13" s="274"/>
      <c r="I13" s="274"/>
      <c r="J13" s="84"/>
    </row>
    <row r="14" spans="1:12" ht="12.75">
      <c r="A14" s="86"/>
      <c r="B14" s="166"/>
      <c r="C14" s="162" t="str">
        <f>TEXT(L14*(1+'[2]Combined LG'!$G$6),"$0.00 (A)")</f>
        <v>$2.25 (A)</v>
      </c>
      <c r="D14" s="168" t="s">
        <v>332</v>
      </c>
      <c r="E14" s="166"/>
      <c r="F14" s="166"/>
      <c r="G14" s="166"/>
      <c r="H14" s="166"/>
      <c r="I14" s="166"/>
      <c r="J14" s="84"/>
      <c r="L14" s="80">
        <v>2.08</v>
      </c>
    </row>
    <row r="15" spans="1:10" ht="12.75">
      <c r="A15" s="86"/>
      <c r="B15" s="166"/>
      <c r="C15" s="166"/>
      <c r="D15" s="166"/>
      <c r="E15" s="166"/>
      <c r="F15" s="166"/>
      <c r="G15" s="166"/>
      <c r="H15" s="166"/>
      <c r="I15" s="166"/>
      <c r="J15" s="84"/>
    </row>
    <row r="16" spans="1:10" ht="12.75">
      <c r="A16" s="86"/>
      <c r="B16" s="166"/>
      <c r="C16" s="166"/>
      <c r="D16" s="166"/>
      <c r="E16" s="166"/>
      <c r="F16" s="166"/>
      <c r="G16" s="166"/>
      <c r="H16" s="166"/>
      <c r="I16" s="166"/>
      <c r="J16" s="84"/>
    </row>
    <row r="17" spans="1:10" ht="12.75">
      <c r="A17" s="86"/>
      <c r="B17" s="132"/>
      <c r="C17" s="132"/>
      <c r="D17" s="132"/>
      <c r="E17" s="132"/>
      <c r="F17" s="132"/>
      <c r="G17" s="132"/>
      <c r="H17" s="132"/>
      <c r="I17" s="132"/>
      <c r="J17" s="84"/>
    </row>
    <row r="18" spans="1:10" ht="12.75">
      <c r="A18" s="94"/>
      <c r="B18" s="132"/>
      <c r="C18" s="132"/>
      <c r="D18" s="132"/>
      <c r="E18" s="153"/>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43438</v>
      </c>
      <c r="C54" s="258">
        <f>+'Check Sheet'!C53</f>
        <v>0</v>
      </c>
      <c r="D54" s="82"/>
      <c r="E54" s="82"/>
      <c r="F54" s="82"/>
      <c r="H54" s="72" t="s">
        <v>142</v>
      </c>
      <c r="I54" s="259">
        <f>+'Check Sheet'!$I$54</f>
        <v>43497</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348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333</v>
      </c>
      <c r="B7" s="256"/>
      <c r="C7" s="256"/>
      <c r="D7" s="256"/>
      <c r="E7" s="256"/>
      <c r="F7" s="256"/>
      <c r="G7" s="256"/>
      <c r="H7" s="256"/>
      <c r="I7" s="256"/>
      <c r="J7" s="257"/>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ustomHeight="1">
      <c r="A10" s="86"/>
      <c r="B10" s="274" t="s">
        <v>334</v>
      </c>
      <c r="C10" s="274"/>
      <c r="D10" s="274"/>
      <c r="E10" s="274"/>
      <c r="F10" s="274"/>
      <c r="G10" s="274"/>
      <c r="H10" s="274"/>
      <c r="I10" s="274"/>
      <c r="J10" s="84"/>
    </row>
    <row r="11" spans="1:10" ht="12.75">
      <c r="A11" s="86"/>
      <c r="B11" s="274"/>
      <c r="C11" s="274"/>
      <c r="D11" s="274"/>
      <c r="E11" s="274"/>
      <c r="F11" s="274"/>
      <c r="G11" s="274"/>
      <c r="H11" s="274"/>
      <c r="I11" s="274"/>
      <c r="J11" s="84"/>
    </row>
    <row r="12" spans="1:10" ht="12.75">
      <c r="A12" s="86"/>
      <c r="B12" s="166"/>
      <c r="C12" s="166"/>
      <c r="D12" s="166"/>
      <c r="E12" s="166"/>
      <c r="F12" s="166"/>
      <c r="G12" s="166"/>
      <c r="H12" s="166"/>
      <c r="I12" s="166"/>
      <c r="J12" s="84"/>
    </row>
    <row r="13" spans="1:10" ht="12.75">
      <c r="A13" s="86"/>
      <c r="B13" s="166"/>
      <c r="C13" s="166"/>
      <c r="D13" s="166"/>
      <c r="E13" s="166"/>
      <c r="F13" s="166"/>
      <c r="G13" s="166"/>
      <c r="H13" s="166"/>
      <c r="I13" s="166"/>
      <c r="J13" s="84"/>
    </row>
    <row r="14" spans="1:10" ht="13.5" thickBot="1">
      <c r="A14" s="86"/>
      <c r="B14" s="377" t="s">
        <v>336</v>
      </c>
      <c r="C14" s="378"/>
      <c r="D14" s="378"/>
      <c r="E14" s="379"/>
      <c r="F14" s="375" t="s">
        <v>335</v>
      </c>
      <c r="G14" s="376"/>
      <c r="H14" s="375" t="s">
        <v>216</v>
      </c>
      <c r="I14" s="376"/>
      <c r="J14" s="84"/>
    </row>
    <row r="15" spans="1:13" ht="12.75">
      <c r="A15" s="86"/>
      <c r="B15" s="380" t="s">
        <v>337</v>
      </c>
      <c r="C15" s="381"/>
      <c r="D15" s="381"/>
      <c r="E15" s="382"/>
      <c r="F15" s="373" t="str">
        <f>TEXT(L15*(1+'[2]Combined LG'!$G$6)+0.04,"$0.00 (A)")</f>
        <v>$2.00 (A)</v>
      </c>
      <c r="G15" s="374"/>
      <c r="H15" s="373" t="str">
        <f>TEXT(M15*(1+'[2]Combined LG'!$G$6)+0.03,"$0.00 (A)")</f>
        <v>$31.00 (A)</v>
      </c>
      <c r="I15" s="374"/>
      <c r="J15" s="84"/>
      <c r="L15" s="80">
        <v>1.81</v>
      </c>
      <c r="M15" s="80">
        <v>28.64</v>
      </c>
    </row>
    <row r="16" spans="1:13" ht="12.75">
      <c r="A16" s="86"/>
      <c r="B16" s="368" t="s">
        <v>338</v>
      </c>
      <c r="C16" s="369"/>
      <c r="D16" s="369"/>
      <c r="E16" s="370"/>
      <c r="F16" s="383" t="str">
        <f>+F15</f>
        <v>$2.00 (A)</v>
      </c>
      <c r="G16" s="384"/>
      <c r="H16" s="383" t="str">
        <f>+H15</f>
        <v>$31.00 (A)</v>
      </c>
      <c r="I16" s="384"/>
      <c r="J16" s="84"/>
      <c r="L16" s="80">
        <f>+L15</f>
        <v>1.81</v>
      </c>
      <c r="M16" s="80">
        <f>+M15</f>
        <v>28.64</v>
      </c>
    </row>
    <row r="17" spans="1:13" ht="12.75">
      <c r="A17" s="86"/>
      <c r="B17" s="368" t="s">
        <v>339</v>
      </c>
      <c r="C17" s="369"/>
      <c r="D17" s="369"/>
      <c r="E17" s="370"/>
      <c r="F17" s="383" t="str">
        <f>+F16</f>
        <v>$2.00 (A)</v>
      </c>
      <c r="G17" s="384"/>
      <c r="H17" s="383" t="str">
        <f>+H16</f>
        <v>$31.00 (A)</v>
      </c>
      <c r="I17" s="384"/>
      <c r="J17" s="84"/>
      <c r="L17" s="80">
        <f>+L16</f>
        <v>1.81</v>
      </c>
      <c r="M17" s="80">
        <f>+M16</f>
        <v>28.64</v>
      </c>
    </row>
    <row r="18" spans="1:10" ht="12.75">
      <c r="A18" s="94"/>
      <c r="B18" s="368"/>
      <c r="C18" s="369"/>
      <c r="D18" s="369"/>
      <c r="E18" s="370"/>
      <c r="F18" s="371"/>
      <c r="G18" s="372"/>
      <c r="H18" s="371"/>
      <c r="I18" s="372"/>
      <c r="J18" s="93"/>
    </row>
    <row r="19" spans="1:10" ht="12.75">
      <c r="A19" s="86"/>
      <c r="B19" s="368"/>
      <c r="C19" s="369"/>
      <c r="D19" s="369"/>
      <c r="E19" s="370"/>
      <c r="F19" s="371"/>
      <c r="G19" s="372"/>
      <c r="H19" s="371"/>
      <c r="I19" s="37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43438</v>
      </c>
      <c r="C54" s="258">
        <f>+'Check Sheet'!C53</f>
        <v>0</v>
      </c>
      <c r="D54" s="82"/>
      <c r="E54" s="82"/>
      <c r="F54" s="82"/>
      <c r="H54" s="72" t="s">
        <v>142</v>
      </c>
      <c r="I54" s="259">
        <f>+'Check Sheet'!$I$54</f>
        <v>43497</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H18:I18"/>
    <mergeCell ref="H17:I17"/>
    <mergeCell ref="H16:I16"/>
    <mergeCell ref="B14:E14"/>
    <mergeCell ref="B15:E15"/>
    <mergeCell ref="B16:E16"/>
    <mergeCell ref="A55:J55"/>
    <mergeCell ref="B10:I11"/>
    <mergeCell ref="F14:G14"/>
    <mergeCell ref="F15:G15"/>
    <mergeCell ref="F16:G16"/>
    <mergeCell ref="F17:G17"/>
    <mergeCell ref="H19:I19"/>
    <mergeCell ref="B17:E17"/>
    <mergeCell ref="F18:G18"/>
    <mergeCell ref="F19:G19"/>
    <mergeCell ref="A7:J7"/>
    <mergeCell ref="B54:C54"/>
    <mergeCell ref="I54:J54"/>
    <mergeCell ref="B18:E18"/>
    <mergeCell ref="B19:E19"/>
    <mergeCell ref="H15:I15"/>
    <mergeCell ref="H14:I14"/>
  </mergeCells>
  <printOptions horizontalCentered="1" verticalCentered="1"/>
  <pageMargins left="0.5" right="0.5" top="0.5" bottom="0.5" header="0.5" footer="0.5"/>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M17" sqref="M17"/>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4" width="9.140625" style="80" customWidth="1"/>
    <col min="15" max="24" width="0" style="80" hidden="1" customWidth="1"/>
    <col min="25"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48"/>
      <c r="I2" s="348"/>
      <c r="J2" s="85"/>
      <c r="K2" s="110" t="s">
        <v>388</v>
      </c>
      <c r="L2" s="132" t="s">
        <v>239</v>
      </c>
      <c r="M2" s="137"/>
    </row>
    <row r="3" spans="1:13" ht="12.75">
      <c r="A3" s="86"/>
      <c r="B3" s="85"/>
      <c r="C3" s="85"/>
      <c r="D3" s="85"/>
      <c r="E3" s="85"/>
      <c r="F3" s="85"/>
      <c r="G3" s="85"/>
      <c r="H3" s="85"/>
      <c r="I3" s="85"/>
      <c r="J3" s="85"/>
      <c r="K3" s="85"/>
      <c r="L3" s="85"/>
      <c r="M3" s="84"/>
    </row>
    <row r="4" spans="1:13" ht="12.75">
      <c r="A4" s="86" t="s">
        <v>1</v>
      </c>
      <c r="B4" s="85"/>
      <c r="C4" s="85"/>
      <c r="D4" s="85" t="s">
        <v>145</v>
      </c>
      <c r="E4" s="85"/>
      <c r="F4" s="85"/>
      <c r="G4" s="85"/>
      <c r="H4" s="85"/>
      <c r="I4" s="85"/>
      <c r="J4" s="85"/>
      <c r="K4" s="85"/>
      <c r="L4" s="85"/>
      <c r="M4" s="84"/>
    </row>
    <row r="5" spans="1:13" ht="12.75">
      <c r="A5" s="83" t="s">
        <v>2</v>
      </c>
      <c r="B5" s="82"/>
      <c r="C5" s="82"/>
      <c r="D5" s="204"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55" t="s">
        <v>178</v>
      </c>
      <c r="B7" s="256"/>
      <c r="C7" s="256"/>
      <c r="D7" s="256"/>
      <c r="E7" s="256"/>
      <c r="F7" s="256"/>
      <c r="G7" s="256"/>
      <c r="H7" s="256"/>
      <c r="I7" s="256"/>
      <c r="J7" s="256"/>
      <c r="K7" s="85"/>
      <c r="L7" s="85"/>
      <c r="M7" s="84"/>
    </row>
    <row r="8" spans="1:13" ht="12.75">
      <c r="A8" s="353" t="s">
        <v>179</v>
      </c>
      <c r="B8" s="348"/>
      <c r="C8" s="348"/>
      <c r="D8" s="348"/>
      <c r="E8" s="348"/>
      <c r="F8" s="348"/>
      <c r="G8" s="348"/>
      <c r="H8" s="348"/>
      <c r="I8" s="348"/>
      <c r="J8" s="348"/>
      <c r="K8" s="85"/>
      <c r="L8" s="85"/>
      <c r="M8" s="84"/>
    </row>
    <row r="9" spans="1:13" ht="12.75">
      <c r="A9" s="353" t="s">
        <v>125</v>
      </c>
      <c r="B9" s="348"/>
      <c r="C9" s="348"/>
      <c r="D9" s="348"/>
      <c r="E9" s="348"/>
      <c r="F9" s="348"/>
      <c r="G9" s="348"/>
      <c r="H9" s="348"/>
      <c r="I9" s="348"/>
      <c r="J9" s="348"/>
      <c r="K9" s="85"/>
      <c r="L9" s="85"/>
      <c r="M9" s="84"/>
    </row>
    <row r="10" spans="1:13" ht="12.75">
      <c r="A10" s="86"/>
      <c r="B10" s="85"/>
      <c r="C10" s="85"/>
      <c r="D10" s="85"/>
      <c r="E10" s="85"/>
      <c r="F10" s="85"/>
      <c r="G10" s="85"/>
      <c r="H10" s="85"/>
      <c r="I10" s="85"/>
      <c r="J10" s="85"/>
      <c r="K10" s="85"/>
      <c r="L10" s="85"/>
      <c r="M10" s="84"/>
    </row>
    <row r="11" spans="1:13" ht="12.75">
      <c r="A11" s="111" t="s">
        <v>126</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50" t="s">
        <v>128</v>
      </c>
      <c r="E13" s="281"/>
      <c r="F13" s="281"/>
      <c r="G13" s="281"/>
      <c r="H13" s="281"/>
      <c r="I13" s="281"/>
      <c r="J13" s="281"/>
      <c r="K13" s="98"/>
      <c r="L13" s="98"/>
      <c r="M13" s="97"/>
    </row>
    <row r="14" spans="1:24" ht="13.5" thickBot="1">
      <c r="A14" s="109" t="s">
        <v>129</v>
      </c>
      <c r="B14" s="108"/>
      <c r="C14" s="107"/>
      <c r="D14" s="106" t="s">
        <v>180</v>
      </c>
      <c r="E14" s="106" t="s">
        <v>181</v>
      </c>
      <c r="F14" s="106" t="s">
        <v>182</v>
      </c>
      <c r="G14" s="106" t="s">
        <v>62</v>
      </c>
      <c r="H14" s="106" t="s">
        <v>63</v>
      </c>
      <c r="I14" s="106" t="s">
        <v>64</v>
      </c>
      <c r="J14" s="106" t="s">
        <v>65</v>
      </c>
      <c r="K14" s="106" t="s">
        <v>66</v>
      </c>
      <c r="L14" s="106" t="s">
        <v>67</v>
      </c>
      <c r="M14" s="106" t="s">
        <v>68</v>
      </c>
      <c r="O14" s="385" t="s">
        <v>326</v>
      </c>
      <c r="P14" s="385"/>
      <c r="Q14" s="385"/>
      <c r="R14" s="385"/>
      <c r="S14" s="385"/>
      <c r="T14" s="385"/>
      <c r="U14" s="385"/>
      <c r="V14" s="385"/>
      <c r="W14" s="385"/>
      <c r="X14" s="385"/>
    </row>
    <row r="15" spans="1:13" ht="12.75">
      <c r="A15" s="99" t="s">
        <v>130</v>
      </c>
      <c r="B15" s="98"/>
      <c r="C15" s="97"/>
      <c r="D15" s="143">
        <f>'Item 105, page 1'!B16</f>
        <v>1.21</v>
      </c>
      <c r="E15" s="143">
        <f>'Item 105, page 1'!C16</f>
        <v>1.86</v>
      </c>
      <c r="F15" s="143">
        <f>'Item 105, page 1'!D16</f>
        <v>1.86</v>
      </c>
      <c r="G15" s="143">
        <f>'Item 105, page 1'!E16</f>
        <v>7.1</v>
      </c>
      <c r="H15" s="143">
        <f>'Item 105, page 1'!F16</f>
        <v>8.2</v>
      </c>
      <c r="I15" s="143">
        <f>'Item 105, page 1'!G16</f>
        <v>11.48</v>
      </c>
      <c r="J15" s="143">
        <f>'Item 105, page 1'!H16</f>
        <v>14.21</v>
      </c>
      <c r="K15" s="143">
        <f>'Item 105, page 1'!I16</f>
        <v>16.12</v>
      </c>
      <c r="L15" s="143">
        <f>'Item 105, page 1'!J16</f>
        <v>24.05</v>
      </c>
      <c r="M15" s="143">
        <f>'Item 105, page 1'!K16</f>
        <v>27.33</v>
      </c>
    </row>
    <row r="16" spans="1:13" ht="12.75">
      <c r="A16" s="99" t="s">
        <v>131</v>
      </c>
      <c r="B16" s="98"/>
      <c r="C16" s="97"/>
      <c r="D16" s="208" t="s">
        <v>459</v>
      </c>
      <c r="E16" s="208" t="s">
        <v>460</v>
      </c>
      <c r="F16" s="208" t="s">
        <v>461</v>
      </c>
      <c r="G16" s="208" t="s">
        <v>389</v>
      </c>
      <c r="H16" s="208" t="s">
        <v>390</v>
      </c>
      <c r="I16" s="208" t="s">
        <v>462</v>
      </c>
      <c r="J16" s="208" t="s">
        <v>463</v>
      </c>
      <c r="K16" s="208" t="s">
        <v>464</v>
      </c>
      <c r="L16" s="208" t="s">
        <v>465</v>
      </c>
      <c r="M16" s="208" t="s">
        <v>473</v>
      </c>
    </row>
    <row r="17" spans="1:13" ht="12.75">
      <c r="A17" s="99" t="s">
        <v>132</v>
      </c>
      <c r="B17" s="98"/>
      <c r="C17" s="97"/>
      <c r="D17" s="143" t="str">
        <f>D16</f>
        <v>$3.59 (A)</v>
      </c>
      <c r="E17" s="143" t="str">
        <f aca="true" t="shared" si="0" ref="E17:M17">E16</f>
        <v>$6.87 (A)</v>
      </c>
      <c r="F17" s="143" t="str">
        <f t="shared" si="0"/>
        <v>$8.67 (A)</v>
      </c>
      <c r="G17" s="143" t="str">
        <f t="shared" si="0"/>
        <v>$18.20 (A)</v>
      </c>
      <c r="H17" s="143" t="str">
        <f t="shared" si="0"/>
        <v>$21.51 (A)</v>
      </c>
      <c r="I17" s="143" t="str">
        <f t="shared" si="0"/>
        <v>$33.20 (A)</v>
      </c>
      <c r="J17" s="143" t="str">
        <f t="shared" si="0"/>
        <v>$48.79 (A)</v>
      </c>
      <c r="K17" s="143" t="str">
        <f t="shared" si="0"/>
        <v>$62.51 (A)</v>
      </c>
      <c r="L17" s="143" t="str">
        <f t="shared" si="0"/>
        <v>$93.34 (A)</v>
      </c>
      <c r="M17" s="143" t="str">
        <f t="shared" si="0"/>
        <v>$121.03 (A)</v>
      </c>
    </row>
    <row r="18" spans="1:24" ht="12.75">
      <c r="A18" s="105" t="s">
        <v>133</v>
      </c>
      <c r="B18" s="104"/>
      <c r="C18" s="103"/>
      <c r="D18" s="125" t="s">
        <v>452</v>
      </c>
      <c r="E18" s="125" t="s">
        <v>467</v>
      </c>
      <c r="F18" s="125" t="s">
        <v>472</v>
      </c>
      <c r="G18" s="125" t="s">
        <v>391</v>
      </c>
      <c r="H18" s="125" t="s">
        <v>392</v>
      </c>
      <c r="I18" s="125" t="s">
        <v>468</v>
      </c>
      <c r="J18" s="125" t="s">
        <v>469</v>
      </c>
      <c r="K18" s="125" t="s">
        <v>470</v>
      </c>
      <c r="L18" s="125" t="s">
        <v>471</v>
      </c>
      <c r="M18" s="125" t="s">
        <v>466</v>
      </c>
      <c r="O18" s="167">
        <v>6.89</v>
      </c>
      <c r="P18" s="167">
        <v>9.23</v>
      </c>
      <c r="Q18" s="167">
        <v>10.3</v>
      </c>
      <c r="R18" s="167">
        <v>19.62</v>
      </c>
      <c r="S18" s="167">
        <v>22.74</v>
      </c>
      <c r="T18" s="167">
        <v>33.47</v>
      </c>
      <c r="U18" s="167">
        <v>46.75</v>
      </c>
      <c r="V18" s="167">
        <v>61.18</v>
      </c>
      <c r="W18" s="167">
        <v>91.19</v>
      </c>
      <c r="X18" s="167">
        <v>110.83</v>
      </c>
    </row>
    <row r="19" spans="1:24" ht="12.75">
      <c r="A19" s="102" t="s">
        <v>134</v>
      </c>
      <c r="B19" s="98"/>
      <c r="C19" s="97"/>
      <c r="D19" s="85"/>
      <c r="E19" s="85"/>
      <c r="F19" s="85"/>
      <c r="G19" s="85"/>
      <c r="H19" s="85"/>
      <c r="I19" s="85"/>
      <c r="J19" s="85"/>
      <c r="K19" s="85"/>
      <c r="L19" s="85"/>
      <c r="M19" s="84"/>
      <c r="O19" s="167"/>
      <c r="P19" s="167"/>
      <c r="Q19" s="167"/>
      <c r="R19" s="167"/>
      <c r="S19" s="167"/>
      <c r="T19" s="167"/>
      <c r="U19" s="167"/>
      <c r="V19" s="22"/>
      <c r="W19" s="22"/>
      <c r="X19" s="22"/>
    </row>
    <row r="20" spans="1:24" ht="12.75">
      <c r="A20" s="99" t="s">
        <v>75</v>
      </c>
      <c r="B20" s="98"/>
      <c r="C20" s="97"/>
      <c r="D20" s="96"/>
      <c r="E20" s="96"/>
      <c r="F20" s="96"/>
      <c r="G20" s="125">
        <f>'Item 105, page 1'!E19</f>
        <v>29.1</v>
      </c>
      <c r="H20" s="125">
        <f>'Item 105, page 1'!F19</f>
        <v>29.1</v>
      </c>
      <c r="I20" s="125">
        <f>'Item 105, page 1'!G19</f>
        <v>29.1</v>
      </c>
      <c r="J20" s="125">
        <f>'Item 105, page 1'!H19</f>
        <v>29.1</v>
      </c>
      <c r="K20" s="125">
        <f>'Item 105, page 1'!I19</f>
        <v>29.1</v>
      </c>
      <c r="L20" s="125">
        <f>'Item 105, page 1'!J19</f>
        <v>29.1</v>
      </c>
      <c r="M20" s="125">
        <f>'Item 105, page 1'!K19</f>
        <v>29.1</v>
      </c>
      <c r="O20" s="167"/>
      <c r="P20" s="167"/>
      <c r="Q20" s="167"/>
      <c r="R20" s="167"/>
      <c r="S20" s="167"/>
      <c r="T20" s="167"/>
      <c r="U20" s="167"/>
      <c r="V20" s="22"/>
      <c r="W20" s="22"/>
      <c r="X20" s="22"/>
    </row>
    <row r="21" spans="1:27" ht="12.75">
      <c r="A21" s="99" t="s">
        <v>76</v>
      </c>
      <c r="B21" s="98"/>
      <c r="C21" s="97"/>
      <c r="D21" s="96"/>
      <c r="E21" s="96"/>
      <c r="F21" s="96"/>
      <c r="G21" s="125" t="s">
        <v>393</v>
      </c>
      <c r="H21" s="125" t="s">
        <v>394</v>
      </c>
      <c r="I21" s="125" t="s">
        <v>395</v>
      </c>
      <c r="J21" s="125" t="s">
        <v>396</v>
      </c>
      <c r="K21" s="125" t="s">
        <v>397</v>
      </c>
      <c r="L21" s="125" t="s">
        <v>398</v>
      </c>
      <c r="M21" s="125" t="s">
        <v>399</v>
      </c>
      <c r="O21" s="22"/>
      <c r="P21" s="22"/>
      <c r="Q21" s="22"/>
      <c r="R21" s="167">
        <v>26.01</v>
      </c>
      <c r="S21" s="167">
        <v>27.46</v>
      </c>
      <c r="T21" s="167">
        <v>34.09</v>
      </c>
      <c r="U21" s="167">
        <v>46.75</v>
      </c>
      <c r="V21" s="167">
        <v>61.18</v>
      </c>
      <c r="W21" s="167">
        <v>91.19</v>
      </c>
      <c r="X21" s="167">
        <v>110.83</v>
      </c>
      <c r="Y21" s="22"/>
      <c r="Z21" s="22"/>
      <c r="AA21" s="22"/>
    </row>
    <row r="22" spans="1:17" ht="12.75">
      <c r="A22" s="99" t="s">
        <v>135</v>
      </c>
      <c r="B22" s="98"/>
      <c r="C22" s="97"/>
      <c r="D22" s="96"/>
      <c r="E22" s="96"/>
      <c r="F22" s="96"/>
      <c r="G22" s="125">
        <f>'Item 105, page 1'!E21</f>
        <v>1.27</v>
      </c>
      <c r="H22" s="125">
        <f>'Item 105, page 1'!F21</f>
        <v>1.27</v>
      </c>
      <c r="I22" s="125">
        <f>'Item 105, page 1'!G21</f>
        <v>1.27</v>
      </c>
      <c r="J22" s="125">
        <f>'Item 105, page 1'!H21</f>
        <v>1.27</v>
      </c>
      <c r="K22" s="125">
        <f>'Item 105, page 1'!I21</f>
        <v>1.27</v>
      </c>
      <c r="L22" s="125">
        <f>'Item 105, page 1'!J21</f>
        <v>1.27</v>
      </c>
      <c r="M22" s="125">
        <f>'Item 105, page 1'!K21</f>
        <v>1.27</v>
      </c>
      <c r="O22" s="22"/>
      <c r="P22" s="22"/>
      <c r="Q22" s="22"/>
    </row>
    <row r="23" spans="1:24" ht="12.75">
      <c r="A23" s="99" t="s">
        <v>78</v>
      </c>
      <c r="B23" s="98"/>
      <c r="C23" s="97"/>
      <c r="D23" s="116"/>
      <c r="E23" s="116"/>
      <c r="F23" s="116"/>
      <c r="G23" s="116"/>
      <c r="H23" s="116"/>
      <c r="I23" s="116"/>
      <c r="J23" s="119"/>
      <c r="K23" s="119"/>
      <c r="L23" s="119"/>
      <c r="M23" s="116"/>
      <c r="O23" s="167"/>
      <c r="P23" s="167"/>
      <c r="Q23" s="167"/>
      <c r="R23" s="167"/>
      <c r="S23" s="167"/>
      <c r="T23" s="167"/>
      <c r="U23" s="167"/>
      <c r="V23" s="22"/>
      <c r="W23" s="22"/>
      <c r="X23" s="22"/>
    </row>
    <row r="24" spans="1:13" ht="12.75">
      <c r="A24" s="86"/>
      <c r="B24" s="85"/>
      <c r="C24" s="85"/>
      <c r="D24" s="85"/>
      <c r="E24" s="85"/>
      <c r="F24" s="85"/>
      <c r="G24" s="85"/>
      <c r="H24" s="85" t="s">
        <v>122</v>
      </c>
      <c r="I24" s="85"/>
      <c r="J24" s="85"/>
      <c r="K24" s="85"/>
      <c r="L24" s="85"/>
      <c r="M24" s="84"/>
    </row>
    <row r="25" spans="1:13" ht="12.75">
      <c r="A25" s="86"/>
      <c r="B25" s="85"/>
      <c r="C25" s="85"/>
      <c r="D25" s="85"/>
      <c r="E25" s="85"/>
      <c r="F25" s="85"/>
      <c r="G25" s="85"/>
      <c r="H25" s="85"/>
      <c r="I25" s="85"/>
      <c r="J25" s="85"/>
      <c r="K25" s="85"/>
      <c r="L25" s="85"/>
      <c r="M25" s="84"/>
    </row>
    <row r="26" spans="1:13" ht="12.75">
      <c r="A26" s="89" t="s">
        <v>136</v>
      </c>
      <c r="B26" s="88" t="s">
        <v>137</v>
      </c>
      <c r="C26" s="85"/>
      <c r="D26" s="85"/>
      <c r="E26" s="85"/>
      <c r="F26" s="85"/>
      <c r="G26" s="85"/>
      <c r="H26" s="85"/>
      <c r="I26" s="85"/>
      <c r="J26" s="85"/>
      <c r="K26" s="85"/>
      <c r="L26" s="85"/>
      <c r="M26" s="84"/>
    </row>
    <row r="27" spans="1:13" ht="12.75">
      <c r="A27" s="89"/>
      <c r="B27" s="88" t="s">
        <v>138</v>
      </c>
      <c r="C27" s="85"/>
      <c r="D27" s="85"/>
      <c r="E27" s="85"/>
      <c r="F27" s="85"/>
      <c r="G27" s="85"/>
      <c r="H27" s="85"/>
      <c r="I27" s="85"/>
      <c r="J27" s="85"/>
      <c r="K27" s="85"/>
      <c r="L27" s="85"/>
      <c r="M27" s="84"/>
    </row>
    <row r="28" spans="1:13" ht="12.75">
      <c r="A28" s="89"/>
      <c r="B28" s="88" t="s">
        <v>139</v>
      </c>
      <c r="C28" s="85"/>
      <c r="D28" s="85"/>
      <c r="E28" s="85"/>
      <c r="F28" s="85"/>
      <c r="G28" s="85"/>
      <c r="H28" s="85"/>
      <c r="I28" s="85"/>
      <c r="J28" s="85"/>
      <c r="K28" s="85"/>
      <c r="L28" s="85"/>
      <c r="M28" s="84"/>
    </row>
    <row r="29" spans="1:13" ht="12.75">
      <c r="A29" s="89"/>
      <c r="B29" s="88" t="s">
        <v>140</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80</v>
      </c>
      <c r="B31" s="121" t="s">
        <v>119</v>
      </c>
      <c r="C31" s="90"/>
      <c r="D31" s="90"/>
      <c r="E31" s="90"/>
      <c r="F31" s="90"/>
      <c r="G31" s="90"/>
      <c r="H31" s="90"/>
      <c r="I31" s="90"/>
      <c r="J31" s="90"/>
      <c r="K31" s="85"/>
      <c r="L31" s="85"/>
      <c r="M31" s="84"/>
    </row>
    <row r="32" spans="1:13" ht="12.75">
      <c r="A32" s="89"/>
      <c r="B32" s="88" t="s">
        <v>120</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81</v>
      </c>
      <c r="B34" s="88" t="str">
        <f>"In addition to all other applicable charges, a charge of $17.83 (A) per yard (assessed on a "</f>
        <v>In addition to all other applicable charges, a charge of $17.83 (A) per yard (assessed on a </v>
      </c>
      <c r="C34" s="85"/>
      <c r="D34" s="85"/>
      <c r="E34" s="85"/>
      <c r="F34" s="85"/>
      <c r="G34" s="85"/>
      <c r="H34" s="85"/>
      <c r="I34" s="85"/>
      <c r="J34" s="85"/>
      <c r="K34" s="85"/>
      <c r="L34" s="85"/>
      <c r="M34" s="84"/>
    </row>
    <row r="35" spans="1:13" ht="12.75">
      <c r="A35" s="86"/>
      <c r="B35" s="80" t="s">
        <v>183</v>
      </c>
      <c r="C35" s="85"/>
      <c r="D35" s="85"/>
      <c r="E35" s="85"/>
      <c r="F35" s="85"/>
      <c r="G35" s="85"/>
      <c r="H35" s="85"/>
      <c r="I35" s="85"/>
      <c r="J35" s="85"/>
      <c r="K35" s="85"/>
      <c r="L35" s="85"/>
      <c r="M35" s="84"/>
    </row>
    <row r="36" spans="1:13" ht="12.75">
      <c r="A36" s="86"/>
      <c r="B36" s="80" t="s">
        <v>184</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121</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185</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38" t="str">
        <f>+'Item 106, page 1 '!$B$46</f>
        <v>A gate obstruction charge of $1.51 will be assessed per pick up for opening, unlocking, or closing gates, or moving obstructions in order to pick up solid waste.</v>
      </c>
      <c r="C44" s="338"/>
      <c r="D44" s="338"/>
      <c r="E44" s="338"/>
      <c r="F44" s="338"/>
      <c r="G44" s="338"/>
      <c r="H44" s="338"/>
      <c r="I44" s="338"/>
      <c r="J44" s="85"/>
      <c r="K44" s="85"/>
      <c r="L44" s="85"/>
      <c r="M44" s="84"/>
    </row>
    <row r="45" spans="1:13" ht="12.75">
      <c r="A45" s="89"/>
      <c r="B45" s="338"/>
      <c r="C45" s="338"/>
      <c r="D45" s="338"/>
      <c r="E45" s="338"/>
      <c r="F45" s="338"/>
      <c r="G45" s="338"/>
      <c r="H45" s="338"/>
      <c r="I45" s="338"/>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98</v>
      </c>
      <c r="B49" s="1" t="str">
        <f>+'Check Sheet'!$B$52</f>
        <v>Rick Waldren, Business Unit Controller</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99</v>
      </c>
      <c r="B51" s="252">
        <f>+'Check Sheet'!$B$54</f>
        <v>43438</v>
      </c>
      <c r="C51" s="252">
        <f>+'Check Sheet'!C50</f>
        <v>0</v>
      </c>
      <c r="D51" s="129"/>
      <c r="E51" s="82"/>
      <c r="F51" s="82"/>
      <c r="G51" s="82"/>
      <c r="K51" s="72" t="s">
        <v>142</v>
      </c>
      <c r="L51" s="253">
        <f>+'Check Sheet'!$I$54</f>
        <v>43497</v>
      </c>
      <c r="M51" s="254">
        <f>+'Check Sheet'!L50</f>
        <v>0</v>
      </c>
    </row>
    <row r="52" spans="1:13" ht="12.75">
      <c r="A52" s="262" t="s">
        <v>17</v>
      </c>
      <c r="B52" s="263"/>
      <c r="C52" s="263"/>
      <c r="D52" s="263"/>
      <c r="E52" s="263"/>
      <c r="F52" s="263"/>
      <c r="G52" s="263"/>
      <c r="H52" s="263"/>
      <c r="I52" s="263"/>
      <c r="J52" s="263"/>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3">
      <selection activeCell="A46" sqref="A46:J46"/>
    </sheetView>
  </sheetViews>
  <sheetFormatPr defaultColWidth="9.140625" defaultRowHeight="12.75"/>
  <cols>
    <col min="9" max="9" width="11.421875" style="0" customWidth="1"/>
    <col min="10" max="10" width="11.28125" style="0" customWidth="1"/>
  </cols>
  <sheetData>
    <row r="1" spans="1:10" ht="12.75">
      <c r="A1" s="214"/>
      <c r="B1" s="215"/>
      <c r="C1" s="215"/>
      <c r="D1" s="215"/>
      <c r="E1" s="215"/>
      <c r="F1" s="215"/>
      <c r="G1" s="215"/>
      <c r="H1" s="215"/>
      <c r="I1" s="215"/>
      <c r="J1" s="216"/>
    </row>
    <row r="2" spans="1:10" ht="12.75">
      <c r="A2" s="217" t="s">
        <v>0</v>
      </c>
      <c r="B2" s="218">
        <v>11</v>
      </c>
      <c r="C2" s="219"/>
      <c r="D2" s="219"/>
      <c r="E2" s="219"/>
      <c r="F2" s="219"/>
      <c r="G2" s="219"/>
      <c r="H2" s="311" t="s">
        <v>429</v>
      </c>
      <c r="I2" s="311"/>
      <c r="J2" s="220"/>
    </row>
    <row r="3" spans="1:10" ht="12.75">
      <c r="A3" s="217"/>
      <c r="B3" s="219"/>
      <c r="C3" s="219"/>
      <c r="D3" s="219"/>
      <c r="E3" s="219"/>
      <c r="F3" s="219"/>
      <c r="G3" s="219"/>
      <c r="H3" s="219"/>
      <c r="I3" s="219"/>
      <c r="J3" s="220"/>
    </row>
    <row r="4" spans="1:10" ht="12.75">
      <c r="A4" s="217" t="s">
        <v>1</v>
      </c>
      <c r="B4" s="219"/>
      <c r="C4" s="219"/>
      <c r="D4" s="219" t="s">
        <v>169</v>
      </c>
      <c r="E4" s="219"/>
      <c r="F4" s="219"/>
      <c r="G4" s="219"/>
      <c r="H4" s="219"/>
      <c r="I4" s="219"/>
      <c r="J4" s="220"/>
    </row>
    <row r="5" spans="1:10" ht="12.75">
      <c r="A5" s="221" t="s">
        <v>2</v>
      </c>
      <c r="B5" s="222"/>
      <c r="C5" s="222"/>
      <c r="D5" s="223" t="s">
        <v>385</v>
      </c>
      <c r="E5" s="222"/>
      <c r="F5" s="222"/>
      <c r="G5" s="222"/>
      <c r="H5" s="222"/>
      <c r="I5" s="222"/>
      <c r="J5" s="224"/>
    </row>
    <row r="6" spans="1:10" ht="12.75">
      <c r="A6" s="217"/>
      <c r="B6" s="219"/>
      <c r="C6" s="219"/>
      <c r="D6" s="219"/>
      <c r="E6" s="219"/>
      <c r="F6" s="219"/>
      <c r="G6" s="219"/>
      <c r="H6" s="219"/>
      <c r="I6" s="219"/>
      <c r="J6" s="220"/>
    </row>
    <row r="7" spans="1:10" ht="12.75">
      <c r="A7" s="386" t="s">
        <v>401</v>
      </c>
      <c r="B7" s="312"/>
      <c r="C7" s="312"/>
      <c r="D7" s="312"/>
      <c r="E7" s="312"/>
      <c r="F7" s="312"/>
      <c r="G7" s="312"/>
      <c r="H7" s="312"/>
      <c r="I7" s="312"/>
      <c r="J7" s="387"/>
    </row>
    <row r="8" spans="1:10" ht="12.75">
      <c r="A8" s="217"/>
      <c r="B8" s="219"/>
      <c r="C8" s="219"/>
      <c r="D8" s="219"/>
      <c r="E8" s="219"/>
      <c r="F8" s="219"/>
      <c r="G8" s="219"/>
      <c r="H8" s="219"/>
      <c r="I8" s="219"/>
      <c r="J8" s="220"/>
    </row>
    <row r="9" spans="1:10" ht="12.75">
      <c r="A9" s="217" t="s">
        <v>402</v>
      </c>
      <c r="B9" s="219"/>
      <c r="C9" s="219"/>
      <c r="D9" s="219"/>
      <c r="E9" s="219"/>
      <c r="F9" s="219"/>
      <c r="G9" s="219"/>
      <c r="H9" s="219"/>
      <c r="I9" s="219"/>
      <c r="J9" s="220"/>
    </row>
    <row r="10" spans="1:10" ht="12.75">
      <c r="A10" s="217"/>
      <c r="B10" s="219"/>
      <c r="C10" s="219"/>
      <c r="D10" s="219"/>
      <c r="E10" s="219"/>
      <c r="F10" s="219"/>
      <c r="G10" s="219"/>
      <c r="H10" s="219"/>
      <c r="I10" s="219"/>
      <c r="J10" s="220"/>
    </row>
    <row r="11" spans="1:10" ht="12.75">
      <c r="A11" s="388" t="s">
        <v>403</v>
      </c>
      <c r="B11" s="389"/>
      <c r="C11" s="389"/>
      <c r="D11" s="389"/>
      <c r="E11" s="390"/>
      <c r="F11" s="388" t="s">
        <v>404</v>
      </c>
      <c r="G11" s="390"/>
      <c r="H11" s="388" t="s">
        <v>405</v>
      </c>
      <c r="I11" s="389"/>
      <c r="J11" s="390"/>
    </row>
    <row r="12" spans="1:10" ht="12.75">
      <c r="A12" s="234" t="s">
        <v>406</v>
      </c>
      <c r="B12" s="226"/>
      <c r="C12" s="226"/>
      <c r="D12" s="226"/>
      <c r="E12" s="227"/>
      <c r="F12" s="234" t="s">
        <v>30</v>
      </c>
      <c r="G12" s="227"/>
      <c r="H12" s="234" t="s">
        <v>430</v>
      </c>
      <c r="I12" s="226"/>
      <c r="J12" s="227"/>
    </row>
    <row r="13" spans="1:10" ht="12.75">
      <c r="A13" s="234" t="s">
        <v>406</v>
      </c>
      <c r="B13" s="226"/>
      <c r="C13" s="226"/>
      <c r="D13" s="226"/>
      <c r="E13" s="227"/>
      <c r="F13" s="234" t="s">
        <v>433</v>
      </c>
      <c r="G13" s="227"/>
      <c r="H13" s="234" t="s">
        <v>441</v>
      </c>
      <c r="I13" s="226"/>
      <c r="J13" s="227"/>
    </row>
    <row r="14" spans="1:10" ht="12.75">
      <c r="A14" s="234" t="s">
        <v>407</v>
      </c>
      <c r="B14" s="226"/>
      <c r="C14" s="226"/>
      <c r="D14" s="226"/>
      <c r="E14" s="227"/>
      <c r="F14" s="234" t="s">
        <v>432</v>
      </c>
      <c r="G14" s="227"/>
      <c r="H14" s="234" t="s">
        <v>435</v>
      </c>
      <c r="I14" s="226"/>
      <c r="J14" s="227"/>
    </row>
    <row r="15" spans="1:10" ht="12.75">
      <c r="A15" s="234" t="s">
        <v>407</v>
      </c>
      <c r="B15" s="226"/>
      <c r="C15" s="226"/>
      <c r="D15" s="226"/>
      <c r="E15" s="227"/>
      <c r="F15" s="234" t="s">
        <v>431</v>
      </c>
      <c r="G15" s="227"/>
      <c r="H15" s="234" t="s">
        <v>434</v>
      </c>
      <c r="I15" s="226"/>
      <c r="J15" s="227"/>
    </row>
    <row r="16" spans="1:10" ht="12.75">
      <c r="A16" s="234"/>
      <c r="B16" s="226"/>
      <c r="C16" s="226"/>
      <c r="D16" s="226"/>
      <c r="E16" s="227"/>
      <c r="F16" s="234"/>
      <c r="G16" s="227"/>
      <c r="H16" s="234"/>
      <c r="I16" s="226"/>
      <c r="J16" s="227"/>
    </row>
    <row r="17" spans="1:10" ht="12.75">
      <c r="A17" s="234"/>
      <c r="B17" s="226"/>
      <c r="C17" s="226"/>
      <c r="D17" s="226"/>
      <c r="E17" s="227"/>
      <c r="F17" s="234"/>
      <c r="G17" s="227"/>
      <c r="H17" s="234"/>
      <c r="I17" s="226"/>
      <c r="J17" s="227"/>
    </row>
    <row r="18" spans="1:10" ht="12.75">
      <c r="A18" s="234"/>
      <c r="B18" s="226"/>
      <c r="C18" s="226"/>
      <c r="D18" s="226"/>
      <c r="E18" s="227"/>
      <c r="F18" s="234"/>
      <c r="G18" s="227"/>
      <c r="H18" s="234"/>
      <c r="I18" s="226"/>
      <c r="J18" s="227"/>
    </row>
    <row r="19" spans="1:10" ht="12.75">
      <c r="A19" s="234"/>
      <c r="B19" s="226"/>
      <c r="C19" s="226"/>
      <c r="D19" s="226"/>
      <c r="E19" s="227"/>
      <c r="F19" s="234"/>
      <c r="G19" s="227"/>
      <c r="H19" s="234"/>
      <c r="I19" s="226"/>
      <c r="J19" s="227"/>
    </row>
    <row r="20" spans="1:10" ht="12.75">
      <c r="A20" s="234"/>
      <c r="B20" s="226"/>
      <c r="C20" s="226"/>
      <c r="D20" s="226"/>
      <c r="E20" s="227"/>
      <c r="F20" s="234"/>
      <c r="G20" s="227"/>
      <c r="H20" s="234"/>
      <c r="I20" s="226"/>
      <c r="J20" s="227"/>
    </row>
    <row r="21" spans="1:10" ht="12.75">
      <c r="A21" s="234"/>
      <c r="B21" s="226"/>
      <c r="C21" s="226"/>
      <c r="D21" s="226"/>
      <c r="E21" s="227"/>
      <c r="F21" s="234"/>
      <c r="G21" s="227"/>
      <c r="H21" s="234"/>
      <c r="I21" s="226"/>
      <c r="J21" s="227"/>
    </row>
    <row r="22" spans="1:10" ht="12.75">
      <c r="A22" s="234"/>
      <c r="B22" s="226"/>
      <c r="C22" s="226"/>
      <c r="D22" s="226"/>
      <c r="E22" s="227"/>
      <c r="F22" s="234"/>
      <c r="G22" s="227"/>
      <c r="H22" s="234"/>
      <c r="I22" s="226"/>
      <c r="J22" s="227"/>
    </row>
    <row r="23" spans="1:10" ht="12.75">
      <c r="A23" s="234"/>
      <c r="B23" s="226"/>
      <c r="C23" s="226"/>
      <c r="D23" s="226"/>
      <c r="E23" s="227"/>
      <c r="F23" s="234"/>
      <c r="G23" s="227"/>
      <c r="H23" s="234"/>
      <c r="I23" s="226"/>
      <c r="J23" s="227"/>
    </row>
    <row r="24" spans="1:10" ht="12.75">
      <c r="A24" s="234"/>
      <c r="B24" s="226"/>
      <c r="C24" s="226"/>
      <c r="D24" s="226"/>
      <c r="E24" s="227"/>
      <c r="F24" s="234"/>
      <c r="G24" s="227"/>
      <c r="H24" s="234"/>
      <c r="I24" s="226"/>
      <c r="J24" s="227"/>
    </row>
    <row r="25" spans="1:10" ht="12.75">
      <c r="A25" s="234"/>
      <c r="B25" s="226"/>
      <c r="C25" s="226"/>
      <c r="D25" s="226"/>
      <c r="E25" s="227"/>
      <c r="F25" s="234"/>
      <c r="G25" s="227"/>
      <c r="H25" s="234"/>
      <c r="I25" s="226"/>
      <c r="J25" s="227"/>
    </row>
    <row r="26" spans="1:10" ht="12.75">
      <c r="A26" s="234"/>
      <c r="B26" s="226"/>
      <c r="C26" s="226"/>
      <c r="D26" s="226"/>
      <c r="E26" s="227"/>
      <c r="F26" s="234"/>
      <c r="G26" s="227"/>
      <c r="H26" s="234"/>
      <c r="I26" s="226"/>
      <c r="J26" s="227"/>
    </row>
    <row r="27" spans="1:10" ht="12.75">
      <c r="A27" s="234"/>
      <c r="B27" s="226"/>
      <c r="C27" s="226"/>
      <c r="D27" s="226"/>
      <c r="E27" s="227"/>
      <c r="F27" s="234"/>
      <c r="G27" s="227"/>
      <c r="H27" s="234"/>
      <c r="I27" s="226"/>
      <c r="J27" s="227"/>
    </row>
    <row r="28" spans="1:10" ht="12.75">
      <c r="A28" s="234"/>
      <c r="B28" s="226"/>
      <c r="C28" s="226"/>
      <c r="D28" s="226"/>
      <c r="E28" s="227"/>
      <c r="F28" s="234"/>
      <c r="G28" s="227"/>
      <c r="H28" s="234"/>
      <c r="I28" s="226"/>
      <c r="J28" s="227"/>
    </row>
    <row r="29" spans="1:10" ht="12.75">
      <c r="A29" s="234"/>
      <c r="B29" s="226"/>
      <c r="C29" s="226"/>
      <c r="D29" s="226"/>
      <c r="E29" s="227"/>
      <c r="F29" s="234"/>
      <c r="G29" s="227"/>
      <c r="H29" s="234"/>
      <c r="I29" s="226"/>
      <c r="J29" s="227"/>
    </row>
    <row r="30" spans="1:10" ht="12.75">
      <c r="A30" s="234"/>
      <c r="B30" s="226"/>
      <c r="C30" s="226"/>
      <c r="D30" s="226"/>
      <c r="E30" s="227"/>
      <c r="F30" s="234"/>
      <c r="G30" s="227"/>
      <c r="H30" s="234"/>
      <c r="I30" s="226"/>
      <c r="J30" s="227"/>
    </row>
    <row r="31" spans="1:10" ht="12.75">
      <c r="A31" s="217"/>
      <c r="B31" s="219"/>
      <c r="C31" s="219"/>
      <c r="D31" s="219"/>
      <c r="E31" s="219"/>
      <c r="F31" s="219"/>
      <c r="G31" s="219"/>
      <c r="H31" s="219"/>
      <c r="I31" s="219"/>
      <c r="J31" s="220"/>
    </row>
    <row r="32" spans="1:10" ht="12.75">
      <c r="A32" s="217"/>
      <c r="B32" s="219"/>
      <c r="C32" s="219"/>
      <c r="D32" s="219"/>
      <c r="E32" s="219"/>
      <c r="F32" s="219"/>
      <c r="G32" s="219"/>
      <c r="H32" s="219"/>
      <c r="I32" s="219"/>
      <c r="J32" s="220"/>
    </row>
    <row r="33" spans="1:10" ht="12.75">
      <c r="A33" s="217"/>
      <c r="B33" s="219"/>
      <c r="C33" s="219"/>
      <c r="D33" s="219"/>
      <c r="E33" s="219"/>
      <c r="F33" s="219"/>
      <c r="G33" s="219"/>
      <c r="H33" s="219"/>
      <c r="I33" s="219"/>
      <c r="J33" s="220"/>
    </row>
    <row r="34" spans="1:10" ht="12.75">
      <c r="A34" s="217" t="s">
        <v>408</v>
      </c>
      <c r="B34" s="219"/>
      <c r="C34" s="219"/>
      <c r="D34" s="225"/>
      <c r="E34" s="225"/>
      <c r="F34" s="225"/>
      <c r="G34" s="225"/>
      <c r="H34" s="219"/>
      <c r="I34" s="219"/>
      <c r="J34" s="220"/>
    </row>
    <row r="35" spans="1:10" ht="12.75">
      <c r="A35" s="228" t="s">
        <v>409</v>
      </c>
      <c r="B35" s="219"/>
      <c r="C35" s="219"/>
      <c r="D35" s="219"/>
      <c r="E35" s="219"/>
      <c r="F35" s="219"/>
      <c r="G35" s="219"/>
      <c r="H35" s="219"/>
      <c r="I35" s="219"/>
      <c r="J35" s="220"/>
    </row>
    <row r="36" spans="1:10" ht="12.75">
      <c r="A36" s="235" t="s">
        <v>410</v>
      </c>
      <c r="B36" s="219"/>
      <c r="C36" s="219"/>
      <c r="D36" s="219"/>
      <c r="E36" s="219"/>
      <c r="F36" s="219"/>
      <c r="G36" s="219"/>
      <c r="H36" s="219"/>
      <c r="I36" s="219"/>
      <c r="J36" s="220"/>
    </row>
    <row r="37" spans="1:10" ht="12.75">
      <c r="A37" s="217"/>
      <c r="B37" s="219"/>
      <c r="C37" s="219"/>
      <c r="D37" s="219"/>
      <c r="E37" s="219"/>
      <c r="F37" s="219"/>
      <c r="G37" s="219"/>
      <c r="H37" s="219"/>
      <c r="I37" s="219"/>
      <c r="J37" s="220"/>
    </row>
    <row r="38" spans="1:10" ht="12.75">
      <c r="A38" s="217"/>
      <c r="B38" s="219"/>
      <c r="C38" s="219"/>
      <c r="D38" s="219"/>
      <c r="E38" s="219"/>
      <c r="F38" s="219"/>
      <c r="G38" s="219"/>
      <c r="H38" s="219"/>
      <c r="I38" s="219"/>
      <c r="J38" s="220"/>
    </row>
    <row r="39" spans="1:10" ht="12.75">
      <c r="A39" s="217"/>
      <c r="B39" s="219"/>
      <c r="C39" s="219"/>
      <c r="D39" s="219"/>
      <c r="E39" s="219"/>
      <c r="F39" s="219"/>
      <c r="G39" s="219"/>
      <c r="H39" s="219"/>
      <c r="I39" s="219"/>
      <c r="J39" s="220"/>
    </row>
    <row r="40" spans="1:10" ht="12.75">
      <c r="A40" s="217"/>
      <c r="B40" s="219"/>
      <c r="C40" s="219"/>
      <c r="D40" s="219"/>
      <c r="E40" s="219"/>
      <c r="F40" s="219"/>
      <c r="G40" s="219"/>
      <c r="H40" s="219"/>
      <c r="I40" s="219"/>
      <c r="J40" s="220"/>
    </row>
    <row r="41" spans="1:10" ht="12.75">
      <c r="A41" s="217"/>
      <c r="B41" s="219"/>
      <c r="C41" s="219"/>
      <c r="D41" s="219"/>
      <c r="E41" s="219"/>
      <c r="F41" s="219"/>
      <c r="G41" s="219"/>
      <c r="H41" s="219"/>
      <c r="I41" s="219"/>
      <c r="J41" s="220"/>
    </row>
    <row r="42" spans="1:10" ht="12.75">
      <c r="A42" s="221"/>
      <c r="B42" s="222"/>
      <c r="C42" s="222"/>
      <c r="D42" s="222"/>
      <c r="E42" s="222"/>
      <c r="F42" s="222"/>
      <c r="G42" s="222"/>
      <c r="H42" s="222"/>
      <c r="I42" s="222"/>
      <c r="J42" s="224"/>
    </row>
    <row r="43" spans="1:10" ht="12.75">
      <c r="A43" s="217" t="s">
        <v>16</v>
      </c>
      <c r="B43" s="219" t="s">
        <v>380</v>
      </c>
      <c r="C43" s="219"/>
      <c r="D43" s="219"/>
      <c r="E43" s="219"/>
      <c r="F43" s="219"/>
      <c r="G43" s="219"/>
      <c r="H43" s="219"/>
      <c r="I43" s="219"/>
      <c r="J43" s="220"/>
    </row>
    <row r="44" spans="1:10" ht="12.75">
      <c r="A44" s="217"/>
      <c r="B44" s="219"/>
      <c r="C44" s="219"/>
      <c r="D44" s="219"/>
      <c r="E44" s="219"/>
      <c r="F44" s="219"/>
      <c r="G44" s="219"/>
      <c r="H44" s="219"/>
      <c r="I44" s="219"/>
      <c r="J44" s="220"/>
    </row>
    <row r="45" spans="1:10" ht="12.75">
      <c r="A45" s="217" t="s">
        <v>474</v>
      </c>
      <c r="B45" s="219"/>
      <c r="C45" s="219"/>
      <c r="D45" s="219"/>
      <c r="E45" s="219"/>
      <c r="F45" s="219"/>
      <c r="G45" s="219" t="s">
        <v>386</v>
      </c>
      <c r="H45" s="219"/>
      <c r="I45" s="222"/>
      <c r="J45" s="224"/>
    </row>
    <row r="46" spans="1:10" ht="12.75">
      <c r="A46" s="303" t="s">
        <v>17</v>
      </c>
      <c r="B46" s="304"/>
      <c r="C46" s="304"/>
      <c r="D46" s="304"/>
      <c r="E46" s="304"/>
      <c r="F46" s="304"/>
      <c r="G46" s="304"/>
      <c r="H46" s="304"/>
      <c r="I46" s="304"/>
      <c r="J46" s="305"/>
    </row>
    <row r="47" spans="1:10" ht="12.75">
      <c r="A47" s="217"/>
      <c r="B47" s="219"/>
      <c r="C47" s="219"/>
      <c r="D47" s="219"/>
      <c r="E47" s="219"/>
      <c r="F47" s="219"/>
      <c r="G47" s="219"/>
      <c r="H47" s="219"/>
      <c r="I47" s="219"/>
      <c r="J47" s="220"/>
    </row>
    <row r="48" spans="1:10" ht="12.75">
      <c r="A48" s="217" t="s">
        <v>18</v>
      </c>
      <c r="B48" s="219"/>
      <c r="C48" s="219"/>
      <c r="D48" s="219"/>
      <c r="E48" s="219"/>
      <c r="F48" s="219"/>
      <c r="G48" s="219"/>
      <c r="H48" s="219"/>
      <c r="I48" s="219"/>
      <c r="J48" s="220"/>
    </row>
    <row r="49" spans="1:10" ht="12.75">
      <c r="A49" s="221"/>
      <c r="B49" s="222"/>
      <c r="C49" s="222"/>
      <c r="D49" s="222"/>
      <c r="E49" s="222"/>
      <c r="F49" s="222"/>
      <c r="G49" s="222"/>
      <c r="H49" s="222"/>
      <c r="I49" s="222"/>
      <c r="J49" s="224"/>
    </row>
  </sheetData>
  <sheetProtection/>
  <mergeCells count="6">
    <mergeCell ref="H2:I2"/>
    <mergeCell ref="A7:J7"/>
    <mergeCell ref="A11:E11"/>
    <mergeCell ref="F11:G11"/>
    <mergeCell ref="H11:J11"/>
    <mergeCell ref="A46:J46"/>
  </mergeCells>
  <printOptions horizontalCentered="1" verticalCentered="1"/>
  <pageMargins left="0.5" right="0.5" top="0.5" bottom="0.5" header="0.5" footer="0.5"/>
  <pageSetup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3">
      <selection activeCell="D19" sqref="D19"/>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400</v>
      </c>
      <c r="I2" s="132" t="s">
        <v>240</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186</v>
      </c>
      <c r="B7" s="256"/>
      <c r="C7" s="256"/>
      <c r="D7" s="256"/>
      <c r="E7" s="256"/>
      <c r="F7" s="256"/>
      <c r="G7" s="256"/>
      <c r="H7" s="256"/>
      <c r="I7" s="256"/>
      <c r="J7" s="257"/>
    </row>
    <row r="8" spans="1:10" ht="12.75">
      <c r="A8" s="347" t="s">
        <v>187</v>
      </c>
      <c r="B8" s="348"/>
      <c r="C8" s="348"/>
      <c r="D8" s="348"/>
      <c r="E8" s="348"/>
      <c r="F8" s="348"/>
      <c r="G8" s="348"/>
      <c r="H8" s="348"/>
      <c r="I8" s="348"/>
      <c r="J8" s="349"/>
    </row>
    <row r="9" spans="1:10" ht="12.75">
      <c r="A9" s="353" t="s">
        <v>188</v>
      </c>
      <c r="B9" s="391"/>
      <c r="C9" s="391"/>
      <c r="D9" s="391"/>
      <c r="E9" s="391"/>
      <c r="F9" s="391"/>
      <c r="G9" s="391"/>
      <c r="H9" s="391"/>
      <c r="I9" s="391"/>
      <c r="J9" s="392"/>
    </row>
    <row r="10" spans="1:10" ht="12.75">
      <c r="A10" s="353" t="s">
        <v>125</v>
      </c>
      <c r="B10" s="348"/>
      <c r="C10" s="348"/>
      <c r="D10" s="348"/>
      <c r="E10" s="348"/>
      <c r="F10" s="348"/>
      <c r="G10" s="348"/>
      <c r="H10" s="348"/>
      <c r="I10" s="348"/>
      <c r="J10" s="349"/>
    </row>
    <row r="11" spans="1:10" ht="12.75">
      <c r="A11" s="86"/>
      <c r="B11" s="85"/>
      <c r="C11" s="85"/>
      <c r="D11" s="85"/>
      <c r="E11" s="85"/>
      <c r="F11" s="85"/>
      <c r="G11" s="85"/>
      <c r="H11" s="85"/>
      <c r="I11" s="85"/>
      <c r="J11" s="84"/>
    </row>
    <row r="12" spans="1:10" ht="12.75">
      <c r="A12" s="111" t="s">
        <v>126</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50" t="s">
        <v>128</v>
      </c>
      <c r="E14" s="281"/>
      <c r="F14" s="281"/>
      <c r="G14" s="281"/>
      <c r="H14" s="281"/>
      <c r="I14" s="281"/>
      <c r="J14" s="282"/>
    </row>
    <row r="15" spans="1:10" ht="12.75">
      <c r="A15" s="109" t="s">
        <v>129</v>
      </c>
      <c r="B15" s="108"/>
      <c r="C15" s="107"/>
      <c r="D15" s="122" t="s">
        <v>189</v>
      </c>
      <c r="E15" s="122" t="s">
        <v>190</v>
      </c>
      <c r="F15" s="122" t="s">
        <v>191</v>
      </c>
      <c r="G15" s="116"/>
      <c r="H15" s="116"/>
      <c r="I15" s="116"/>
      <c r="J15" s="116"/>
    </row>
    <row r="16" spans="1:10" ht="12.75">
      <c r="A16" s="123" t="s">
        <v>131</v>
      </c>
      <c r="B16" s="98"/>
      <c r="C16" s="97"/>
      <c r="D16" s="229" t="s">
        <v>451</v>
      </c>
      <c r="E16" s="96"/>
      <c r="F16" s="96"/>
      <c r="G16" s="116"/>
      <c r="H16" s="116"/>
      <c r="I16" s="116"/>
      <c r="J16" s="116"/>
    </row>
    <row r="17" spans="1:10" ht="12.75">
      <c r="A17" s="105" t="s">
        <v>132</v>
      </c>
      <c r="B17" s="98"/>
      <c r="C17" s="97"/>
      <c r="D17" s="229" t="str">
        <f>D16</f>
        <v>$3.56 (A)</v>
      </c>
      <c r="E17" s="96"/>
      <c r="F17" s="96"/>
      <c r="G17" s="116"/>
      <c r="H17" s="116"/>
      <c r="I17" s="116"/>
      <c r="J17" s="116"/>
    </row>
    <row r="18" spans="1:12" ht="12.75">
      <c r="A18" s="105" t="s">
        <v>133</v>
      </c>
      <c r="B18" s="98"/>
      <c r="C18" s="97"/>
      <c r="D18" s="125" t="s">
        <v>452</v>
      </c>
      <c r="E18" s="96"/>
      <c r="F18" s="96"/>
      <c r="G18" s="116"/>
      <c r="H18" s="116"/>
      <c r="I18" s="116"/>
      <c r="J18" s="116"/>
      <c r="L18" s="80">
        <v>6.89</v>
      </c>
    </row>
    <row r="19" spans="1:10" ht="12.75">
      <c r="A19" s="105" t="s">
        <v>73</v>
      </c>
      <c r="B19" s="104"/>
      <c r="C19" s="103"/>
      <c r="D19" s="96"/>
      <c r="E19" s="96"/>
      <c r="F19" s="96"/>
      <c r="G19" s="116"/>
      <c r="H19" s="116"/>
      <c r="I19" s="116"/>
      <c r="J19" s="116"/>
    </row>
    <row r="20" spans="1:10" ht="12.75">
      <c r="A20" s="102" t="s">
        <v>134</v>
      </c>
      <c r="B20" s="98"/>
      <c r="C20" s="97"/>
      <c r="D20" s="85"/>
      <c r="E20" s="85"/>
      <c r="F20" s="85"/>
      <c r="G20" s="85"/>
      <c r="H20" s="85"/>
      <c r="I20" s="85"/>
      <c r="J20" s="84"/>
    </row>
    <row r="21" spans="1:10" ht="12.75">
      <c r="A21" s="99" t="s">
        <v>76</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136</v>
      </c>
      <c r="B24" s="88" t="s">
        <v>137</v>
      </c>
      <c r="C24" s="85"/>
      <c r="D24" s="85"/>
      <c r="E24" s="85"/>
      <c r="F24" s="85"/>
      <c r="G24" s="85"/>
      <c r="H24" s="85"/>
      <c r="I24" s="85"/>
      <c r="J24" s="84"/>
    </row>
    <row r="25" spans="1:10" ht="12.75">
      <c r="A25" s="89"/>
      <c r="B25" s="88" t="s">
        <v>138</v>
      </c>
      <c r="C25" s="85"/>
      <c r="D25" s="85"/>
      <c r="E25" s="85"/>
      <c r="F25" s="85"/>
      <c r="G25" s="85"/>
      <c r="H25" s="85"/>
      <c r="I25" s="85"/>
      <c r="J25" s="84"/>
    </row>
    <row r="26" spans="1:10" ht="12.75">
      <c r="A26" s="89"/>
      <c r="B26" s="88" t="s">
        <v>139</v>
      </c>
      <c r="C26" s="85"/>
      <c r="D26" s="85"/>
      <c r="E26" s="85"/>
      <c r="F26" s="85"/>
      <c r="G26" s="85"/>
      <c r="H26" s="85"/>
      <c r="I26" s="85"/>
      <c r="J26" s="84"/>
    </row>
    <row r="27" spans="1:10" ht="12.75">
      <c r="A27" s="89"/>
      <c r="B27" s="88" t="s">
        <v>140</v>
      </c>
      <c r="C27" s="85"/>
      <c r="D27" s="85"/>
      <c r="E27" s="85"/>
      <c r="F27" s="85"/>
      <c r="G27" s="85"/>
      <c r="H27" s="85"/>
      <c r="I27" s="85"/>
      <c r="J27" s="84"/>
    </row>
    <row r="28" spans="1:10" ht="12.75">
      <c r="A28" s="89"/>
      <c r="B28" s="88"/>
      <c r="C28" s="85"/>
      <c r="D28" s="85"/>
      <c r="E28" s="85"/>
      <c r="F28" s="85"/>
      <c r="G28" s="85"/>
      <c r="H28" s="85"/>
      <c r="I28" s="85"/>
      <c r="J28" s="84"/>
    </row>
    <row r="29" spans="1:10" ht="12.75">
      <c r="A29" s="94" t="s">
        <v>122</v>
      </c>
      <c r="B29" s="91" t="s">
        <v>122</v>
      </c>
      <c r="C29" s="90"/>
      <c r="D29" s="90"/>
      <c r="E29" s="90"/>
      <c r="F29" s="90"/>
      <c r="G29" s="90"/>
      <c r="H29" s="90"/>
      <c r="I29" s="90"/>
      <c r="J29" s="93"/>
    </row>
    <row r="30" spans="1:10" ht="12.75">
      <c r="A30" s="89"/>
      <c r="B30" s="88" t="s">
        <v>122</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121</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38" t="str">
        <f>+'Item 106, page 1 '!$B$46</f>
        <v>A gate obstruction charge of $1.51 will be assessed per pick up for opening, unlocking, or closing gates, or moving obstructions in order to pick up solid waste.</v>
      </c>
      <c r="C35" s="338"/>
      <c r="D35" s="338"/>
      <c r="E35" s="338"/>
      <c r="F35" s="338"/>
      <c r="G35" s="338"/>
      <c r="H35" s="338"/>
      <c r="I35" s="338"/>
      <c r="J35" s="84"/>
    </row>
    <row r="36" spans="1:10" ht="12.75">
      <c r="A36" s="89"/>
      <c r="B36" s="338"/>
      <c r="C36" s="338"/>
      <c r="D36" s="338"/>
      <c r="E36" s="338"/>
      <c r="F36" s="338"/>
      <c r="G36" s="338"/>
      <c r="H36" s="338"/>
      <c r="I36" s="338"/>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52">
        <f>+'Check Sheet'!$B$54</f>
        <v>43438</v>
      </c>
      <c r="C52" s="252">
        <f>+'Check Sheet'!C51</f>
        <v>0</v>
      </c>
      <c r="D52" s="82"/>
      <c r="E52" s="82"/>
      <c r="F52" s="82"/>
      <c r="H52" s="72" t="s">
        <v>142</v>
      </c>
      <c r="I52" s="253">
        <f>+'Check Sheet'!$I$54</f>
        <v>43497</v>
      </c>
      <c r="J52" s="254">
        <f>+'Check Sheet'!I51</f>
        <v>0</v>
      </c>
    </row>
    <row r="53" spans="1:10" ht="12.75">
      <c r="A53" s="262" t="s">
        <v>17</v>
      </c>
      <c r="B53" s="263"/>
      <c r="C53" s="263"/>
      <c r="D53" s="263"/>
      <c r="E53" s="263"/>
      <c r="F53" s="263"/>
      <c r="G53" s="263"/>
      <c r="H53" s="263"/>
      <c r="I53" s="263"/>
      <c r="J53" s="264"/>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6">
      <selection activeCell="H21" sqref="H21"/>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1" width="9.140625" style="80" customWidth="1"/>
    <col min="12" max="14" width="0" style="80" hidden="1" customWidth="1"/>
    <col min="15"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388</v>
      </c>
      <c r="I2" s="132" t="s">
        <v>243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192</v>
      </c>
      <c r="B7" s="256"/>
      <c r="C7" s="256"/>
      <c r="D7" s="256"/>
      <c r="E7" s="256"/>
      <c r="F7" s="256"/>
      <c r="G7" s="256"/>
      <c r="H7" s="256"/>
      <c r="I7" s="256"/>
      <c r="J7" s="257"/>
    </row>
    <row r="8" spans="1:10" ht="12.75">
      <c r="A8" s="347" t="s">
        <v>193</v>
      </c>
      <c r="B8" s="348"/>
      <c r="C8" s="348"/>
      <c r="D8" s="348"/>
      <c r="E8" s="348"/>
      <c r="F8" s="348"/>
      <c r="G8" s="348"/>
      <c r="H8" s="348"/>
      <c r="I8" s="348"/>
      <c r="J8" s="349"/>
    </row>
    <row r="9" spans="1:10" ht="12.75">
      <c r="A9" s="353" t="s">
        <v>125</v>
      </c>
      <c r="B9" s="348"/>
      <c r="C9" s="348"/>
      <c r="D9" s="348"/>
      <c r="E9" s="348"/>
      <c r="F9" s="348"/>
      <c r="G9" s="348"/>
      <c r="H9" s="348"/>
      <c r="I9" s="348"/>
      <c r="J9" s="349"/>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127</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50" t="s">
        <v>128</v>
      </c>
      <c r="E15" s="281"/>
      <c r="F15" s="281"/>
      <c r="G15" s="281"/>
      <c r="H15" s="281"/>
      <c r="I15" s="281"/>
      <c r="J15" s="282"/>
    </row>
    <row r="16" spans="1:10" ht="12.75">
      <c r="A16" s="109" t="s">
        <v>129</v>
      </c>
      <c r="B16" s="108"/>
      <c r="C16" s="107"/>
      <c r="D16" s="116"/>
      <c r="E16" s="116"/>
      <c r="F16" s="116" t="s">
        <v>65</v>
      </c>
      <c r="G16" s="116" t="s">
        <v>66</v>
      </c>
      <c r="H16" s="116" t="s">
        <v>67</v>
      </c>
      <c r="I16" s="116"/>
      <c r="J16" s="116"/>
    </row>
    <row r="17" spans="1:10" ht="12.75">
      <c r="A17" s="99" t="s">
        <v>130</v>
      </c>
      <c r="B17" s="98"/>
      <c r="C17" s="97"/>
      <c r="D17" s="116"/>
      <c r="E17" s="116"/>
      <c r="F17" s="116"/>
      <c r="G17" s="116"/>
      <c r="H17" s="116"/>
      <c r="I17" s="116"/>
      <c r="J17" s="116"/>
    </row>
    <row r="18" spans="1:10" ht="12.75">
      <c r="A18" s="99" t="s">
        <v>131</v>
      </c>
      <c r="B18" s="98"/>
      <c r="C18" s="97"/>
      <c r="D18" s="116"/>
      <c r="E18" s="96"/>
      <c r="F18" s="208" t="s">
        <v>453</v>
      </c>
      <c r="G18" s="208" t="s">
        <v>454</v>
      </c>
      <c r="H18" s="208" t="s">
        <v>455</v>
      </c>
      <c r="I18" s="96"/>
      <c r="J18" s="116"/>
    </row>
    <row r="19" spans="1:10" ht="12.75">
      <c r="A19" s="99" t="s">
        <v>132</v>
      </c>
      <c r="B19" s="98"/>
      <c r="C19" s="97"/>
      <c r="D19" s="116"/>
      <c r="E19" s="96"/>
      <c r="F19" s="229" t="str">
        <f>F18</f>
        <v>$166.38 (A)</v>
      </c>
      <c r="G19" s="229" t="str">
        <f>G18</f>
        <v>$286.22 (A)</v>
      </c>
      <c r="H19" s="229" t="str">
        <f>H18</f>
        <v>$367.52 (A)</v>
      </c>
      <c r="I19" s="96"/>
      <c r="J19" s="116"/>
    </row>
    <row r="20" spans="1:14" ht="12.75">
      <c r="A20" s="105" t="s">
        <v>133</v>
      </c>
      <c r="B20" s="104"/>
      <c r="C20" s="103"/>
      <c r="D20" s="116"/>
      <c r="E20" s="96"/>
      <c r="F20" s="125" t="s">
        <v>456</v>
      </c>
      <c r="G20" s="125" t="s">
        <v>457</v>
      </c>
      <c r="H20" s="125" t="s">
        <v>458</v>
      </c>
      <c r="I20" s="96"/>
      <c r="J20" s="116"/>
      <c r="L20" s="80">
        <v>152.47</v>
      </c>
      <c r="M20" s="80">
        <v>263.44</v>
      </c>
      <c r="N20" s="80">
        <v>336.55</v>
      </c>
    </row>
    <row r="21" spans="1:10" ht="12.75">
      <c r="A21" s="102" t="s">
        <v>134</v>
      </c>
      <c r="B21" s="98"/>
      <c r="C21" s="97"/>
      <c r="D21" s="85"/>
      <c r="E21" s="85"/>
      <c r="F21" s="85"/>
      <c r="G21" s="85"/>
      <c r="H21" s="85"/>
      <c r="I21" s="85"/>
      <c r="J21" s="84"/>
    </row>
    <row r="22" spans="1:10" ht="12.75">
      <c r="A22" s="99" t="s">
        <v>75</v>
      </c>
      <c r="B22" s="98"/>
      <c r="C22" s="97"/>
      <c r="D22" s="116"/>
      <c r="E22" s="116"/>
      <c r="F22" s="116"/>
      <c r="G22" s="116"/>
      <c r="H22" s="116"/>
      <c r="I22" s="116"/>
      <c r="J22" s="116"/>
    </row>
    <row r="23" spans="1:10" ht="12.75">
      <c r="A23" s="99" t="s">
        <v>76</v>
      </c>
      <c r="B23" s="98"/>
      <c r="C23" s="97"/>
      <c r="D23" s="116"/>
      <c r="E23" s="116"/>
      <c r="F23" s="116"/>
      <c r="G23" s="116"/>
      <c r="H23" s="116"/>
      <c r="I23" s="116"/>
      <c r="J23" s="116"/>
    </row>
    <row r="24" spans="1:10" ht="12.75">
      <c r="A24" s="99" t="s">
        <v>135</v>
      </c>
      <c r="B24" s="98"/>
      <c r="C24" s="97"/>
      <c r="D24" s="116"/>
      <c r="E24" s="116"/>
      <c r="F24" s="116"/>
      <c r="G24" s="116"/>
      <c r="H24" s="116"/>
      <c r="I24" s="116"/>
      <c r="J24" s="116"/>
    </row>
    <row r="25" spans="1:10" ht="12.75">
      <c r="A25" s="99" t="s">
        <v>78</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136</v>
      </c>
      <c r="B28" s="88" t="s">
        <v>137</v>
      </c>
      <c r="C28" s="85"/>
      <c r="D28" s="85"/>
      <c r="E28" s="85"/>
      <c r="F28" s="85"/>
      <c r="G28" s="85"/>
      <c r="H28" s="85"/>
      <c r="I28" s="85"/>
      <c r="J28" s="84"/>
    </row>
    <row r="29" spans="1:10" ht="12.75">
      <c r="A29" s="89"/>
      <c r="B29" s="88" t="s">
        <v>138</v>
      </c>
      <c r="C29" s="85"/>
      <c r="D29" s="85"/>
      <c r="E29" s="85"/>
      <c r="F29" s="85"/>
      <c r="G29" s="85"/>
      <c r="H29" s="85"/>
      <c r="I29" s="85"/>
      <c r="J29" s="84"/>
    </row>
    <row r="30" spans="1:10" ht="12.75">
      <c r="A30" s="89"/>
      <c r="B30" s="88" t="s">
        <v>139</v>
      </c>
      <c r="C30" s="85"/>
      <c r="D30" s="85"/>
      <c r="E30" s="85"/>
      <c r="F30" s="85"/>
      <c r="G30" s="85"/>
      <c r="H30" s="85"/>
      <c r="I30" s="85"/>
      <c r="J30" s="84"/>
    </row>
    <row r="31" spans="1:10" ht="12.75">
      <c r="A31" s="89"/>
      <c r="B31" s="88" t="s">
        <v>140</v>
      </c>
      <c r="C31" s="85"/>
      <c r="D31" s="85"/>
      <c r="E31" s="85"/>
      <c r="F31" s="85"/>
      <c r="G31" s="85"/>
      <c r="H31" s="85"/>
      <c r="I31" s="85"/>
      <c r="J31" s="84"/>
    </row>
    <row r="32" spans="1:10" ht="12.75">
      <c r="A32" s="89"/>
      <c r="B32" s="88"/>
      <c r="C32" s="85"/>
      <c r="D32" s="85"/>
      <c r="E32" s="85"/>
      <c r="F32" s="85"/>
      <c r="G32" s="85"/>
      <c r="H32" s="85"/>
      <c r="I32" s="85"/>
      <c r="J32" s="84"/>
    </row>
    <row r="33" spans="1:10" ht="12.75">
      <c r="A33" s="120" t="s">
        <v>80</v>
      </c>
      <c r="B33" s="121" t="s">
        <v>119</v>
      </c>
      <c r="C33" s="90"/>
      <c r="D33" s="90"/>
      <c r="E33" s="90"/>
      <c r="F33" s="90"/>
      <c r="G33" s="90"/>
      <c r="H33" s="90"/>
      <c r="I33" s="90"/>
      <c r="J33" s="93"/>
    </row>
    <row r="34" spans="1:10" ht="12.75">
      <c r="A34" s="89"/>
      <c r="B34" s="88" t="s">
        <v>120</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121</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38" t="str">
        <f>+'Item 106, page 1 '!$B$46</f>
        <v>A gate obstruction charge of $1.51 will be assessed per pick up for opening, unlocking, or closing gates, or moving obstructions in order to pick up solid waste.</v>
      </c>
      <c r="C39" s="338"/>
      <c r="D39" s="338"/>
      <c r="E39" s="338"/>
      <c r="F39" s="338"/>
      <c r="G39" s="338"/>
      <c r="H39" s="338"/>
      <c r="I39" s="338"/>
      <c r="J39" s="84"/>
    </row>
    <row r="40" spans="1:10" ht="12.75">
      <c r="A40" s="89"/>
      <c r="B40" s="338"/>
      <c r="C40" s="338"/>
      <c r="D40" s="338"/>
      <c r="E40" s="338"/>
      <c r="F40" s="338"/>
      <c r="G40" s="338"/>
      <c r="H40" s="338"/>
      <c r="I40" s="338"/>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 t="str">
        <f>+'Check Sheet'!$B$52</f>
        <v>Rick Waldren, Business Unit Controller</v>
      </c>
      <c r="C54" s="1"/>
      <c r="D54" s="85"/>
      <c r="E54" s="85"/>
      <c r="F54" s="85"/>
      <c r="G54" s="85"/>
      <c r="H54" s="85"/>
      <c r="I54" s="85"/>
      <c r="J54" s="84"/>
    </row>
    <row r="55" spans="1:10" ht="12.75">
      <c r="A55" s="23"/>
      <c r="B55" s="1"/>
      <c r="C55" s="1"/>
      <c r="D55" s="85"/>
      <c r="E55" s="85"/>
      <c r="F55" s="85"/>
      <c r="J55" s="84"/>
    </row>
    <row r="56" spans="1:10" ht="12.75">
      <c r="A56" s="26" t="s">
        <v>99</v>
      </c>
      <c r="B56" s="252">
        <f>+'Check Sheet'!$B$54</f>
        <v>43438</v>
      </c>
      <c r="C56" s="252">
        <f>+'Check Sheet'!C55</f>
        <v>0</v>
      </c>
      <c r="D56" s="82"/>
      <c r="E56" s="82"/>
      <c r="F56" s="82"/>
      <c r="H56" s="72" t="s">
        <v>142</v>
      </c>
      <c r="I56" s="253">
        <f>+'Check Sheet'!$I$54</f>
        <v>43497</v>
      </c>
      <c r="J56" s="254">
        <f>+'Check Sheet'!I55</f>
        <v>0</v>
      </c>
    </row>
    <row r="57" spans="1:10" ht="12.75">
      <c r="A57" s="262" t="s">
        <v>17</v>
      </c>
      <c r="B57" s="263"/>
      <c r="C57" s="263"/>
      <c r="D57" s="263"/>
      <c r="E57" s="263"/>
      <c r="F57" s="263"/>
      <c r="G57" s="263"/>
      <c r="H57" s="263"/>
      <c r="I57" s="263"/>
      <c r="J57" s="264"/>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242</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224</v>
      </c>
      <c r="B7" s="256"/>
      <c r="C7" s="256"/>
      <c r="D7" s="256"/>
      <c r="E7" s="256"/>
      <c r="F7" s="256"/>
      <c r="G7" s="256"/>
      <c r="H7" s="256"/>
      <c r="I7" s="256"/>
      <c r="J7" s="257"/>
    </row>
    <row r="8" spans="1:10" ht="12.75">
      <c r="A8" s="347" t="s">
        <v>225</v>
      </c>
      <c r="B8" s="348"/>
      <c r="C8" s="348"/>
      <c r="D8" s="348"/>
      <c r="E8" s="348"/>
      <c r="F8" s="348"/>
      <c r="G8" s="348"/>
      <c r="H8" s="348"/>
      <c r="I8" s="348"/>
      <c r="J8" s="349"/>
    </row>
    <row r="9" spans="1:10" ht="12.75">
      <c r="A9" s="347" t="s">
        <v>166</v>
      </c>
      <c r="B9" s="348"/>
      <c r="C9" s="348"/>
      <c r="D9" s="348"/>
      <c r="E9" s="348"/>
      <c r="F9" s="348"/>
      <c r="G9" s="348"/>
      <c r="H9" s="348"/>
      <c r="I9" s="348"/>
      <c r="J9" s="349"/>
    </row>
    <row r="10" spans="1:10" ht="12.75">
      <c r="A10" s="86"/>
      <c r="B10" s="85"/>
      <c r="C10" s="85"/>
      <c r="D10" s="85"/>
      <c r="E10" s="85"/>
      <c r="F10" s="85"/>
      <c r="G10" s="85"/>
      <c r="H10" s="85"/>
      <c r="I10" s="85"/>
      <c r="J10" s="84"/>
    </row>
    <row r="11" spans="1:10" ht="12.75">
      <c r="A11" s="86" t="s">
        <v>226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50" t="s">
        <v>128</v>
      </c>
      <c r="E13" s="281"/>
      <c r="F13" s="281"/>
      <c r="G13" s="281"/>
      <c r="H13" s="281"/>
      <c r="I13" s="281"/>
      <c r="J13" s="282"/>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150" t="str">
        <f>TEXT('[2]Drop Box Price Out'!$G$79,"$0.00")&amp;" (A)"</f>
        <v>$32.80 (A)</v>
      </c>
      <c r="E15" s="150" t="str">
        <f>TEXT('[2]Drop Box Price Out'!$G$81,"$0.00")&amp;" (A)"</f>
        <v>$41.00 (A)</v>
      </c>
      <c r="F15" s="150" t="str">
        <f>TEXT('[2]Drop Box Price Out'!$G$83,"$0.00")&amp;" (A)"</f>
        <v>$46.45 (A)</v>
      </c>
      <c r="G15" s="150" t="str">
        <f>TEXT('[2]Drop Box Price Out'!$G$84,"$0.00")&amp;" (A)"</f>
        <v>$51.90 (A)</v>
      </c>
      <c r="H15" s="150" t="str">
        <f>TEXT('[2]Drop Box Price Out'!$G$85,"$0.00")&amp;" (A)"</f>
        <v>$62.85 (A)</v>
      </c>
      <c r="I15" s="150" t="str">
        <f>TEXT('[2]Drop Box Price Out'!$G$87,"$0.00")&amp;" (A)"</f>
        <v>$73.80 (A)</v>
      </c>
      <c r="J15" s="150" t="str">
        <f>TEXT('[2]Drop Box Price Out'!$G$89,"$0.00")&amp;" (A)"</f>
        <v>$84.70 (A)</v>
      </c>
    </row>
    <row r="16" spans="1:10" ht="12.75">
      <c r="A16" s="99" t="s">
        <v>131</v>
      </c>
      <c r="B16" s="98"/>
      <c r="C16" s="97"/>
      <c r="D16" s="150" t="str">
        <f>TEXT('[2]Drop Box Price Out'!$G$15,"$0.00")&amp;" (A)"</f>
        <v>$135.45 (A)</v>
      </c>
      <c r="E16" s="150" t="str">
        <f>TEXT('[2]Drop Box Price Out'!$G$27,"$0.00")&amp;" (A)"</f>
        <v>$135.45 (A)</v>
      </c>
      <c r="F16" s="150" t="str">
        <f>TEXT('[2]Drop Box Price Out'!$G$39,"$0.00")&amp;" (A)"</f>
        <v>$135.45 (A)</v>
      </c>
      <c r="G16" s="150" t="str">
        <f>TEXT('[2]Drop Box Price Out'!$G$45,"$0.00")&amp;" (A)"</f>
        <v>$135.45 (A)</v>
      </c>
      <c r="H16" s="150" t="str">
        <f>TEXT('[2]Drop Box Price Out'!$G$51,"$0.00")&amp;" (A)"</f>
        <v>$135.45 (A)</v>
      </c>
      <c r="I16" s="150" t="str">
        <f>TEXT('[2]Drop Box Price Out'!$G$63,"$0.00")&amp;" (A)"</f>
        <v>$135.45 (A)</v>
      </c>
      <c r="J16" s="150" t="str">
        <f>TEXT('[2]Drop Box Price Out'!$G$75,"$0.00")&amp;" (A)"</f>
        <v>$135.45 (A)</v>
      </c>
    </row>
    <row r="17" spans="1:10" ht="12.75">
      <c r="A17" s="99" t="s">
        <v>132</v>
      </c>
      <c r="B17" s="98"/>
      <c r="C17" s="97"/>
      <c r="D17" s="152" t="str">
        <f aca="true" t="shared" si="0" ref="D17:J17">D16</f>
        <v>$135.45 (A)</v>
      </c>
      <c r="E17" s="152" t="str">
        <f t="shared" si="0"/>
        <v>$135.45 (A)</v>
      </c>
      <c r="F17" s="152" t="str">
        <f t="shared" si="0"/>
        <v>$135.45 (A)</v>
      </c>
      <c r="G17" s="152" t="str">
        <f t="shared" si="0"/>
        <v>$135.45 (A)</v>
      </c>
      <c r="H17" s="152" t="str">
        <f t="shared" si="0"/>
        <v>$135.45 (A)</v>
      </c>
      <c r="I17" s="152" t="str">
        <f t="shared" si="0"/>
        <v>$135.45 (A)</v>
      </c>
      <c r="J17" s="152" t="str">
        <f t="shared" si="0"/>
        <v>$135.45 (A)</v>
      </c>
    </row>
    <row r="18" spans="1:10" ht="12.75">
      <c r="A18" s="105" t="s">
        <v>133</v>
      </c>
      <c r="B18" s="104"/>
      <c r="C18" s="103"/>
      <c r="D18" s="152" t="str">
        <f>D21</f>
        <v>$140.95 (A)</v>
      </c>
      <c r="E18" s="152" t="str">
        <f aca="true" t="shared" si="1" ref="E18:J18">D18</f>
        <v>$140.95 (A)</v>
      </c>
      <c r="F18" s="152" t="str">
        <f t="shared" si="1"/>
        <v>$140.95 (A)</v>
      </c>
      <c r="G18" s="152" t="str">
        <f t="shared" si="1"/>
        <v>$140.95 (A)</v>
      </c>
      <c r="H18" s="152" t="str">
        <f t="shared" si="1"/>
        <v>$140.95 (A)</v>
      </c>
      <c r="I18" s="152" t="str">
        <f t="shared" si="1"/>
        <v>$140.95 (A)</v>
      </c>
      <c r="J18" s="152" t="str">
        <f t="shared" si="1"/>
        <v>$140.95 (A)</v>
      </c>
    </row>
    <row r="19" spans="1:10" ht="12.75">
      <c r="A19" s="102" t="s">
        <v>134</v>
      </c>
      <c r="B19" s="98"/>
      <c r="C19" s="97"/>
      <c r="D19" s="85"/>
      <c r="E19" s="85"/>
      <c r="F19" s="85"/>
      <c r="G19" s="85"/>
      <c r="H19" s="85"/>
      <c r="I19" s="85"/>
      <c r="J19" s="84"/>
    </row>
    <row r="20" spans="1:10" ht="12.75">
      <c r="A20" s="99" t="s">
        <v>75</v>
      </c>
      <c r="B20" s="98"/>
      <c r="C20" s="97"/>
      <c r="D20" s="150" t="str">
        <f>TEXT('[2]Drop Box Price Out'!$G$93,"$0.00")&amp;" (A)"</f>
        <v>$71.05 (A)</v>
      </c>
      <c r="E20" s="152" t="str">
        <f>D20</f>
        <v>$71.05 (A)</v>
      </c>
      <c r="F20" s="152" t="str">
        <f aca="true" t="shared" si="2" ref="F20:J22">E20</f>
        <v>$71.05 (A)</v>
      </c>
      <c r="G20" s="152" t="str">
        <f t="shared" si="2"/>
        <v>$71.05 (A)</v>
      </c>
      <c r="H20" s="152" t="str">
        <f t="shared" si="2"/>
        <v>$71.05 (A)</v>
      </c>
      <c r="I20" s="152" t="str">
        <f t="shared" si="2"/>
        <v>$71.05 (A)</v>
      </c>
      <c r="J20" s="152" t="str">
        <f t="shared" si="2"/>
        <v>$71.05 (A)</v>
      </c>
    </row>
    <row r="21" spans="1:12" ht="12.75">
      <c r="A21" s="99" t="s">
        <v>76</v>
      </c>
      <c r="B21" s="98"/>
      <c r="C21" s="97"/>
      <c r="D21" s="150" t="str">
        <f>TEXT('[2]Drop Box Price Out'!$G$16,"$0.00")&amp;" (A)"</f>
        <v>$140.95 (A)</v>
      </c>
      <c r="E21" s="152" t="str">
        <f aca="true" t="shared" si="3" ref="E21:J21">E18</f>
        <v>$140.95 (A)</v>
      </c>
      <c r="F21" s="152" t="str">
        <f t="shared" si="3"/>
        <v>$140.95 (A)</v>
      </c>
      <c r="G21" s="152" t="str">
        <f t="shared" si="3"/>
        <v>$140.95 (A)</v>
      </c>
      <c r="H21" s="152" t="str">
        <f t="shared" si="3"/>
        <v>$140.95 (A)</v>
      </c>
      <c r="I21" s="152" t="str">
        <f t="shared" si="3"/>
        <v>$140.95 (A)</v>
      </c>
      <c r="J21" s="152" t="str">
        <f t="shared" si="3"/>
        <v>$140.95 (A)</v>
      </c>
      <c r="L21" s="80" t="s">
        <v>122</v>
      </c>
    </row>
    <row r="22" spans="1:10" ht="12.75">
      <c r="A22" s="99" t="s">
        <v>135</v>
      </c>
      <c r="B22" s="98"/>
      <c r="C22" s="97"/>
      <c r="D22" s="150" t="str">
        <f>TEXT('[2]Drop Box Price Out'!$G$90,"$0.00")&amp;" (A)"</f>
        <v>$3.00 (A)</v>
      </c>
      <c r="E22" s="152" t="str">
        <f>D22</f>
        <v>$3.00 (A)</v>
      </c>
      <c r="F22" s="152" t="str">
        <f t="shared" si="2"/>
        <v>$3.00 (A)</v>
      </c>
      <c r="G22" s="152" t="str">
        <f t="shared" si="2"/>
        <v>$3.00 (A)</v>
      </c>
      <c r="H22" s="152" t="str">
        <f t="shared" si="2"/>
        <v>$3.00 (A)</v>
      </c>
      <c r="I22" s="152" t="str">
        <f t="shared" si="2"/>
        <v>$3.00 (A)</v>
      </c>
      <c r="J22" s="152" t="str">
        <f t="shared" si="2"/>
        <v>$3.00 (A)</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154"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227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t="s">
        <v>82</v>
      </c>
      <c r="B38" s="154" t="str">
        <f>+'Item 240'!B34</f>
        <v>In addition to all other applicable charges, a charge of $17.83 (A) per yard (assessed on a </v>
      </c>
      <c r="C38" s="85"/>
      <c r="D38" s="85"/>
      <c r="E38" s="85"/>
      <c r="F38" s="85"/>
      <c r="G38" s="85"/>
      <c r="H38" s="85"/>
      <c r="I38" s="85"/>
      <c r="J38" s="84"/>
    </row>
    <row r="39" spans="1:10" ht="12.75">
      <c r="A39" s="89"/>
      <c r="B39" s="154" t="str">
        <f>+'Item 240'!B35</f>
        <v>pro-rata basis) will be assessed if containers are filled past their visible full limit, container</v>
      </c>
      <c r="C39" s="85"/>
      <c r="D39" s="85"/>
      <c r="E39" s="85"/>
      <c r="F39" s="85"/>
      <c r="G39" s="85"/>
      <c r="H39" s="85"/>
      <c r="I39" s="85"/>
      <c r="J39" s="84"/>
    </row>
    <row r="40" spans="1:10" ht="12.75">
      <c r="A40" s="86"/>
      <c r="B40" s="154"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228</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185</v>
      </c>
      <c r="C45" s="85"/>
      <c r="D45" s="85"/>
      <c r="E45" s="85"/>
      <c r="F45" s="85"/>
      <c r="G45" s="85"/>
      <c r="H45" s="85"/>
      <c r="I45" s="85"/>
      <c r="J45" s="84"/>
    </row>
    <row r="46" spans="1:10" ht="12.75">
      <c r="A46" s="86"/>
      <c r="B46" s="85"/>
      <c r="C46" s="85"/>
      <c r="D46" s="85"/>
      <c r="E46" s="85"/>
      <c r="F46" s="85"/>
      <c r="G46" s="85"/>
      <c r="H46" s="85"/>
      <c r="I46" s="85"/>
      <c r="J46" s="84"/>
    </row>
    <row r="47" spans="2:10" ht="12.75">
      <c r="B47" s="393" t="str">
        <f>+'Item 106, page 1 '!$B$46</f>
        <v>A gate obstruction charge of $1.51 will be assessed per pick up for opening, unlocking, or closing gates, or moving obstructions in order to pick up solid waste.</v>
      </c>
      <c r="C47" s="393"/>
      <c r="D47" s="393"/>
      <c r="E47" s="393"/>
      <c r="F47" s="393"/>
      <c r="G47" s="393"/>
      <c r="H47" s="393"/>
      <c r="I47" s="393"/>
      <c r="J47" s="84"/>
    </row>
    <row r="48" spans="1:10" ht="12.75">
      <c r="A48" s="86"/>
      <c r="B48" s="393"/>
      <c r="C48" s="393"/>
      <c r="D48" s="393"/>
      <c r="E48" s="393"/>
      <c r="F48" s="393"/>
      <c r="G48" s="393"/>
      <c r="H48" s="393"/>
      <c r="I48" s="393"/>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43438</v>
      </c>
      <c r="C54" s="258">
        <f>+'Check Sheet'!C53</f>
        <v>0</v>
      </c>
      <c r="D54" s="82"/>
      <c r="E54" s="82"/>
      <c r="F54" s="82"/>
      <c r="H54" s="72" t="s">
        <v>142</v>
      </c>
      <c r="I54" s="259">
        <f>+'Check Sheet'!$I$54</f>
        <v>43497</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88" t="s">
        <v>241</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229</v>
      </c>
      <c r="B7" s="256"/>
      <c r="C7" s="256"/>
      <c r="D7" s="256"/>
      <c r="E7" s="256"/>
      <c r="F7" s="256"/>
      <c r="G7" s="256"/>
      <c r="H7" s="256"/>
      <c r="I7" s="256"/>
      <c r="J7" s="257"/>
    </row>
    <row r="8" spans="1:10" ht="12.75">
      <c r="A8" s="347" t="s">
        <v>193</v>
      </c>
      <c r="B8" s="348"/>
      <c r="C8" s="348"/>
      <c r="D8" s="348"/>
      <c r="E8" s="348"/>
      <c r="F8" s="348"/>
      <c r="G8" s="348"/>
      <c r="H8" s="348"/>
      <c r="I8" s="348"/>
      <c r="J8" s="349"/>
    </row>
    <row r="9" spans="1:10" ht="12.75">
      <c r="A9" s="347" t="s">
        <v>166</v>
      </c>
      <c r="B9" s="348"/>
      <c r="C9" s="348"/>
      <c r="D9" s="348"/>
      <c r="E9" s="348"/>
      <c r="F9" s="348"/>
      <c r="G9" s="348"/>
      <c r="H9" s="348"/>
      <c r="I9" s="348"/>
      <c r="J9" s="349"/>
    </row>
    <row r="10" spans="1:10" ht="12.75">
      <c r="A10" s="86"/>
      <c r="B10" s="85"/>
      <c r="C10" s="85"/>
      <c r="D10" s="85"/>
      <c r="E10" s="85"/>
      <c r="F10" s="85"/>
      <c r="G10" s="85"/>
      <c r="H10" s="85"/>
      <c r="I10" s="85"/>
      <c r="J10" s="84"/>
    </row>
    <row r="11" spans="1:10" ht="12.75">
      <c r="A11" s="86" t="s">
        <v>230</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50" t="s">
        <v>128</v>
      </c>
      <c r="E13" s="281"/>
      <c r="F13" s="281"/>
      <c r="G13" s="281"/>
      <c r="H13" s="281"/>
      <c r="I13" s="281"/>
      <c r="J13" s="282"/>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150" t="str">
        <f>TEXT('[2]Drop Box Price Out'!$G$13,"$0.00")&amp;" (A)"</f>
        <v>$150.10 (A)</v>
      </c>
      <c r="E15" s="150" t="str">
        <f>TEXT('[2]Drop Box Price Out'!$G$25,"$0.00")&amp;" (A)"</f>
        <v>$150.10 (A)</v>
      </c>
      <c r="F15" s="150" t="str">
        <f>TEXT('[2]Drop Box Price Out'!$G$37,"$0.00")&amp;" (A)"</f>
        <v>$150.10 (A)</v>
      </c>
      <c r="G15" s="150" t="str">
        <f>TEXT('[2]Drop Box Price Out'!$G$43,"$0.00")&amp;" (A)"</f>
        <v>$150.10 (A)</v>
      </c>
      <c r="H15" s="150" t="str">
        <f>TEXT('[2]Drop Box Price Out'!$G$49,"$0.00")&amp;" (A)"</f>
        <v>$150.10 (A)</v>
      </c>
      <c r="I15" s="150" t="str">
        <f>TEXT('[2]Drop Box Price Out'!$G$55,"$0.00")&amp;" (A)"</f>
        <v>$150.10 (A)</v>
      </c>
      <c r="J15" s="150" t="str">
        <f>TEXT('[2]Drop Box Price Out'!$G$61,"$0.00")&amp;" (A)"</f>
        <v>$150.10 (A)</v>
      </c>
    </row>
    <row r="16" spans="1:10" ht="12.75">
      <c r="A16" s="99" t="s">
        <v>132</v>
      </c>
      <c r="B16" s="98"/>
      <c r="C16" s="97"/>
      <c r="D16" s="152" t="str">
        <f aca="true" t="shared" si="0" ref="D16:J16">D15</f>
        <v>$150.10 (A)</v>
      </c>
      <c r="E16" s="152" t="str">
        <f t="shared" si="0"/>
        <v>$150.10 (A)</v>
      </c>
      <c r="F16" s="152" t="str">
        <f t="shared" si="0"/>
        <v>$150.10 (A)</v>
      </c>
      <c r="G16" s="152" t="str">
        <f t="shared" si="0"/>
        <v>$150.10 (A)</v>
      </c>
      <c r="H16" s="152" t="str">
        <f t="shared" si="0"/>
        <v>$150.10 (A)</v>
      </c>
      <c r="I16" s="152" t="str">
        <f t="shared" si="0"/>
        <v>$150.10 (A)</v>
      </c>
      <c r="J16" s="152" t="str">
        <f t="shared" si="0"/>
        <v>$150.10 (A)</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154" t="str">
        <f>'Item 260'!B28</f>
        <v>to the disposal site.  Excess miles will be charged for at $2.00 per mile or fraction of a</v>
      </c>
      <c r="C23" s="85"/>
      <c r="D23" s="85"/>
      <c r="E23" s="85"/>
      <c r="F23" s="85"/>
      <c r="G23" s="85"/>
      <c r="H23" s="85"/>
      <c r="I23" s="85"/>
      <c r="J23" s="84" t="s">
        <v>122</v>
      </c>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231</v>
      </c>
      <c r="C26" s="90"/>
      <c r="D26" s="90"/>
      <c r="E26" s="90"/>
      <c r="F26" s="90"/>
      <c r="G26" s="90"/>
      <c r="H26" s="90"/>
      <c r="I26" s="90"/>
      <c r="J26" s="93"/>
    </row>
    <row r="27" spans="1:10" ht="12.75">
      <c r="A27" s="89"/>
      <c r="B27" s="88" t="s">
        <v>122</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228</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185</v>
      </c>
      <c r="C32" s="85"/>
      <c r="D32" s="85"/>
      <c r="E32" s="85"/>
      <c r="F32" s="85"/>
      <c r="G32" s="85"/>
      <c r="H32" s="85"/>
      <c r="I32" s="85"/>
      <c r="J32" s="84"/>
    </row>
    <row r="33" spans="1:10" ht="12.75">
      <c r="A33" s="86"/>
      <c r="B33" s="393" t="str">
        <f>+'Item 106, page 1 '!$B$46</f>
        <v>A gate obstruction charge of $1.51 will be assessed per pick up for opening, unlocking, or closing gates, or moving obstructions in order to pick up solid waste.</v>
      </c>
      <c r="C33" s="393"/>
      <c r="D33" s="393"/>
      <c r="E33" s="393"/>
      <c r="F33" s="393"/>
      <c r="G33" s="393"/>
      <c r="H33" s="393"/>
      <c r="I33" s="393"/>
      <c r="J33" s="84"/>
    </row>
    <row r="34" spans="1:10" ht="12.75">
      <c r="A34" s="89"/>
      <c r="B34" s="393"/>
      <c r="C34" s="393"/>
      <c r="D34" s="393"/>
      <c r="E34" s="393"/>
      <c r="F34" s="393"/>
      <c r="G34" s="393"/>
      <c r="H34" s="393"/>
      <c r="I34" s="393"/>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98</v>
      </c>
      <c r="B47" s="133" t="str">
        <f>+'Check Sheet'!$B$52</f>
        <v>Rick Waldren, Business Unit Controller</v>
      </c>
      <c r="C47" s="1"/>
      <c r="D47" s="85"/>
      <c r="E47" s="85"/>
      <c r="F47" s="85"/>
      <c r="G47" s="85"/>
      <c r="H47" s="85"/>
      <c r="I47" s="85"/>
      <c r="J47" s="84"/>
    </row>
    <row r="48" spans="1:15" ht="12.75">
      <c r="A48" s="23"/>
      <c r="B48" s="1"/>
      <c r="C48" s="1"/>
      <c r="D48" s="85"/>
      <c r="E48" s="85"/>
      <c r="F48" s="85"/>
      <c r="J48" s="84"/>
      <c r="O48" s="130"/>
    </row>
    <row r="49" spans="1:15" ht="12.75">
      <c r="A49" s="26" t="s">
        <v>99</v>
      </c>
      <c r="B49" s="258">
        <f>+'Check Sheet'!$B$54</f>
        <v>43438</v>
      </c>
      <c r="C49" s="258">
        <f>+'Check Sheet'!C48</f>
        <v>0</v>
      </c>
      <c r="D49" s="82"/>
      <c r="E49" s="82"/>
      <c r="F49" s="82"/>
      <c r="H49" s="72" t="s">
        <v>142</v>
      </c>
      <c r="I49" s="259">
        <f>+'Check Sheet'!$I$54</f>
        <v>43497</v>
      </c>
      <c r="J49" s="260">
        <f>+'Check Sheet'!I48</f>
        <v>0</v>
      </c>
      <c r="O49" s="130"/>
    </row>
    <row r="50" spans="1:15" ht="12.75">
      <c r="A50" s="262" t="s">
        <v>17</v>
      </c>
      <c r="B50" s="263"/>
      <c r="C50" s="263"/>
      <c r="D50" s="263"/>
      <c r="E50" s="263"/>
      <c r="F50" s="263"/>
      <c r="G50" s="263"/>
      <c r="H50" s="263"/>
      <c r="I50" s="263"/>
      <c r="J50" s="264"/>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8.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277</v>
      </c>
      <c r="I2" s="132" t="s">
        <v>278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279</v>
      </c>
      <c r="B7" s="256"/>
      <c r="C7" s="256"/>
      <c r="D7" s="256"/>
      <c r="E7" s="256"/>
      <c r="F7" s="256"/>
      <c r="G7" s="256"/>
      <c r="H7" s="256"/>
      <c r="I7" s="256"/>
      <c r="J7" s="257"/>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 r="A10" s="86"/>
      <c r="B10" s="166"/>
      <c r="C10" s="166"/>
      <c r="D10" s="166"/>
      <c r="E10" s="166"/>
      <c r="F10" s="166"/>
      <c r="G10" s="166"/>
      <c r="H10" s="166"/>
      <c r="I10" s="166"/>
      <c r="J10" s="84"/>
    </row>
    <row r="11" spans="1:10" ht="12.75">
      <c r="A11" s="86"/>
      <c r="B11" s="166"/>
      <c r="C11" s="166"/>
      <c r="D11" s="166"/>
      <c r="E11" s="166"/>
      <c r="F11" s="166"/>
      <c r="G11" s="166"/>
      <c r="H11" s="166"/>
      <c r="I11" s="166"/>
      <c r="J11" s="84"/>
    </row>
    <row r="12" spans="1:10" ht="12.75">
      <c r="A12" s="86"/>
      <c r="B12" s="166"/>
      <c r="C12" s="166"/>
      <c r="D12" s="166"/>
      <c r="E12" s="166"/>
      <c r="F12" s="166"/>
      <c r="G12" s="166"/>
      <c r="H12" s="166"/>
      <c r="I12" s="166"/>
      <c r="J12" s="84"/>
    </row>
    <row r="13" spans="1:10" ht="12.75">
      <c r="A13" s="86"/>
      <c r="B13" s="166"/>
      <c r="C13" s="166"/>
      <c r="D13" s="166"/>
      <c r="E13" s="166"/>
      <c r="F13" s="166"/>
      <c r="G13" s="166"/>
      <c r="H13" s="166"/>
      <c r="I13" s="166"/>
      <c r="J13" s="84"/>
    </row>
    <row r="14" spans="1:10" ht="12.75">
      <c r="A14" s="86"/>
      <c r="B14" s="166"/>
      <c r="C14" s="166"/>
      <c r="D14" s="166"/>
      <c r="E14" s="166"/>
      <c r="F14" s="166"/>
      <c r="G14" s="166"/>
      <c r="H14" s="166"/>
      <c r="I14" s="166"/>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53"/>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43438</v>
      </c>
      <c r="C54" s="258">
        <f>+'Check Sheet'!C53</f>
        <v>0</v>
      </c>
      <c r="D54" s="82"/>
      <c r="E54" s="82"/>
      <c r="F54" s="82"/>
      <c r="H54" s="72" t="s">
        <v>142</v>
      </c>
      <c r="I54" s="259">
        <f>+'Check Sheet'!$I$54</f>
        <v>43497</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PageLayoutView="0" workbookViewId="0" topLeftCell="A1">
      <selection activeCell="M40" sqref="M40:M41"/>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03" t="s">
        <v>477</v>
      </c>
      <c r="H2" s="247" t="s">
        <v>91</v>
      </c>
      <c r="I2" s="247"/>
      <c r="J2" s="52">
        <v>1</v>
      </c>
    </row>
    <row r="3" spans="1:10" ht="12.75">
      <c r="A3" s="23"/>
      <c r="B3" s="1"/>
      <c r="C3" s="1"/>
      <c r="D3" s="1"/>
      <c r="E3" s="1"/>
      <c r="F3" s="1"/>
      <c r="G3" s="1"/>
      <c r="H3" s="1"/>
      <c r="I3" s="1"/>
      <c r="J3" s="25"/>
    </row>
    <row r="4" spans="1:10" ht="12.75">
      <c r="A4" s="23" t="s">
        <v>1</v>
      </c>
      <c r="B4" s="1"/>
      <c r="C4" s="1"/>
      <c r="D4" s="1" t="s">
        <v>145</v>
      </c>
      <c r="E4" s="1"/>
      <c r="F4" s="1"/>
      <c r="G4" s="1"/>
      <c r="H4" s="1"/>
      <c r="I4" s="1"/>
      <c r="J4" s="25"/>
    </row>
    <row r="5" spans="1:10" ht="12.75">
      <c r="A5" s="26" t="s">
        <v>2</v>
      </c>
      <c r="B5" s="27"/>
      <c r="C5" s="27"/>
      <c r="D5" s="28" t="s">
        <v>349</v>
      </c>
      <c r="E5" s="27"/>
      <c r="F5" s="27"/>
      <c r="G5" s="27"/>
      <c r="H5" s="27"/>
      <c r="I5" s="27"/>
      <c r="J5" s="29"/>
    </row>
    <row r="6" spans="1:10" ht="12.75">
      <c r="A6" s="23"/>
      <c r="B6" s="1"/>
      <c r="C6" s="1"/>
      <c r="D6" s="1"/>
      <c r="E6" s="1"/>
      <c r="F6" s="1"/>
      <c r="G6" s="1"/>
      <c r="H6" s="1"/>
      <c r="I6" s="1"/>
      <c r="J6" s="25"/>
    </row>
    <row r="7" spans="1:10" ht="12.75">
      <c r="A7" s="23"/>
      <c r="B7" s="1"/>
      <c r="C7" s="247" t="s">
        <v>3</v>
      </c>
      <c r="D7" s="247"/>
      <c r="E7" s="247"/>
      <c r="F7" s="247"/>
      <c r="G7" s="247"/>
      <c r="H7" s="247"/>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92</v>
      </c>
      <c r="C15" s="4" t="s">
        <v>93</v>
      </c>
      <c r="D15" s="1"/>
      <c r="E15" s="4">
        <v>26</v>
      </c>
      <c r="F15" s="4">
        <v>1</v>
      </c>
      <c r="G15" s="1"/>
      <c r="H15" s="39"/>
      <c r="I15" s="39"/>
      <c r="J15" s="25"/>
    </row>
    <row r="16" spans="1:10" ht="12.75">
      <c r="A16" s="23"/>
      <c r="B16" s="4" t="s">
        <v>94</v>
      </c>
      <c r="C16" s="4">
        <v>39</v>
      </c>
      <c r="D16" s="1"/>
      <c r="E16" s="4" t="s">
        <v>256</v>
      </c>
      <c r="F16" s="4" t="str">
        <f>LEFT('Item 100, page 6b'!H2,1)</f>
        <v>1</v>
      </c>
      <c r="G16" s="1"/>
      <c r="H16" s="39"/>
      <c r="I16" s="39"/>
      <c r="J16" s="25"/>
    </row>
    <row r="17" spans="1:10" ht="12.75">
      <c r="A17" s="23"/>
      <c r="B17" s="4" t="s">
        <v>95</v>
      </c>
      <c r="C17" s="4" t="s">
        <v>93</v>
      </c>
      <c r="D17" s="1"/>
      <c r="E17" s="4">
        <v>27</v>
      </c>
      <c r="F17" s="4" t="str">
        <f>LEFT('Item 105, page 1'!H2,2)</f>
        <v>29</v>
      </c>
      <c r="G17" s="1"/>
      <c r="H17" s="39"/>
      <c r="I17" s="39"/>
      <c r="J17" s="25"/>
    </row>
    <row r="18" spans="1:10" ht="12.75">
      <c r="A18" s="23"/>
      <c r="B18" s="4" t="s">
        <v>96</v>
      </c>
      <c r="C18" s="4" t="s">
        <v>93</v>
      </c>
      <c r="D18" s="1"/>
      <c r="E18" s="4">
        <v>28</v>
      </c>
      <c r="F18" s="4" t="s">
        <v>93</v>
      </c>
      <c r="G18" s="1"/>
      <c r="H18" s="39"/>
      <c r="I18" s="39"/>
      <c r="J18" s="25"/>
    </row>
    <row r="19" spans="1:10" ht="12.75">
      <c r="A19" s="23"/>
      <c r="B19" s="4" t="s">
        <v>96</v>
      </c>
      <c r="C19" s="4" t="s">
        <v>93</v>
      </c>
      <c r="D19" s="1"/>
      <c r="E19" s="4">
        <v>29</v>
      </c>
      <c r="F19" s="4" t="s">
        <v>93</v>
      </c>
      <c r="G19" s="1"/>
      <c r="H19" s="39"/>
      <c r="I19" s="39"/>
      <c r="J19" s="25"/>
    </row>
    <row r="20" spans="1:10" ht="12.75">
      <c r="A20" s="23"/>
      <c r="B20" s="4" t="s">
        <v>12</v>
      </c>
      <c r="C20" s="4" t="str">
        <f>LEFT('Item 5'!H2,1)</f>
        <v>7</v>
      </c>
      <c r="D20" s="1"/>
      <c r="E20" s="4">
        <v>30</v>
      </c>
      <c r="F20" s="4" t="str">
        <f>LEFT('Item 106, page 1 '!H2,2)</f>
        <v>28</v>
      </c>
      <c r="G20" s="1"/>
      <c r="H20" s="39"/>
      <c r="I20" s="39"/>
      <c r="J20" s="25"/>
    </row>
    <row r="21" spans="1:10" ht="12.75">
      <c r="A21" s="23"/>
      <c r="B21" s="4">
        <v>6</v>
      </c>
      <c r="C21" s="4" t="s">
        <v>93</v>
      </c>
      <c r="D21" s="1"/>
      <c r="E21" s="4">
        <v>31</v>
      </c>
      <c r="F21" s="4" t="str">
        <f>LEFT('Item 107'!H2,2)</f>
        <v>21</v>
      </c>
      <c r="G21" s="1"/>
      <c r="H21" s="39"/>
      <c r="I21" s="39"/>
      <c r="J21" s="25"/>
    </row>
    <row r="22" spans="1:10" ht="12.75">
      <c r="A22" s="23"/>
      <c r="B22" s="4">
        <v>7</v>
      </c>
      <c r="C22" s="4" t="s">
        <v>93</v>
      </c>
      <c r="D22" s="1"/>
      <c r="E22" s="4">
        <v>32</v>
      </c>
      <c r="F22" s="4" t="str">
        <f>LEFT('Item 110'!H2,2)</f>
        <v>21</v>
      </c>
      <c r="G22" s="1"/>
      <c r="H22" s="39"/>
      <c r="I22" s="39"/>
      <c r="J22" s="25"/>
    </row>
    <row r="23" spans="1:10" ht="12.75">
      <c r="A23" s="23"/>
      <c r="B23" s="4">
        <v>8</v>
      </c>
      <c r="C23" s="4">
        <v>1</v>
      </c>
      <c r="D23" s="1"/>
      <c r="E23" s="4">
        <v>33</v>
      </c>
      <c r="F23" s="4" t="str">
        <f>LEFT('Item 120,130,150'!H2,1)</f>
        <v>4</v>
      </c>
      <c r="G23" s="1"/>
      <c r="H23" s="39"/>
      <c r="I23" s="39"/>
      <c r="J23" s="25"/>
    </row>
    <row r="24" spans="1:10" ht="12.75">
      <c r="A24" s="23"/>
      <c r="B24" s="4">
        <v>9</v>
      </c>
      <c r="C24" s="4" t="s">
        <v>93</v>
      </c>
      <c r="D24" s="1"/>
      <c r="E24" s="4">
        <v>34</v>
      </c>
      <c r="F24" s="4" t="s">
        <v>93</v>
      </c>
      <c r="G24" s="1"/>
      <c r="H24" s="39"/>
      <c r="I24" s="39"/>
      <c r="J24" s="25"/>
    </row>
    <row r="25" spans="1:10" ht="12.75">
      <c r="A25" s="23"/>
      <c r="B25" s="4">
        <v>10</v>
      </c>
      <c r="C25" s="4" t="s">
        <v>93</v>
      </c>
      <c r="D25" s="1"/>
      <c r="E25" s="4">
        <v>35</v>
      </c>
      <c r="F25" s="4" t="s">
        <v>93</v>
      </c>
      <c r="G25" s="1"/>
      <c r="H25" s="39"/>
      <c r="I25" s="39"/>
      <c r="J25" s="25"/>
    </row>
    <row r="26" spans="1:10" ht="12.75">
      <c r="A26" s="23"/>
      <c r="B26" s="4">
        <v>11</v>
      </c>
      <c r="C26" s="4" t="s">
        <v>93</v>
      </c>
      <c r="D26" s="1"/>
      <c r="E26" s="4">
        <v>36</v>
      </c>
      <c r="F26" s="4" t="str">
        <f>LEFT('Item 205'!$H$2,1)</f>
        <v>1</v>
      </c>
      <c r="G26" s="1"/>
      <c r="H26" s="39"/>
      <c r="I26" s="39"/>
      <c r="J26" s="25"/>
    </row>
    <row r="27" spans="1:10" ht="12.75">
      <c r="A27" s="23"/>
      <c r="B27" s="4">
        <v>12</v>
      </c>
      <c r="C27" s="4" t="s">
        <v>93</v>
      </c>
      <c r="D27" s="1"/>
      <c r="E27" s="4">
        <v>37</v>
      </c>
      <c r="F27" s="4" t="s">
        <v>93</v>
      </c>
      <c r="G27" s="1"/>
      <c r="H27" s="39"/>
      <c r="I27" s="39"/>
      <c r="J27" s="25"/>
    </row>
    <row r="28" spans="1:10" ht="12.75">
      <c r="A28" s="23"/>
      <c r="B28" s="4">
        <v>13</v>
      </c>
      <c r="C28" s="4">
        <v>1</v>
      </c>
      <c r="D28" s="1"/>
      <c r="E28" s="4">
        <v>38</v>
      </c>
      <c r="F28" s="4" t="str">
        <f>LEFT('Item 210'!$H$2,1)</f>
        <v>1</v>
      </c>
      <c r="G28" s="1"/>
      <c r="H28" s="39"/>
      <c r="I28" s="39"/>
      <c r="J28" s="25"/>
    </row>
    <row r="29" spans="1:10" ht="12.75">
      <c r="A29" s="23"/>
      <c r="B29" s="4">
        <v>14</v>
      </c>
      <c r="C29" s="4" t="s">
        <v>93</v>
      </c>
      <c r="D29" s="1"/>
      <c r="E29" s="4">
        <v>39</v>
      </c>
      <c r="F29" s="4" t="str">
        <f>LEFT('Item 230'!$H$2,1)</f>
        <v>6</v>
      </c>
      <c r="G29" s="1"/>
      <c r="H29" s="39"/>
      <c r="I29" s="39"/>
      <c r="J29" s="25"/>
    </row>
    <row r="30" spans="1:10" ht="12.75">
      <c r="A30" s="23"/>
      <c r="B30" s="4">
        <v>15</v>
      </c>
      <c r="C30" s="4" t="str">
        <f>LEFT('Item 52'!$H$2,1)</f>
        <v>1</v>
      </c>
      <c r="D30" s="1"/>
      <c r="E30" s="4">
        <v>40</v>
      </c>
      <c r="F30" s="4" t="str">
        <f>LEFT('Item 240'!K2,1)</f>
        <v>9</v>
      </c>
      <c r="G30" s="1"/>
      <c r="H30" s="39"/>
      <c r="I30" s="39"/>
      <c r="J30" s="25"/>
    </row>
    <row r="31" spans="1:10" ht="12.75">
      <c r="A31" s="23"/>
      <c r="B31" s="4">
        <v>16</v>
      </c>
      <c r="C31" s="4" t="str">
        <f>LEFT('Item 55 &amp; 60'!H2,1)</f>
        <v>2</v>
      </c>
      <c r="D31" s="1"/>
      <c r="E31" s="4">
        <v>41</v>
      </c>
      <c r="F31" s="4" t="str">
        <f>LEFT('Item 245'!H2,1)</f>
        <v>9</v>
      </c>
      <c r="G31" s="1"/>
      <c r="H31" s="39"/>
      <c r="I31" s="39"/>
      <c r="J31" s="25"/>
    </row>
    <row r="32" spans="1:10" ht="12.75">
      <c r="A32" s="23"/>
      <c r="B32" s="4">
        <v>17</v>
      </c>
      <c r="C32" s="4" t="str">
        <f>LEFT('Item 70'!H2,1)</f>
        <v>1</v>
      </c>
      <c r="D32" s="1"/>
      <c r="E32" s="4">
        <v>42</v>
      </c>
      <c r="F32" s="4" t="str">
        <f>LEFT('Item 255, page 1'!H2,1)</f>
        <v>9</v>
      </c>
      <c r="G32" s="1"/>
      <c r="H32" s="39"/>
      <c r="I32" s="39"/>
      <c r="J32" s="25"/>
    </row>
    <row r="33" spans="1:10" ht="12.75">
      <c r="A33" s="23"/>
      <c r="B33" s="4">
        <v>18</v>
      </c>
      <c r="C33" s="4" t="s">
        <v>93</v>
      </c>
      <c r="D33" s="1"/>
      <c r="E33" s="4">
        <v>43</v>
      </c>
      <c r="F33" s="4" t="str">
        <f>LEFT('Item 260'!H2,1)</f>
        <v>4</v>
      </c>
      <c r="G33" s="1"/>
      <c r="H33" s="39"/>
      <c r="I33" s="39"/>
      <c r="J33" s="25"/>
    </row>
    <row r="34" spans="1:10" ht="12.75">
      <c r="A34" s="23"/>
      <c r="B34" s="4">
        <v>19</v>
      </c>
      <c r="C34" s="4" t="str">
        <f>LEFT('Item 80'!H2,1)</f>
        <v>1</v>
      </c>
      <c r="D34" s="1"/>
      <c r="E34" s="4">
        <v>44</v>
      </c>
      <c r="F34" s="4" t="str">
        <f>LEFT('Item 275'!H2,1)</f>
        <v>4</v>
      </c>
      <c r="G34" s="1"/>
      <c r="H34" s="39"/>
      <c r="I34" s="39"/>
      <c r="J34" s="25"/>
    </row>
    <row r="35" spans="1:10" ht="12.75">
      <c r="A35" s="23"/>
      <c r="B35" s="4">
        <v>20</v>
      </c>
      <c r="C35" s="4" t="str">
        <f>LEFT('Item 90'!H2,1)</f>
        <v>1</v>
      </c>
      <c r="D35" s="1"/>
      <c r="E35" s="4">
        <v>45</v>
      </c>
      <c r="F35" s="4" t="s">
        <v>93</v>
      </c>
      <c r="G35" s="1"/>
      <c r="H35" s="39"/>
      <c r="I35" s="39"/>
      <c r="J35" s="25"/>
    </row>
    <row r="36" spans="1:10" ht="12.75">
      <c r="A36" s="23"/>
      <c r="B36" s="4">
        <v>21</v>
      </c>
      <c r="C36" s="4" t="str">
        <f>LEFT('Item 100, page 1'!H1,2)</f>
        <v>31</v>
      </c>
      <c r="D36" s="1"/>
      <c r="E36" s="39"/>
      <c r="F36" s="4"/>
      <c r="G36" s="1"/>
      <c r="H36" s="39"/>
      <c r="I36" s="39"/>
      <c r="J36" s="25"/>
    </row>
    <row r="37" spans="1:10" ht="12.75">
      <c r="A37" s="23"/>
      <c r="B37" s="4">
        <v>22</v>
      </c>
      <c r="C37" s="4">
        <v>10</v>
      </c>
      <c r="D37" s="1"/>
      <c r="E37" s="39"/>
      <c r="F37" s="4"/>
      <c r="G37" s="1"/>
      <c r="H37" s="39"/>
      <c r="I37" s="39"/>
      <c r="J37" s="25"/>
    </row>
    <row r="38" spans="1:10" ht="12.75">
      <c r="A38" s="23"/>
      <c r="B38" s="4">
        <v>23</v>
      </c>
      <c r="C38" s="4" t="str">
        <f>LEFT('Item 100, page 3'!H1,2)</f>
        <v>32</v>
      </c>
      <c r="D38" s="1"/>
      <c r="E38" s="39"/>
      <c r="F38" s="4"/>
      <c r="G38" s="1"/>
      <c r="H38" s="39"/>
      <c r="I38" s="39"/>
      <c r="J38" s="25"/>
    </row>
    <row r="39" spans="1:10" ht="12.75">
      <c r="A39" s="23"/>
      <c r="B39" s="4">
        <v>24</v>
      </c>
      <c r="C39" s="4">
        <v>10</v>
      </c>
      <c r="D39" s="1"/>
      <c r="E39" s="39"/>
      <c r="F39" s="4"/>
      <c r="G39" s="1"/>
      <c r="H39" s="39"/>
      <c r="I39" s="39"/>
      <c r="J39" s="25"/>
    </row>
    <row r="40" spans="1:10" ht="12.75">
      <c r="A40" s="23"/>
      <c r="B40" s="4">
        <v>25</v>
      </c>
      <c r="C40" s="4">
        <v>1</v>
      </c>
      <c r="D40" s="1"/>
      <c r="E40" s="39"/>
      <c r="F40" s="4"/>
      <c r="G40" s="1"/>
      <c r="H40" s="39"/>
      <c r="I40" s="39"/>
      <c r="J40" s="25"/>
    </row>
    <row r="41" spans="1:10" ht="12.75">
      <c r="A41" s="23"/>
      <c r="B41" s="1"/>
      <c r="C41" s="1"/>
      <c r="D41" s="1"/>
      <c r="E41" s="1"/>
      <c r="F41" s="1"/>
      <c r="G41" s="1"/>
      <c r="H41" s="1"/>
      <c r="I41" s="1"/>
      <c r="J41" s="25"/>
    </row>
    <row r="42" spans="1:10" ht="12.75">
      <c r="A42" s="23"/>
      <c r="B42" s="1"/>
      <c r="C42" s="1"/>
      <c r="D42" s="1"/>
      <c r="E42" s="1"/>
      <c r="F42" s="1"/>
      <c r="G42" s="1"/>
      <c r="H42" s="1"/>
      <c r="I42" s="1"/>
      <c r="J42" s="25"/>
    </row>
    <row r="43" spans="1:10" ht="12.75">
      <c r="A43" s="23"/>
      <c r="B43" s="1"/>
      <c r="C43" s="1"/>
      <c r="D43" s="251" t="s">
        <v>13</v>
      </c>
      <c r="E43" s="251"/>
      <c r="F43" s="251"/>
      <c r="G43" s="251"/>
      <c r="I43" s="71" t="s">
        <v>97</v>
      </c>
      <c r="J43" s="25"/>
    </row>
    <row r="44" spans="1:10" ht="12.75">
      <c r="A44" s="23"/>
      <c r="B44" s="1"/>
      <c r="C44" s="1"/>
      <c r="D44" s="1"/>
      <c r="E44" s="1" t="s">
        <v>14</v>
      </c>
      <c r="F44" s="1"/>
      <c r="G44" s="1"/>
      <c r="H44" s="1"/>
      <c r="I44" s="1">
        <v>1</v>
      </c>
      <c r="J44" s="25"/>
    </row>
    <row r="45" spans="1:10" ht="12.75">
      <c r="A45" s="23"/>
      <c r="B45" s="1"/>
      <c r="C45" s="1"/>
      <c r="D45" s="1"/>
      <c r="E45" s="1" t="s">
        <v>15</v>
      </c>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6"/>
      <c r="B51" s="27"/>
      <c r="C51" s="27"/>
      <c r="D51" s="27"/>
      <c r="E51" s="27"/>
      <c r="F51" s="27"/>
      <c r="G51" s="27"/>
      <c r="H51" s="27"/>
      <c r="I51" s="27"/>
      <c r="J51" s="29"/>
    </row>
    <row r="52" spans="1:10" ht="12.75">
      <c r="A52" s="19" t="s">
        <v>16</v>
      </c>
      <c r="B52" s="1" t="str">
        <f>'Item 100, page 1'!B54</f>
        <v>Rick Waldren, Business Unit Controller</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52">
        <f>'Item 100, page 1'!B56:C56</f>
        <v>43438</v>
      </c>
      <c r="C54" s="252"/>
      <c r="D54" s="27"/>
      <c r="E54" s="27"/>
      <c r="F54" s="27"/>
      <c r="G54" s="27"/>
      <c r="H54" s="72" t="s">
        <v>142</v>
      </c>
      <c r="I54" s="253">
        <v>43497</v>
      </c>
      <c r="J54" s="254"/>
    </row>
    <row r="55" spans="1:10" ht="12.75">
      <c r="A55" s="248" t="s">
        <v>17</v>
      </c>
      <c r="B55" s="249"/>
      <c r="C55" s="249"/>
      <c r="D55" s="249"/>
      <c r="E55" s="249"/>
      <c r="F55" s="249"/>
      <c r="G55" s="249"/>
      <c r="H55" s="249"/>
      <c r="I55" s="249"/>
      <c r="J55" s="250"/>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horizontalDpi="300" verticalDpi="300" orientation="portrait" scale="99"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268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267</v>
      </c>
      <c r="B7" s="256"/>
      <c r="C7" s="256"/>
      <c r="D7" s="256"/>
      <c r="E7" s="256"/>
      <c r="F7" s="256"/>
      <c r="G7" s="256"/>
      <c r="H7" s="256"/>
      <c r="I7" s="256"/>
      <c r="J7" s="257"/>
    </row>
    <row r="8" spans="1:10" ht="12.75">
      <c r="A8" s="86"/>
      <c r="B8" s="85"/>
      <c r="C8" s="85"/>
      <c r="D8" s="85"/>
      <c r="E8" s="85"/>
      <c r="F8" s="85"/>
      <c r="G8" s="85"/>
      <c r="H8" s="85"/>
      <c r="I8" s="85"/>
      <c r="J8" s="84"/>
    </row>
    <row r="9" spans="1:10" ht="12.75">
      <c r="A9" s="86"/>
      <c r="B9" s="265"/>
      <c r="C9" s="265"/>
      <c r="D9" s="265"/>
      <c r="E9" s="265"/>
      <c r="F9" s="265"/>
      <c r="G9" s="265"/>
      <c r="H9" s="265"/>
      <c r="I9" s="265"/>
      <c r="J9" s="84"/>
    </row>
    <row r="10" spans="1:10" ht="12.75">
      <c r="A10" s="86"/>
      <c r="B10" s="157" t="s">
        <v>269</v>
      </c>
      <c r="C10" s="157"/>
      <c r="D10" s="170" t="str">
        <f>+TEXT(15*(1+0.055),"$0.00")&amp;" (A)"</f>
        <v>$15.83 (A)</v>
      </c>
      <c r="E10" s="157" t="s">
        <v>270</v>
      </c>
      <c r="F10" s="157"/>
      <c r="G10" s="157"/>
      <c r="H10" s="157"/>
      <c r="I10" s="157"/>
      <c r="J10" s="84"/>
    </row>
    <row r="11" spans="1:10" ht="12.75">
      <c r="A11" s="86"/>
      <c r="B11" s="266" t="s">
        <v>271</v>
      </c>
      <c r="C11" s="266"/>
      <c r="D11" s="266"/>
      <c r="E11" s="266"/>
      <c r="F11" s="266"/>
      <c r="G11" s="266"/>
      <c r="H11" s="266"/>
      <c r="I11" s="266"/>
      <c r="J11" s="84"/>
    </row>
    <row r="12" spans="1:10" ht="12.75">
      <c r="A12" s="86"/>
      <c r="B12" s="266" t="s">
        <v>272</v>
      </c>
      <c r="C12" s="266"/>
      <c r="D12" s="266"/>
      <c r="E12" s="266"/>
      <c r="F12" s="266"/>
      <c r="G12" s="266"/>
      <c r="H12" s="266"/>
      <c r="I12" s="266"/>
      <c r="J12" s="84"/>
    </row>
    <row r="13" spans="1:10" ht="12.75">
      <c r="A13" s="86"/>
      <c r="B13" s="261"/>
      <c r="C13" s="261"/>
      <c r="D13" s="261"/>
      <c r="E13" s="261"/>
      <c r="F13" s="261"/>
      <c r="G13" s="261"/>
      <c r="H13" s="261"/>
      <c r="I13" s="261"/>
      <c r="J13" s="84"/>
    </row>
    <row r="14" spans="1:10" ht="12.75">
      <c r="A14" s="86"/>
      <c r="B14" s="267" t="s">
        <v>350</v>
      </c>
      <c r="C14" s="267"/>
      <c r="D14" s="267"/>
      <c r="E14" s="169" t="str">
        <f>+TEXT(28.64*(1+0.055),"$0.00")&amp;" (A)"</f>
        <v>$30.22 (A)</v>
      </c>
      <c r="F14" s="267" t="s">
        <v>273</v>
      </c>
      <c r="G14" s="267"/>
      <c r="H14" s="267"/>
      <c r="I14" s="267"/>
      <c r="J14" s="84"/>
    </row>
    <row r="15" spans="1:10" ht="12.75">
      <c r="A15" s="86"/>
      <c r="B15" s="261" t="s">
        <v>274</v>
      </c>
      <c r="C15" s="261"/>
      <c r="D15" s="261"/>
      <c r="E15" s="261"/>
      <c r="F15" s="261"/>
      <c r="G15" s="261"/>
      <c r="H15" s="261"/>
      <c r="I15" s="261"/>
      <c r="J15" s="84"/>
    </row>
    <row r="16" spans="1:10" ht="12.75">
      <c r="A16" s="86"/>
      <c r="B16" s="261" t="s">
        <v>275</v>
      </c>
      <c r="C16" s="261"/>
      <c r="D16" s="261"/>
      <c r="E16" s="261"/>
      <c r="F16" s="261"/>
      <c r="G16" s="261"/>
      <c r="H16" s="261"/>
      <c r="I16" s="261"/>
      <c r="J16" s="84"/>
    </row>
    <row r="17" spans="1:10" ht="12.75">
      <c r="A17" s="86"/>
      <c r="B17" s="261"/>
      <c r="C17" s="261"/>
      <c r="D17" s="261"/>
      <c r="E17" s="261"/>
      <c r="F17" s="261"/>
      <c r="G17" s="261"/>
      <c r="H17" s="261"/>
      <c r="I17" s="261"/>
      <c r="J17" s="84"/>
    </row>
    <row r="18" spans="1:10" ht="12.75">
      <c r="A18" s="94"/>
      <c r="B18" s="267" t="s">
        <v>350</v>
      </c>
      <c r="C18" s="267"/>
      <c r="D18" s="267"/>
      <c r="E18" s="169" t="str">
        <f>+TEXT(47.93*(1+0.055),"$0.00")&amp;" (A)"</f>
        <v>$50.57 (A)</v>
      </c>
      <c r="F18" s="267" t="s">
        <v>276</v>
      </c>
      <c r="G18" s="267"/>
      <c r="H18" s="267"/>
      <c r="I18" s="267"/>
      <c r="J18" s="93"/>
    </row>
    <row r="19" spans="1:10" ht="12.75">
      <c r="A19" s="86"/>
      <c r="B19" s="261" t="s">
        <v>274</v>
      </c>
      <c r="C19" s="261"/>
      <c r="D19" s="261"/>
      <c r="E19" s="261"/>
      <c r="F19" s="261"/>
      <c r="G19" s="261"/>
      <c r="H19" s="261"/>
      <c r="I19" s="261"/>
      <c r="J19" s="84"/>
    </row>
    <row r="20" spans="1:10" ht="12.75">
      <c r="A20" s="86"/>
      <c r="B20" s="261" t="s">
        <v>275</v>
      </c>
      <c r="C20" s="261"/>
      <c r="D20" s="261"/>
      <c r="E20" s="261"/>
      <c r="F20" s="261"/>
      <c r="G20" s="261"/>
      <c r="H20" s="261"/>
      <c r="I20" s="261"/>
      <c r="J20" s="84"/>
    </row>
    <row r="21" spans="1:10" ht="12.75">
      <c r="A21" s="86"/>
      <c r="B21" s="261"/>
      <c r="C21" s="261"/>
      <c r="D21" s="261"/>
      <c r="E21" s="261"/>
      <c r="F21" s="261"/>
      <c r="G21" s="261"/>
      <c r="H21" s="261"/>
      <c r="I21" s="261"/>
      <c r="J21" s="84"/>
    </row>
    <row r="22" spans="1:10" ht="12.75">
      <c r="A22" s="86"/>
      <c r="B22" s="261"/>
      <c r="C22" s="261"/>
      <c r="D22" s="261"/>
      <c r="E22" s="261"/>
      <c r="F22" s="261"/>
      <c r="G22" s="261"/>
      <c r="H22" s="261"/>
      <c r="I22" s="261"/>
      <c r="J22" s="84"/>
    </row>
    <row r="23" spans="1:10" ht="12.75">
      <c r="A23" s="86"/>
      <c r="B23" s="261"/>
      <c r="C23" s="261"/>
      <c r="D23" s="261"/>
      <c r="E23" s="261"/>
      <c r="F23" s="261"/>
      <c r="G23" s="261"/>
      <c r="H23" s="261"/>
      <c r="I23" s="261"/>
      <c r="J23" s="84"/>
    </row>
    <row r="24" spans="1:10" ht="12.75">
      <c r="A24" s="86"/>
      <c r="B24" s="266"/>
      <c r="C24" s="266"/>
      <c r="D24" s="266"/>
      <c r="E24" s="266"/>
      <c r="F24" s="266"/>
      <c r="G24" s="266"/>
      <c r="H24" s="266"/>
      <c r="I24" s="266"/>
      <c r="J24" s="84"/>
    </row>
    <row r="25" spans="1:10" ht="12.75">
      <c r="A25" s="86"/>
      <c r="B25" s="266"/>
      <c r="C25" s="266"/>
      <c r="D25" s="266"/>
      <c r="E25" s="266"/>
      <c r="F25" s="266"/>
      <c r="G25" s="266"/>
      <c r="H25" s="266"/>
      <c r="I25" s="266"/>
      <c r="J25" s="84"/>
    </row>
    <row r="26" spans="1:10" ht="12.75">
      <c r="A26" s="86"/>
      <c r="B26" s="266"/>
      <c r="C26" s="266"/>
      <c r="D26" s="266"/>
      <c r="E26" s="266"/>
      <c r="F26" s="266"/>
      <c r="G26" s="266"/>
      <c r="H26" s="266"/>
      <c r="I26" s="266"/>
      <c r="J26" s="84"/>
    </row>
    <row r="27" spans="1:10" ht="12.75">
      <c r="A27" s="86"/>
      <c r="B27" s="266"/>
      <c r="C27" s="266"/>
      <c r="D27" s="266"/>
      <c r="E27" s="266"/>
      <c r="F27" s="266"/>
      <c r="G27" s="266"/>
      <c r="H27" s="266"/>
      <c r="I27" s="266"/>
      <c r="J27" s="84"/>
    </row>
    <row r="28" spans="1:10" ht="12.75">
      <c r="A28" s="86"/>
      <c r="B28" s="266"/>
      <c r="C28" s="266"/>
      <c r="D28" s="266"/>
      <c r="E28" s="266"/>
      <c r="F28" s="266"/>
      <c r="G28" s="266"/>
      <c r="H28" s="266"/>
      <c r="I28" s="266"/>
      <c r="J28" s="84"/>
    </row>
    <row r="29" spans="1:10" ht="12.75">
      <c r="A29" s="86"/>
      <c r="B29" s="266"/>
      <c r="C29" s="266"/>
      <c r="D29" s="266"/>
      <c r="E29" s="266"/>
      <c r="F29" s="266"/>
      <c r="G29" s="266"/>
      <c r="H29" s="266"/>
      <c r="I29" s="266"/>
      <c r="J29" s="84"/>
    </row>
    <row r="30" spans="1:10" ht="12.75">
      <c r="A30" s="86"/>
      <c r="B30" s="266"/>
      <c r="C30" s="266"/>
      <c r="D30" s="266"/>
      <c r="E30" s="266"/>
      <c r="F30" s="266"/>
      <c r="G30" s="266"/>
      <c r="H30" s="266"/>
      <c r="I30" s="266"/>
      <c r="J30" s="84"/>
    </row>
    <row r="31" spans="1:10" ht="12.75">
      <c r="A31" s="118"/>
      <c r="B31" s="256"/>
      <c r="C31" s="256"/>
      <c r="D31" s="256"/>
      <c r="E31" s="256"/>
      <c r="F31" s="256"/>
      <c r="G31" s="256"/>
      <c r="H31" s="256"/>
      <c r="I31" s="256"/>
      <c r="J31" s="93"/>
    </row>
    <row r="32" spans="1:10" ht="12.75">
      <c r="A32" s="86"/>
      <c r="B32" s="261"/>
      <c r="C32" s="261"/>
      <c r="D32" s="261"/>
      <c r="E32" s="261"/>
      <c r="F32" s="261"/>
      <c r="G32" s="261"/>
      <c r="H32" s="261"/>
      <c r="I32" s="261"/>
      <c r="J32" s="84"/>
    </row>
    <row r="33" spans="1:10" ht="12.75">
      <c r="A33" s="111"/>
      <c r="B33" s="261"/>
      <c r="C33" s="261"/>
      <c r="D33" s="261"/>
      <c r="E33" s="261"/>
      <c r="F33" s="261"/>
      <c r="G33" s="261"/>
      <c r="H33" s="261"/>
      <c r="I33" s="261"/>
      <c r="J33" s="84"/>
    </row>
    <row r="34" spans="1:10" ht="12.75">
      <c r="A34" s="86"/>
      <c r="B34" s="261"/>
      <c r="C34" s="261"/>
      <c r="D34" s="261"/>
      <c r="E34" s="261"/>
      <c r="F34" s="261"/>
      <c r="G34" s="261"/>
      <c r="H34" s="261"/>
      <c r="I34" s="261"/>
      <c r="J34" s="84"/>
    </row>
    <row r="35" spans="1:10" ht="12.75">
      <c r="A35" s="86"/>
      <c r="B35" s="261"/>
      <c r="C35" s="261"/>
      <c r="D35" s="261"/>
      <c r="E35" s="261"/>
      <c r="F35" s="261"/>
      <c r="G35" s="261"/>
      <c r="H35" s="261"/>
      <c r="I35" s="261"/>
      <c r="J35" s="84"/>
    </row>
    <row r="36" spans="1:10" ht="12.75">
      <c r="A36" s="86"/>
      <c r="B36" s="261"/>
      <c r="C36" s="261"/>
      <c r="D36" s="261"/>
      <c r="E36" s="261"/>
      <c r="F36" s="261"/>
      <c r="G36" s="261"/>
      <c r="H36" s="261"/>
      <c r="I36" s="261"/>
      <c r="J36" s="84"/>
    </row>
    <row r="37" spans="1:10" ht="12.75">
      <c r="A37" s="86"/>
      <c r="B37" s="267"/>
      <c r="C37" s="267"/>
      <c r="D37" s="267"/>
      <c r="E37" s="267"/>
      <c r="F37" s="267"/>
      <c r="G37" s="267"/>
      <c r="H37" s="267"/>
      <c r="I37" s="267"/>
      <c r="J37" s="84"/>
    </row>
    <row r="38" spans="1:10" ht="12.75">
      <c r="A38" s="86"/>
      <c r="B38" s="266"/>
      <c r="C38" s="266"/>
      <c r="D38" s="266"/>
      <c r="E38" s="266"/>
      <c r="F38" s="266"/>
      <c r="G38" s="266"/>
      <c r="H38" s="266"/>
      <c r="I38" s="266"/>
      <c r="J38" s="84"/>
    </row>
    <row r="39" spans="1:10" ht="12.75">
      <c r="A39" s="86"/>
      <c r="B39" s="266"/>
      <c r="C39" s="266"/>
      <c r="D39" s="266"/>
      <c r="E39" s="266"/>
      <c r="F39" s="266"/>
      <c r="G39" s="266"/>
      <c r="H39" s="266"/>
      <c r="I39" s="266"/>
      <c r="J39" s="84"/>
    </row>
    <row r="40" spans="1:10" ht="12.75">
      <c r="A40" s="86"/>
      <c r="B40" s="266"/>
      <c r="C40" s="266"/>
      <c r="D40" s="266"/>
      <c r="E40" s="266"/>
      <c r="F40" s="266"/>
      <c r="G40" s="266"/>
      <c r="H40" s="266"/>
      <c r="I40" s="266"/>
      <c r="J40" s="84"/>
    </row>
    <row r="41" spans="1:10" ht="12.75">
      <c r="A41" s="86"/>
      <c r="B41" s="266"/>
      <c r="C41" s="266"/>
      <c r="D41" s="266"/>
      <c r="E41" s="266"/>
      <c r="F41" s="266"/>
      <c r="G41" s="266"/>
      <c r="H41" s="266"/>
      <c r="I41" s="266"/>
      <c r="J41" s="84"/>
    </row>
    <row r="42" spans="1:10" ht="12.75">
      <c r="A42" s="86"/>
      <c r="B42" s="266"/>
      <c r="C42" s="266"/>
      <c r="D42" s="266"/>
      <c r="E42" s="266"/>
      <c r="F42" s="266"/>
      <c r="G42" s="266"/>
      <c r="H42" s="266"/>
      <c r="I42" s="266"/>
      <c r="J42" s="84"/>
    </row>
    <row r="43" spans="1:10" ht="12.75">
      <c r="A43" s="86"/>
      <c r="B43" s="266"/>
      <c r="C43" s="266"/>
      <c r="D43" s="266"/>
      <c r="E43" s="266"/>
      <c r="F43" s="266"/>
      <c r="G43" s="266"/>
      <c r="H43" s="266"/>
      <c r="I43" s="266"/>
      <c r="J43" s="84"/>
    </row>
    <row r="44" spans="1:10" ht="12.75">
      <c r="A44" s="86"/>
      <c r="B44" s="266"/>
      <c r="C44" s="266"/>
      <c r="D44" s="266"/>
      <c r="E44" s="266"/>
      <c r="F44" s="266"/>
      <c r="G44" s="266"/>
      <c r="H44" s="266"/>
      <c r="I44" s="266"/>
      <c r="J44" s="84"/>
    </row>
    <row r="45" spans="1:10" ht="12.75">
      <c r="A45" s="86"/>
      <c r="B45" s="266"/>
      <c r="C45" s="266"/>
      <c r="D45" s="266"/>
      <c r="E45" s="266"/>
      <c r="F45" s="266"/>
      <c r="G45" s="266"/>
      <c r="H45" s="266"/>
      <c r="I45" s="266"/>
      <c r="J45" s="84"/>
    </row>
    <row r="46" spans="1:10" ht="12.75">
      <c r="A46" s="86"/>
      <c r="B46" s="266"/>
      <c r="C46" s="266"/>
      <c r="D46" s="266"/>
      <c r="E46" s="266"/>
      <c r="F46" s="266"/>
      <c r="G46" s="266"/>
      <c r="H46" s="266"/>
      <c r="I46" s="266"/>
      <c r="J46" s="84"/>
    </row>
    <row r="47" spans="1:10" ht="12.75">
      <c r="A47" s="86"/>
      <c r="B47" s="266"/>
      <c r="C47" s="266"/>
      <c r="D47" s="266"/>
      <c r="E47" s="266"/>
      <c r="F47" s="266"/>
      <c r="G47" s="266"/>
      <c r="H47" s="266"/>
      <c r="I47" s="266"/>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43438</v>
      </c>
      <c r="C54" s="258">
        <f>+'Check Sheet'!C53</f>
        <v>0</v>
      </c>
      <c r="D54" s="82"/>
      <c r="E54" s="82"/>
      <c r="F54" s="82"/>
      <c r="H54" s="72" t="s">
        <v>142</v>
      </c>
      <c r="I54" s="259">
        <f>+'Check Sheet'!$I$54</f>
        <v>43497</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F14:I14"/>
    <mergeCell ref="B18:D18"/>
    <mergeCell ref="B14:D14"/>
    <mergeCell ref="B39:I39"/>
    <mergeCell ref="B40:I40"/>
    <mergeCell ref="B41:I41"/>
    <mergeCell ref="B37:I37"/>
    <mergeCell ref="B38:I38"/>
    <mergeCell ref="B33:I33"/>
    <mergeCell ref="B34:I34"/>
    <mergeCell ref="B45:I45"/>
    <mergeCell ref="B46:I46"/>
    <mergeCell ref="B47:I47"/>
    <mergeCell ref="F18:I18"/>
    <mergeCell ref="B30:I30"/>
    <mergeCell ref="B31:I31"/>
    <mergeCell ref="B32:I32"/>
    <mergeCell ref="B42:I42"/>
    <mergeCell ref="B43:I43"/>
    <mergeCell ref="B44:I44"/>
    <mergeCell ref="B35:I35"/>
    <mergeCell ref="B36:I36"/>
    <mergeCell ref="B24:I24"/>
    <mergeCell ref="B25:I25"/>
    <mergeCell ref="B26:I26"/>
    <mergeCell ref="B27:I27"/>
    <mergeCell ref="B28:I28"/>
    <mergeCell ref="B29:I29"/>
    <mergeCell ref="B15:I15"/>
    <mergeCell ref="B16:I16"/>
    <mergeCell ref="B17:I17"/>
    <mergeCell ref="B21:I21"/>
    <mergeCell ref="B22:I22"/>
    <mergeCell ref="B23:I23"/>
    <mergeCell ref="A7:J7"/>
    <mergeCell ref="B54:C54"/>
    <mergeCell ref="I54:J54"/>
    <mergeCell ref="B19:I19"/>
    <mergeCell ref="B20:I20"/>
    <mergeCell ref="A55:J55"/>
    <mergeCell ref="B9:I9"/>
    <mergeCell ref="B11:I11"/>
    <mergeCell ref="B12:I12"/>
    <mergeCell ref="B13:I13"/>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277</v>
      </c>
      <c r="I2" s="132" t="s">
        <v>278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283</v>
      </c>
      <c r="B7" s="256"/>
      <c r="C7" s="256"/>
      <c r="D7" s="256"/>
      <c r="E7" s="256"/>
      <c r="F7" s="256"/>
      <c r="G7" s="256"/>
      <c r="H7" s="256"/>
      <c r="I7" s="256"/>
      <c r="J7" s="257"/>
    </row>
    <row r="8" spans="1:10" ht="12.75">
      <c r="A8" s="86"/>
      <c r="B8" s="85"/>
      <c r="C8" s="85"/>
      <c r="D8" s="85"/>
      <c r="E8" s="85"/>
      <c r="F8" s="85"/>
      <c r="G8" s="85"/>
      <c r="H8" s="85"/>
      <c r="I8" s="85"/>
      <c r="J8" s="84"/>
    </row>
    <row r="9" spans="1:10" ht="12.75">
      <c r="A9" s="86"/>
      <c r="B9" s="265"/>
      <c r="C9" s="265"/>
      <c r="D9" s="265"/>
      <c r="E9" s="265"/>
      <c r="F9" s="265"/>
      <c r="G9" s="265"/>
      <c r="H9" s="265"/>
      <c r="I9" s="265"/>
      <c r="J9" s="84"/>
    </row>
    <row r="10" spans="1:10" ht="12.75">
      <c r="A10" s="86"/>
      <c r="B10" s="157"/>
      <c r="C10" s="157"/>
      <c r="D10" s="158"/>
      <c r="E10" s="157"/>
      <c r="F10" s="157"/>
      <c r="G10" s="157"/>
      <c r="H10" s="157"/>
      <c r="I10" s="157"/>
      <c r="J10" s="84"/>
    </row>
    <row r="11" spans="1:10" ht="12.75">
      <c r="A11" s="86"/>
      <c r="B11" s="269" t="s">
        <v>280</v>
      </c>
      <c r="C11" s="269"/>
      <c r="D11" s="269"/>
      <c r="E11" s="269"/>
      <c r="F11" s="269"/>
      <c r="G11" s="269"/>
      <c r="H11" s="269"/>
      <c r="I11" s="269"/>
      <c r="J11" s="84"/>
    </row>
    <row r="12" spans="1:10" ht="12.75">
      <c r="A12" s="86"/>
      <c r="B12" s="269"/>
      <c r="C12" s="269"/>
      <c r="D12" s="269"/>
      <c r="E12" s="269"/>
      <c r="F12" s="269"/>
      <c r="G12" s="269"/>
      <c r="H12" s="269"/>
      <c r="I12" s="269"/>
      <c r="J12" s="84"/>
    </row>
    <row r="13" spans="1:10" ht="12.75">
      <c r="A13" s="86"/>
      <c r="B13" s="269"/>
      <c r="C13" s="269"/>
      <c r="D13" s="269"/>
      <c r="E13" s="269"/>
      <c r="F13" s="269"/>
      <c r="G13" s="269"/>
      <c r="H13" s="269"/>
      <c r="I13" s="269"/>
      <c r="J13" s="84"/>
    </row>
    <row r="14" spans="1:10" ht="12.75">
      <c r="A14" s="86"/>
      <c r="B14" s="132"/>
      <c r="C14" s="132"/>
      <c r="D14" s="132"/>
      <c r="E14" s="153"/>
      <c r="F14" s="132"/>
      <c r="G14" s="132"/>
      <c r="H14" s="132"/>
      <c r="I14" s="132"/>
      <c r="J14" s="84"/>
    </row>
    <row r="15" spans="1:10" ht="12.75" customHeight="1">
      <c r="A15" s="86"/>
      <c r="B15" s="132"/>
      <c r="C15" s="269" t="s">
        <v>281</v>
      </c>
      <c r="D15" s="269"/>
      <c r="E15" s="269"/>
      <c r="F15" s="269"/>
      <c r="G15" s="269"/>
      <c r="H15" s="269"/>
      <c r="I15" s="132"/>
      <c r="J15" s="84"/>
    </row>
    <row r="16" spans="1:10" ht="12.75">
      <c r="A16" s="86"/>
      <c r="B16" s="132"/>
      <c r="C16" s="269"/>
      <c r="D16" s="269"/>
      <c r="E16" s="269"/>
      <c r="F16" s="269"/>
      <c r="G16" s="269"/>
      <c r="H16" s="269"/>
      <c r="I16" s="132"/>
      <c r="J16" s="84"/>
    </row>
    <row r="17" spans="1:10" ht="12.75">
      <c r="A17" s="86"/>
      <c r="B17" s="132"/>
      <c r="C17" s="269"/>
      <c r="D17" s="269"/>
      <c r="E17" s="269"/>
      <c r="F17" s="269"/>
      <c r="G17" s="269"/>
      <c r="H17" s="269"/>
      <c r="I17" s="132"/>
      <c r="J17" s="84"/>
    </row>
    <row r="18" spans="1:10" ht="12.75">
      <c r="A18" s="94"/>
      <c r="B18" s="132"/>
      <c r="C18" s="269"/>
      <c r="D18" s="269"/>
      <c r="E18" s="269"/>
      <c r="F18" s="269"/>
      <c r="G18" s="269"/>
      <c r="H18" s="269"/>
      <c r="I18" s="132"/>
      <c r="J18" s="93"/>
    </row>
    <row r="19" spans="1:12" ht="12.75">
      <c r="A19" s="94"/>
      <c r="B19" s="132"/>
      <c r="C19" s="162" t="str">
        <f>TEXT(L19*(1+'[2]Combined LG'!$G$6)+0.03,"$0.00 (A)")</f>
        <v>$3.50 (A)</v>
      </c>
      <c r="D19" s="163" t="s">
        <v>298</v>
      </c>
      <c r="E19" s="155"/>
      <c r="F19" s="155"/>
      <c r="G19" s="155"/>
      <c r="H19" s="155"/>
      <c r="I19" s="132"/>
      <c r="J19" s="93"/>
      <c r="L19" s="80">
        <v>3.21</v>
      </c>
    </row>
    <row r="20" spans="1:10" ht="12.75">
      <c r="A20" s="94"/>
      <c r="B20" s="132"/>
      <c r="C20" s="155"/>
      <c r="D20" s="155"/>
      <c r="E20" s="155"/>
      <c r="F20" s="155"/>
      <c r="G20" s="155"/>
      <c r="H20" s="155"/>
      <c r="I20" s="132"/>
      <c r="J20" s="93"/>
    </row>
    <row r="21" spans="1:10" ht="12.75">
      <c r="A21" s="86"/>
      <c r="B21" s="268" t="s">
        <v>282</v>
      </c>
      <c r="C21" s="268"/>
      <c r="D21" s="268"/>
      <c r="E21" s="268"/>
      <c r="F21" s="268"/>
      <c r="G21" s="268"/>
      <c r="H21" s="268"/>
      <c r="I21" s="268"/>
      <c r="J21" s="84"/>
    </row>
    <row r="22" spans="1:10" ht="12.75">
      <c r="A22" s="86"/>
      <c r="B22" s="132"/>
      <c r="C22" s="160"/>
      <c r="D22" s="160"/>
      <c r="E22" s="160"/>
      <c r="F22" s="160"/>
      <c r="G22" s="160"/>
      <c r="H22" s="160"/>
      <c r="I22" s="132"/>
      <c r="J22" s="84"/>
    </row>
    <row r="23" spans="1:10" ht="12.75">
      <c r="A23" s="86"/>
      <c r="B23" s="132"/>
      <c r="C23" s="132"/>
      <c r="D23" s="132"/>
      <c r="E23" s="132"/>
      <c r="F23" s="132"/>
      <c r="G23" s="132"/>
      <c r="H23" s="132"/>
      <c r="I23" s="132"/>
      <c r="J23" s="84"/>
    </row>
    <row r="24" spans="1:10" ht="12.75">
      <c r="A24" s="255" t="s">
        <v>284</v>
      </c>
      <c r="B24" s="256"/>
      <c r="C24" s="256"/>
      <c r="D24" s="256"/>
      <c r="E24" s="256"/>
      <c r="F24" s="256"/>
      <c r="G24" s="256"/>
      <c r="H24" s="256"/>
      <c r="I24" s="256"/>
      <c r="J24" s="257"/>
    </row>
    <row r="25" spans="1:10" ht="12.75">
      <c r="A25" s="86"/>
      <c r="B25" s="132"/>
      <c r="C25" s="132"/>
      <c r="D25" s="132"/>
      <c r="E25" s="132"/>
      <c r="F25" s="132"/>
      <c r="G25" s="132"/>
      <c r="H25" s="132"/>
      <c r="I25" s="132"/>
      <c r="J25" s="84"/>
    </row>
    <row r="26" spans="1:10" ht="12.75">
      <c r="A26" s="86"/>
      <c r="B26" s="269" t="s">
        <v>285</v>
      </c>
      <c r="C26" s="269"/>
      <c r="D26" s="269"/>
      <c r="E26" s="269"/>
      <c r="F26" s="269"/>
      <c r="G26" s="269"/>
      <c r="H26" s="269"/>
      <c r="I26" s="269"/>
      <c r="J26" s="84"/>
    </row>
    <row r="27" spans="1:10" ht="12.75">
      <c r="A27" s="86"/>
      <c r="B27" s="269"/>
      <c r="C27" s="269"/>
      <c r="D27" s="269"/>
      <c r="E27" s="269"/>
      <c r="F27" s="269"/>
      <c r="G27" s="269"/>
      <c r="H27" s="269"/>
      <c r="I27" s="269"/>
      <c r="J27" s="84"/>
    </row>
    <row r="28" spans="1:10" ht="12.75">
      <c r="A28" s="86"/>
      <c r="B28" s="132"/>
      <c r="C28" s="132"/>
      <c r="D28" s="132"/>
      <c r="E28" s="132"/>
      <c r="F28" s="132"/>
      <c r="G28" s="132"/>
      <c r="H28" s="132"/>
      <c r="I28" s="132"/>
      <c r="J28" s="84"/>
    </row>
    <row r="29" spans="1:10" ht="12.75">
      <c r="A29" s="86"/>
      <c r="B29" s="132"/>
      <c r="C29" s="161" t="s">
        <v>286</v>
      </c>
      <c r="D29" s="161"/>
      <c r="E29" s="161"/>
      <c r="F29" s="161"/>
      <c r="G29" s="161" t="s">
        <v>291</v>
      </c>
      <c r="H29" s="161"/>
      <c r="I29" s="132"/>
      <c r="J29" s="84"/>
    </row>
    <row r="30" spans="1:10" ht="12.75">
      <c r="A30" s="86"/>
      <c r="B30" s="132"/>
      <c r="C30" s="161" t="s">
        <v>287</v>
      </c>
      <c r="D30" s="161"/>
      <c r="E30" s="161"/>
      <c r="F30" s="161"/>
      <c r="G30" s="161" t="s">
        <v>292</v>
      </c>
      <c r="H30" s="161"/>
      <c r="I30" s="132"/>
      <c r="J30" s="84"/>
    </row>
    <row r="31" spans="1:10" ht="12.75">
      <c r="A31" s="86"/>
      <c r="B31" s="132"/>
      <c r="C31" s="161" t="s">
        <v>288</v>
      </c>
      <c r="D31" s="161"/>
      <c r="E31" s="161"/>
      <c r="F31" s="161"/>
      <c r="G31" s="161" t="s">
        <v>293</v>
      </c>
      <c r="H31" s="161"/>
      <c r="I31" s="132"/>
      <c r="J31" s="84"/>
    </row>
    <row r="32" spans="1:10" ht="12.75">
      <c r="A32" s="86"/>
      <c r="B32" s="132"/>
      <c r="C32" s="161" t="s">
        <v>289</v>
      </c>
      <c r="D32" s="161"/>
      <c r="E32" s="161"/>
      <c r="F32" s="161"/>
      <c r="G32" s="161" t="s">
        <v>294</v>
      </c>
      <c r="H32" s="161"/>
      <c r="I32" s="132"/>
      <c r="J32" s="84"/>
    </row>
    <row r="33" spans="1:10" ht="12.75">
      <c r="A33" s="118"/>
      <c r="B33" s="159"/>
      <c r="C33" s="161" t="s">
        <v>290</v>
      </c>
      <c r="D33" s="161"/>
      <c r="E33" s="161"/>
      <c r="F33" s="161"/>
      <c r="G33" s="161"/>
      <c r="H33" s="161"/>
      <c r="I33" s="159"/>
      <c r="J33" s="93"/>
    </row>
    <row r="34" spans="1:10" ht="12.75">
      <c r="A34" s="86"/>
      <c r="B34" s="132"/>
      <c r="C34" s="161"/>
      <c r="D34" s="161"/>
      <c r="E34" s="161"/>
      <c r="F34" s="161"/>
      <c r="G34" s="161"/>
      <c r="H34" s="161"/>
      <c r="I34" s="132"/>
      <c r="J34" s="84"/>
    </row>
    <row r="35" spans="1:10" ht="12.75">
      <c r="A35" s="111"/>
      <c r="B35" s="132"/>
      <c r="C35" s="132"/>
      <c r="D35" s="132"/>
      <c r="E35" s="132"/>
      <c r="F35" s="132"/>
      <c r="G35" s="132"/>
      <c r="H35" s="132"/>
      <c r="I35" s="132"/>
      <c r="J35" s="84"/>
    </row>
    <row r="36" spans="1:10" ht="12.75">
      <c r="A36" s="86"/>
      <c r="B36" s="269" t="s">
        <v>295</v>
      </c>
      <c r="C36" s="269"/>
      <c r="D36" s="269"/>
      <c r="E36" s="269"/>
      <c r="F36" s="269"/>
      <c r="G36" s="269"/>
      <c r="H36" s="269"/>
      <c r="I36" s="269"/>
      <c r="J36" s="84"/>
    </row>
    <row r="37" spans="1:10" ht="12.75">
      <c r="A37" s="86"/>
      <c r="B37" s="269"/>
      <c r="C37" s="269"/>
      <c r="D37" s="269"/>
      <c r="E37" s="269"/>
      <c r="F37" s="269"/>
      <c r="G37" s="269"/>
      <c r="H37" s="269"/>
      <c r="I37" s="269"/>
      <c r="J37" s="84"/>
    </row>
    <row r="38" spans="1:10" ht="12.75">
      <c r="A38" s="86"/>
      <c r="B38" s="132"/>
      <c r="C38" s="132"/>
      <c r="D38" s="132"/>
      <c r="E38" s="132"/>
      <c r="F38" s="132"/>
      <c r="G38" s="132"/>
      <c r="H38" s="132"/>
      <c r="I38" s="132"/>
      <c r="J38" s="84"/>
    </row>
    <row r="39" spans="1:10" ht="12.75">
      <c r="A39" s="86"/>
      <c r="B39" s="269" t="s">
        <v>296</v>
      </c>
      <c r="C39" s="269"/>
      <c r="D39" s="269"/>
      <c r="E39" s="269"/>
      <c r="F39" s="269"/>
      <c r="G39" s="269"/>
      <c r="H39" s="269"/>
      <c r="I39" s="269"/>
      <c r="J39" s="84"/>
    </row>
    <row r="40" spans="1:10" ht="12.75">
      <c r="A40" s="86"/>
      <c r="B40" s="269"/>
      <c r="C40" s="269"/>
      <c r="D40" s="269"/>
      <c r="E40" s="269"/>
      <c r="F40" s="269"/>
      <c r="G40" s="269"/>
      <c r="H40" s="269"/>
      <c r="I40" s="269"/>
      <c r="J40" s="84"/>
    </row>
    <row r="41" spans="1:10" ht="12.75">
      <c r="A41" s="86"/>
      <c r="B41" s="132"/>
      <c r="C41" s="132"/>
      <c r="D41" s="132"/>
      <c r="E41" s="132"/>
      <c r="F41" s="132"/>
      <c r="G41" s="132"/>
      <c r="H41" s="132"/>
      <c r="I41" s="132"/>
      <c r="J41" s="84"/>
    </row>
    <row r="42" spans="1:12" ht="12.75">
      <c r="A42" s="86"/>
      <c r="C42" s="132" t="s">
        <v>297</v>
      </c>
      <c r="D42" s="132"/>
      <c r="E42" s="162" t="str">
        <f>TEXT(L42*(1+'[2]Combined LG'!$G$6),"$0.00 (A)")</f>
        <v>$48.51 (A)</v>
      </c>
      <c r="F42" s="132"/>
      <c r="G42" s="132"/>
      <c r="H42" s="132"/>
      <c r="I42" s="132"/>
      <c r="J42" s="84"/>
      <c r="L42" s="80">
        <v>44.85</v>
      </c>
    </row>
    <row r="43" spans="1:12" ht="12.75">
      <c r="A43" s="86"/>
      <c r="C43" s="132" t="s">
        <v>216</v>
      </c>
      <c r="D43" s="132"/>
      <c r="E43" s="162"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98</v>
      </c>
      <c r="B51" s="133" t="str">
        <f>+'Check Sheet'!$B$52</f>
        <v>Rick Waldren, Business Unit Controller</v>
      </c>
      <c r="C51" s="1"/>
      <c r="D51" s="85"/>
      <c r="E51" s="85"/>
      <c r="F51" s="85"/>
      <c r="G51" s="85"/>
      <c r="H51" s="85"/>
      <c r="I51" s="85"/>
      <c r="J51" s="84"/>
    </row>
    <row r="52" spans="1:10" ht="12.75">
      <c r="A52" s="23"/>
      <c r="B52" s="1"/>
      <c r="C52" s="1"/>
      <c r="D52" s="85"/>
      <c r="E52" s="85"/>
      <c r="F52" s="85"/>
      <c r="J52" s="84"/>
    </row>
    <row r="53" spans="1:10" ht="12.75">
      <c r="A53" s="26" t="s">
        <v>99</v>
      </c>
      <c r="B53" s="258">
        <f>+'Check Sheet'!$B$54</f>
        <v>43438</v>
      </c>
      <c r="C53" s="258">
        <f>+'Check Sheet'!C53</f>
        <v>0</v>
      </c>
      <c r="D53" s="82"/>
      <c r="E53" s="82"/>
      <c r="F53" s="82"/>
      <c r="H53" s="72" t="s">
        <v>142</v>
      </c>
      <c r="I53" s="259">
        <f>+'Check Sheet'!$I$54</f>
        <v>43497</v>
      </c>
      <c r="J53" s="260">
        <f>+'Check Sheet'!I53</f>
        <v>0</v>
      </c>
    </row>
    <row r="54" spans="1:10" ht="12.75">
      <c r="A54" s="262" t="s">
        <v>17</v>
      </c>
      <c r="B54" s="263"/>
      <c r="C54" s="263"/>
      <c r="D54" s="263"/>
      <c r="E54" s="263"/>
      <c r="F54" s="263"/>
      <c r="G54" s="263"/>
      <c r="H54" s="263"/>
      <c r="I54" s="263"/>
      <c r="J54" s="264"/>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B39:I40"/>
    <mergeCell ref="B53:C53"/>
    <mergeCell ref="I53:J53"/>
    <mergeCell ref="B21:I21"/>
    <mergeCell ref="A7:J7"/>
    <mergeCell ref="B9:I9"/>
    <mergeCell ref="A54:J54"/>
    <mergeCell ref="B11:I13"/>
    <mergeCell ref="C15:H18"/>
    <mergeCell ref="A24:J24"/>
    <mergeCell ref="B26:I27"/>
    <mergeCell ref="B36:I37"/>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327</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299</v>
      </c>
      <c r="B7" s="256"/>
      <c r="C7" s="256"/>
      <c r="D7" s="256"/>
      <c r="E7" s="256"/>
      <c r="F7" s="256"/>
      <c r="G7" s="256"/>
      <c r="H7" s="256"/>
      <c r="I7" s="256"/>
      <c r="J7" s="257"/>
    </row>
    <row r="8" spans="1:10" ht="12.75">
      <c r="A8" s="86"/>
      <c r="B8" s="85"/>
      <c r="C8" s="85"/>
      <c r="D8" s="85"/>
      <c r="E8" s="85"/>
      <c r="F8" s="85"/>
      <c r="G8" s="85"/>
      <c r="H8" s="85"/>
      <c r="I8" s="85"/>
      <c r="J8" s="84"/>
    </row>
    <row r="9" spans="1:10" ht="12.75">
      <c r="A9" s="86"/>
      <c r="B9" s="274" t="s">
        <v>300</v>
      </c>
      <c r="C9" s="274"/>
      <c r="D9" s="274"/>
      <c r="E9" s="274"/>
      <c r="F9" s="274"/>
      <c r="G9" s="274"/>
      <c r="H9" s="274"/>
      <c r="I9" s="274"/>
      <c r="J9" s="84"/>
    </row>
    <row r="10" spans="1:10" ht="12.75">
      <c r="A10" s="86"/>
      <c r="B10" s="274"/>
      <c r="C10" s="274"/>
      <c r="D10" s="274"/>
      <c r="E10" s="274"/>
      <c r="F10" s="274"/>
      <c r="G10" s="274"/>
      <c r="H10" s="274"/>
      <c r="I10" s="274"/>
      <c r="J10" s="84"/>
    </row>
    <row r="11" spans="1:10" ht="12.75">
      <c r="A11" s="86"/>
      <c r="B11" s="274"/>
      <c r="C11" s="274"/>
      <c r="D11" s="274"/>
      <c r="E11" s="274"/>
      <c r="F11" s="274"/>
      <c r="G11" s="274"/>
      <c r="H11" s="274"/>
      <c r="I11" s="274"/>
      <c r="J11" s="84"/>
    </row>
    <row r="12" spans="1:10" ht="12.75">
      <c r="A12" s="86"/>
      <c r="B12" s="274"/>
      <c r="C12" s="274"/>
      <c r="D12" s="274"/>
      <c r="E12" s="274"/>
      <c r="F12" s="274"/>
      <c r="G12" s="274"/>
      <c r="H12" s="274"/>
      <c r="I12" s="274"/>
      <c r="J12" s="84"/>
    </row>
    <row r="13" spans="1:10" ht="12.75">
      <c r="A13" s="86"/>
      <c r="B13" s="132"/>
      <c r="C13" s="132"/>
      <c r="D13" s="132"/>
      <c r="E13" s="132"/>
      <c r="F13" s="132"/>
      <c r="G13" s="132"/>
      <c r="H13" s="132"/>
      <c r="I13" s="132"/>
      <c r="J13" s="84"/>
    </row>
    <row r="14" spans="1:10" ht="13.5" thickBot="1">
      <c r="A14" s="86"/>
      <c r="B14" s="132"/>
      <c r="C14" s="132"/>
      <c r="D14" s="275" t="s">
        <v>302</v>
      </c>
      <c r="E14" s="276"/>
      <c r="F14" s="275" t="s">
        <v>301</v>
      </c>
      <c r="G14" s="276"/>
      <c r="H14" s="132"/>
      <c r="I14" s="132"/>
      <c r="J14" s="84"/>
    </row>
    <row r="15" spans="1:12" ht="24.75" customHeight="1">
      <c r="A15" s="86"/>
      <c r="B15" s="132"/>
      <c r="C15" s="132"/>
      <c r="D15" s="277" t="s">
        <v>303</v>
      </c>
      <c r="E15" s="278"/>
      <c r="F15" s="270" t="str">
        <f>TEXT(SUM(L15:M15)*(1+'[2]Combined LG'!$G$6),"$0.00 (A)")</f>
        <v>$8.00 (A)</v>
      </c>
      <c r="G15" s="271" t="str">
        <f>TEXT(P15*(1+'[2]Combined LG'!$G$6),"$0.00 (A)")</f>
        <v>$0.00 (A)</v>
      </c>
      <c r="H15" s="132"/>
      <c r="I15" s="132"/>
      <c r="J15" s="84"/>
      <c r="L15" s="80">
        <v>7.4</v>
      </c>
    </row>
    <row r="16" spans="1:12" ht="12.75">
      <c r="A16" s="86"/>
      <c r="B16" s="132"/>
      <c r="C16" s="132"/>
      <c r="D16" s="272" t="s">
        <v>304</v>
      </c>
      <c r="E16" s="273"/>
      <c r="F16" s="270" t="str">
        <f>TEXT(SUM(L16:M16)*(1+'[2]Combined LG'!$G$6),"$0.00 (A)")</f>
        <v>$8.00 (A)</v>
      </c>
      <c r="G16" s="271" t="str">
        <f>TEXT(P16*(1+'[2]Combined LG'!$G$6),"$0.00 (A)")</f>
        <v>$0.00 (A)</v>
      </c>
      <c r="H16" s="132"/>
      <c r="I16" s="132"/>
      <c r="J16" s="84"/>
      <c r="L16" s="80">
        <f>+L15</f>
        <v>7.4</v>
      </c>
    </row>
    <row r="17" spans="1:12" ht="12.75">
      <c r="A17" s="86"/>
      <c r="B17" s="132"/>
      <c r="C17" s="132"/>
      <c r="D17" s="272" t="s">
        <v>305</v>
      </c>
      <c r="E17" s="273"/>
      <c r="F17" s="270" t="str">
        <f>TEXT(SUM(L17:M17)*(1+'[2]Combined LG'!$G$6),"$0.00 (A)")</f>
        <v>$8.00 (A)</v>
      </c>
      <c r="G17" s="271" t="str">
        <f>TEXT(P17*(1+'[2]Combined LG'!$G$6),"$0.00 (A)")</f>
        <v>$0.00 (A)</v>
      </c>
      <c r="H17" s="132"/>
      <c r="I17" s="132"/>
      <c r="J17" s="84"/>
      <c r="L17" s="80">
        <f>+L16</f>
        <v>7.4</v>
      </c>
    </row>
    <row r="18" spans="1:12" ht="12.75">
      <c r="A18" s="94"/>
      <c r="B18" s="132"/>
      <c r="C18" s="132"/>
      <c r="D18" s="272" t="s">
        <v>306</v>
      </c>
      <c r="E18" s="273"/>
      <c r="F18" s="270" t="str">
        <f>TEXT(SUM(L18:M18)*(1+'[2]Combined LG'!$G$6),"$0.00 (A)")</f>
        <v>$8.00 (A)</v>
      </c>
      <c r="G18" s="271" t="str">
        <f>TEXT(P18*(1+'[2]Combined LG'!$G$6),"$0.00 (A)")</f>
        <v>$0.00 (A)</v>
      </c>
      <c r="H18" s="132"/>
      <c r="I18" s="132"/>
      <c r="J18" s="93"/>
      <c r="L18" s="80">
        <f>+L17</f>
        <v>7.4</v>
      </c>
    </row>
    <row r="19" spans="1:12" ht="12.75">
      <c r="A19" s="86"/>
      <c r="B19" s="132"/>
      <c r="C19" s="132"/>
      <c r="D19" s="272" t="s">
        <v>307</v>
      </c>
      <c r="E19" s="273"/>
      <c r="F19" s="270" t="str">
        <f>TEXT(SUM(L19:M19)*(1+'[2]Combined LG'!$G$6),"$0.00 (A)")</f>
        <v>$22.96 (A)</v>
      </c>
      <c r="G19" s="271" t="str">
        <f>TEXT(P19*(1+'[2]Combined LG'!$G$6),"$0.00 (A)")</f>
        <v>$0.00 (A)</v>
      </c>
      <c r="H19" s="132"/>
      <c r="I19" s="132"/>
      <c r="J19" s="84"/>
      <c r="L19" s="80">
        <v>21.23</v>
      </c>
    </row>
    <row r="20" spans="1:13" ht="12.75">
      <c r="A20" s="86"/>
      <c r="B20" s="132"/>
      <c r="C20" s="132"/>
      <c r="D20" s="272" t="s">
        <v>36</v>
      </c>
      <c r="E20" s="273"/>
      <c r="F20" s="270" t="str">
        <f>TEXT(SUM(L20:M20)*(1+'[2]Combined LG'!$G$6),"$0.00 (A)")</f>
        <v>$13.41 (A)</v>
      </c>
      <c r="G20" s="271" t="str">
        <f>TEXT(P20*(1+'[2]Combined LG'!$G$6),"$0.00 (A)")</f>
        <v>$0.00 (A)</v>
      </c>
      <c r="H20" s="132"/>
      <c r="I20" s="132"/>
      <c r="J20" s="84"/>
      <c r="L20" s="80">
        <v>7.4</v>
      </c>
      <c r="M20" s="80">
        <v>5</v>
      </c>
    </row>
    <row r="21" spans="1:12" ht="12.75">
      <c r="A21" s="86"/>
      <c r="B21" s="132"/>
      <c r="C21" s="132"/>
      <c r="D21" s="272" t="s">
        <v>308</v>
      </c>
      <c r="E21" s="273"/>
      <c r="F21" s="270" t="str">
        <f>TEXT(SUM(L21:M21)*(1+'[2]Combined LG'!$G$6),"$0.00 (A)")</f>
        <v>$8.00 (A)</v>
      </c>
      <c r="G21" s="271" t="str">
        <f>TEXT(P21*(1+'[2]Combined LG'!$G$6),"$0.00 (A)")</f>
        <v>$0.00 (A)</v>
      </c>
      <c r="H21" s="132"/>
      <c r="I21" s="132"/>
      <c r="J21" s="84"/>
      <c r="L21" s="80">
        <f>+L20</f>
        <v>7.4</v>
      </c>
    </row>
    <row r="22" spans="1:12" ht="12.75">
      <c r="A22" s="86"/>
      <c r="B22" s="132"/>
      <c r="C22" s="132"/>
      <c r="D22" s="272" t="s">
        <v>310</v>
      </c>
      <c r="E22" s="273"/>
      <c r="F22" s="270" t="str">
        <f>TEXT(SUM(L22:M22)*(1+'[2]Combined LG'!$G$6),"$0.00 (A)")</f>
        <v>$8.00 (A)</v>
      </c>
      <c r="G22" s="271" t="str">
        <f>TEXT(P22*(1+'[2]Combined LG'!$G$6),"$0.00 (A)")</f>
        <v>$0.00 (A)</v>
      </c>
      <c r="H22" s="132"/>
      <c r="I22" s="132"/>
      <c r="J22" s="84"/>
      <c r="L22" s="80">
        <f>+L21</f>
        <v>7.4</v>
      </c>
    </row>
    <row r="23" spans="1:12" ht="12.75">
      <c r="A23" s="86"/>
      <c r="B23" s="132"/>
      <c r="C23" s="132"/>
      <c r="D23" s="272" t="s">
        <v>311</v>
      </c>
      <c r="E23" s="273"/>
      <c r="F23" s="270" t="str">
        <f>TEXT(SUM(L23:M23)*(1+'[2]Combined LG'!$G$6),"$0.00 (A)")</f>
        <v>$8.00 (A)</v>
      </c>
      <c r="G23" s="271" t="str">
        <f>TEXT(P23*(1+'[2]Combined LG'!$G$6),"$0.00 (A)")</f>
        <v>$0.00 (A)</v>
      </c>
      <c r="H23" s="132"/>
      <c r="I23" s="132"/>
      <c r="J23" s="84"/>
      <c r="L23" s="80">
        <f>+L22</f>
        <v>7.4</v>
      </c>
    </row>
    <row r="24" spans="1:12" ht="12.75">
      <c r="A24" s="86"/>
      <c r="B24" s="132"/>
      <c r="C24" s="132"/>
      <c r="D24" s="272" t="s">
        <v>309</v>
      </c>
      <c r="E24" s="273"/>
      <c r="F24" s="270" t="str">
        <f>TEXT(SUM(L24:M24)*(1+'[2]Combined LG'!$G$6),"$0.00 (A)")</f>
        <v>$8.00 (A)</v>
      </c>
      <c r="G24" s="271" t="str">
        <f>TEXT(P24*(1+'[2]Combined LG'!$G$6),"$0.00 (A)")</f>
        <v>$0.00 (A)</v>
      </c>
      <c r="H24" s="132"/>
      <c r="I24" s="132"/>
      <c r="J24" s="84"/>
      <c r="L24" s="80">
        <f>+L23</f>
        <v>7.4</v>
      </c>
    </row>
    <row r="25" spans="1:12" ht="12.75">
      <c r="A25" s="86"/>
      <c r="B25" s="132"/>
      <c r="C25" s="132"/>
      <c r="D25" s="272"/>
      <c r="E25" s="273"/>
      <c r="F25" s="272"/>
      <c r="G25" s="273"/>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69" t="s">
        <v>312</v>
      </c>
      <c r="C28" s="269"/>
      <c r="D28" s="269"/>
      <c r="E28" s="269"/>
      <c r="F28" s="269"/>
      <c r="G28" s="269"/>
      <c r="H28" s="269"/>
      <c r="I28" s="269"/>
      <c r="J28" s="84"/>
    </row>
    <row r="29" spans="1:10" ht="12.75">
      <c r="A29" s="86"/>
      <c r="B29" s="269"/>
      <c r="C29" s="269"/>
      <c r="D29" s="269"/>
      <c r="E29" s="269"/>
      <c r="F29" s="269"/>
      <c r="G29" s="269"/>
      <c r="H29" s="269"/>
      <c r="I29" s="269"/>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43438</v>
      </c>
      <c r="C54" s="258">
        <f>+'Check Sheet'!C53</f>
        <v>0</v>
      </c>
      <c r="D54" s="82"/>
      <c r="E54" s="82"/>
      <c r="F54" s="82"/>
      <c r="H54" s="72" t="s">
        <v>142</v>
      </c>
      <c r="I54" s="259">
        <f>+'Check Sheet'!$I$54</f>
        <v>43497</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328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313</v>
      </c>
      <c r="B7" s="256"/>
      <c r="C7" s="256"/>
      <c r="D7" s="256"/>
      <c r="E7" s="256"/>
      <c r="F7" s="256"/>
      <c r="G7" s="256"/>
      <c r="H7" s="256"/>
      <c r="I7" s="256"/>
      <c r="J7" s="257"/>
    </row>
    <row r="8" spans="1:10" ht="12.75">
      <c r="A8" s="86"/>
      <c r="B8" s="85"/>
      <c r="C8" s="85"/>
      <c r="D8" s="85"/>
      <c r="E8" s="85"/>
      <c r="F8" s="85"/>
      <c r="G8" s="85"/>
      <c r="H8" s="85"/>
      <c r="I8" s="85"/>
      <c r="J8" s="84"/>
    </row>
    <row r="9" spans="1:10" ht="12.75">
      <c r="A9" s="86"/>
      <c r="B9" s="274" t="s">
        <v>314</v>
      </c>
      <c r="C9" s="274"/>
      <c r="D9" s="274"/>
      <c r="E9" s="274"/>
      <c r="F9" s="274"/>
      <c r="G9" s="274"/>
      <c r="H9" s="274"/>
      <c r="I9" s="274"/>
      <c r="J9" s="84"/>
    </row>
    <row r="10" spans="1:10" ht="12.75">
      <c r="A10" s="86"/>
      <c r="B10" s="274"/>
      <c r="C10" s="274"/>
      <c r="D10" s="274"/>
      <c r="E10" s="274"/>
      <c r="F10" s="274"/>
      <c r="G10" s="274"/>
      <c r="H10" s="274"/>
      <c r="I10" s="274"/>
      <c r="J10" s="84"/>
    </row>
    <row r="11" spans="1:10" ht="12.75">
      <c r="A11" s="86"/>
      <c r="B11" s="274"/>
      <c r="C11" s="274"/>
      <c r="D11" s="274"/>
      <c r="E11" s="274"/>
      <c r="F11" s="274"/>
      <c r="G11" s="274"/>
      <c r="H11" s="274"/>
      <c r="I11" s="274"/>
      <c r="J11" s="84"/>
    </row>
    <row r="12" spans="1:10" ht="12.75">
      <c r="A12" s="86"/>
      <c r="B12" s="274"/>
      <c r="C12" s="274"/>
      <c r="D12" s="274"/>
      <c r="E12" s="274"/>
      <c r="F12" s="274"/>
      <c r="G12" s="274"/>
      <c r="H12" s="274"/>
      <c r="I12" s="274"/>
      <c r="J12" s="84"/>
    </row>
    <row r="13" spans="1:10" ht="12.75">
      <c r="A13" s="86"/>
      <c r="B13" s="274"/>
      <c r="C13" s="274"/>
      <c r="D13" s="274"/>
      <c r="E13" s="274"/>
      <c r="F13" s="274"/>
      <c r="G13" s="274"/>
      <c r="H13" s="274"/>
      <c r="I13" s="274"/>
      <c r="J13" s="84"/>
    </row>
    <row r="14" spans="1:10" ht="12.75">
      <c r="A14" s="86"/>
      <c r="B14" s="274"/>
      <c r="C14" s="274"/>
      <c r="D14" s="274"/>
      <c r="E14" s="274"/>
      <c r="F14" s="274"/>
      <c r="G14" s="274"/>
      <c r="H14" s="274"/>
      <c r="I14" s="274"/>
      <c r="J14" s="84"/>
    </row>
    <row r="15" spans="1:10" ht="12.75">
      <c r="A15" s="86"/>
      <c r="B15" s="164"/>
      <c r="C15" s="165"/>
      <c r="D15" s="165"/>
      <c r="E15" s="165"/>
      <c r="F15" s="281" t="s">
        <v>38</v>
      </c>
      <c r="G15" s="281"/>
      <c r="H15" s="281"/>
      <c r="I15" s="282"/>
      <c r="J15" s="84"/>
    </row>
    <row r="16" spans="1:10" ht="12.75">
      <c r="A16" s="86"/>
      <c r="B16" s="279" t="s">
        <v>315</v>
      </c>
      <c r="C16" s="280"/>
      <c r="D16" s="280"/>
      <c r="E16" s="280"/>
      <c r="F16" s="283" t="s">
        <v>316</v>
      </c>
      <c r="G16" s="283"/>
      <c r="H16" s="283" t="s">
        <v>317</v>
      </c>
      <c r="I16" s="284"/>
      <c r="J16" s="84"/>
    </row>
    <row r="17" spans="1:14" ht="12.75" customHeight="1">
      <c r="A17" s="86"/>
      <c r="B17" s="285" t="s">
        <v>319</v>
      </c>
      <c r="C17" s="285"/>
      <c r="D17" s="285"/>
      <c r="E17" s="285"/>
      <c r="F17" s="287" t="str">
        <f>TEXT(SUM(L17)*(1+'[2]Combined LG'!$G$6)+0.03,"$0.00 (A)")</f>
        <v>$0.60 (A)</v>
      </c>
      <c r="G17" s="287"/>
      <c r="H17" s="287" t="str">
        <f>TEXT(SUM(M17)*(1+'[2]Combined LG'!$G$6)+0.01,"$0.00 (A)")</f>
        <v>$0.25 (A)</v>
      </c>
      <c r="I17" s="287"/>
      <c r="J17" s="84"/>
      <c r="L17" s="131">
        <v>0.53</v>
      </c>
      <c r="M17" s="131">
        <v>0.22</v>
      </c>
      <c r="N17" s="131"/>
    </row>
    <row r="18" spans="1:14" ht="12.75">
      <c r="A18" s="94"/>
      <c r="B18" s="285"/>
      <c r="C18" s="285"/>
      <c r="D18" s="285"/>
      <c r="E18" s="285"/>
      <c r="F18" s="287"/>
      <c r="G18" s="287"/>
      <c r="H18" s="287"/>
      <c r="I18" s="287"/>
      <c r="J18" s="93"/>
      <c r="L18" s="131"/>
      <c r="M18" s="131"/>
      <c r="N18" s="131"/>
    </row>
    <row r="19" spans="1:14" ht="12.75">
      <c r="A19" s="94"/>
      <c r="B19" s="285"/>
      <c r="C19" s="285"/>
      <c r="D19" s="285"/>
      <c r="E19" s="285"/>
      <c r="F19" s="287"/>
      <c r="G19" s="287"/>
      <c r="H19" s="287"/>
      <c r="I19" s="287"/>
      <c r="J19" s="93"/>
      <c r="L19" s="131"/>
      <c r="M19" s="131"/>
      <c r="N19" s="131"/>
    </row>
    <row r="20" spans="1:14" ht="12.75">
      <c r="A20" s="86"/>
      <c r="B20" s="285" t="s">
        <v>318</v>
      </c>
      <c r="C20" s="285"/>
      <c r="D20" s="285"/>
      <c r="E20" s="285"/>
      <c r="F20" s="288" t="str">
        <f>+F17</f>
        <v>$0.60 (A)</v>
      </c>
      <c r="G20" s="288"/>
      <c r="H20" s="288" t="str">
        <f>+H17</f>
        <v>$0.25 (A)</v>
      </c>
      <c r="I20" s="288"/>
      <c r="J20" s="84"/>
      <c r="L20" s="131">
        <v>0.53</v>
      </c>
      <c r="M20" s="131">
        <v>0.22</v>
      </c>
      <c r="N20" s="131"/>
    </row>
    <row r="21" spans="1:14" ht="12.75">
      <c r="A21" s="86"/>
      <c r="B21" s="285"/>
      <c r="C21" s="285"/>
      <c r="D21" s="285"/>
      <c r="E21" s="285"/>
      <c r="F21" s="288"/>
      <c r="G21" s="288"/>
      <c r="H21" s="288"/>
      <c r="I21" s="288"/>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69" t="s">
        <v>340</v>
      </c>
      <c r="C24" s="269"/>
      <c r="D24" s="269"/>
      <c r="E24" s="269"/>
      <c r="F24" s="269"/>
      <c r="G24" s="269"/>
      <c r="H24" s="269"/>
      <c r="I24" s="269"/>
      <c r="J24" s="84"/>
      <c r="L24" s="131"/>
      <c r="M24" s="131"/>
      <c r="N24" s="131"/>
    </row>
    <row r="25" spans="1:14" ht="12.75">
      <c r="A25" s="86"/>
      <c r="B25" s="269"/>
      <c r="C25" s="269"/>
      <c r="D25" s="269"/>
      <c r="E25" s="269"/>
      <c r="F25" s="269"/>
      <c r="G25" s="269"/>
      <c r="H25" s="269"/>
      <c r="I25" s="269"/>
      <c r="J25" s="84"/>
      <c r="L25" s="131"/>
      <c r="M25" s="131"/>
      <c r="N25" s="131"/>
    </row>
    <row r="26" spans="1:14" ht="12.75">
      <c r="A26" s="86"/>
      <c r="B26" s="269"/>
      <c r="C26" s="269"/>
      <c r="D26" s="269"/>
      <c r="E26" s="269"/>
      <c r="F26" s="269"/>
      <c r="G26" s="269"/>
      <c r="H26" s="269"/>
      <c r="I26" s="269"/>
      <c r="J26" s="84"/>
      <c r="L26" s="131"/>
      <c r="M26" s="131"/>
      <c r="N26" s="131"/>
    </row>
    <row r="27" spans="1:14" ht="12.75">
      <c r="A27" s="86"/>
      <c r="B27" s="269"/>
      <c r="C27" s="269"/>
      <c r="D27" s="269"/>
      <c r="E27" s="269"/>
      <c r="F27" s="269"/>
      <c r="G27" s="269"/>
      <c r="H27" s="269"/>
      <c r="I27" s="269"/>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64"/>
      <c r="C30" s="165"/>
      <c r="D30" s="165"/>
      <c r="E30" s="165"/>
      <c r="F30" s="281" t="s">
        <v>38</v>
      </c>
      <c r="G30" s="281"/>
      <c r="H30" s="281"/>
      <c r="I30" s="282"/>
      <c r="J30" s="93"/>
      <c r="L30" s="131"/>
      <c r="M30" s="131"/>
      <c r="N30" s="131"/>
    </row>
    <row r="31" spans="1:14" ht="12.75">
      <c r="A31" s="86"/>
      <c r="B31" s="279" t="s">
        <v>320</v>
      </c>
      <c r="C31" s="280"/>
      <c r="D31" s="280"/>
      <c r="E31" s="280"/>
      <c r="F31" s="283" t="s">
        <v>316</v>
      </c>
      <c r="G31" s="283"/>
      <c r="H31" s="283" t="s">
        <v>317</v>
      </c>
      <c r="I31" s="284"/>
      <c r="J31" s="84"/>
      <c r="L31" s="131"/>
      <c r="M31" s="131"/>
      <c r="N31" s="131"/>
    </row>
    <row r="32" spans="1:14" ht="12.75">
      <c r="A32" s="111"/>
      <c r="B32" s="286" t="s">
        <v>321</v>
      </c>
      <c r="C32" s="286"/>
      <c r="D32" s="286"/>
      <c r="E32" s="286"/>
      <c r="F32" s="287" t="str">
        <f>TEXT(SUM(L32)*(1+'[2]Combined LG'!$G$6)+0.01,"$0.00 (A)")</f>
        <v>$5.50 (A)</v>
      </c>
      <c r="G32" s="287"/>
      <c r="H32" s="287" t="str">
        <f>TEXT(SUM(M32)*(1+'[2]Combined LG'!$G$6)+0.06,"$0.00 (A)")</f>
        <v>$1.25 (A)</v>
      </c>
      <c r="I32" s="287"/>
      <c r="J32" s="84"/>
      <c r="L32" s="131">
        <v>5.08</v>
      </c>
      <c r="M32" s="131">
        <v>1.1</v>
      </c>
      <c r="N32" s="131"/>
    </row>
    <row r="33" spans="1:14" ht="12.75">
      <c r="A33" s="86"/>
      <c r="B33" s="286"/>
      <c r="C33" s="286"/>
      <c r="D33" s="286"/>
      <c r="E33" s="286"/>
      <c r="F33" s="287"/>
      <c r="G33" s="287"/>
      <c r="H33" s="287"/>
      <c r="I33" s="287"/>
      <c r="J33" s="84"/>
      <c r="L33" s="131"/>
      <c r="M33" s="131"/>
      <c r="N33" s="131"/>
    </row>
    <row r="34" spans="1:14" ht="12.75">
      <c r="A34" s="86"/>
      <c r="B34" s="286"/>
      <c r="C34" s="286"/>
      <c r="D34" s="286"/>
      <c r="E34" s="286"/>
      <c r="F34" s="287"/>
      <c r="G34" s="287"/>
      <c r="H34" s="287"/>
      <c r="I34" s="287"/>
      <c r="J34" s="84"/>
      <c r="L34" s="131"/>
      <c r="M34" s="131"/>
      <c r="N34" s="131"/>
    </row>
    <row r="35" spans="1:14" ht="12.75">
      <c r="A35" s="86"/>
      <c r="B35" s="286"/>
      <c r="C35" s="286"/>
      <c r="D35" s="286"/>
      <c r="E35" s="286"/>
      <c r="F35" s="287"/>
      <c r="G35" s="287"/>
      <c r="H35" s="287"/>
      <c r="I35" s="287"/>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58">
        <f>+'Check Sheet'!$B$54</f>
        <v>43438</v>
      </c>
      <c r="C52" s="258">
        <f>+'Check Sheet'!C53</f>
        <v>0</v>
      </c>
      <c r="D52" s="82"/>
      <c r="E52" s="82"/>
      <c r="F52" s="82"/>
      <c r="H52" s="72" t="s">
        <v>142</v>
      </c>
      <c r="I52" s="259">
        <f>+'Check Sheet'!$I$54</f>
        <v>43497</v>
      </c>
      <c r="J52" s="260">
        <f>+'Check Sheet'!I53</f>
        <v>0</v>
      </c>
    </row>
    <row r="53" spans="1:10" ht="12.75">
      <c r="A53" s="262" t="s">
        <v>17</v>
      </c>
      <c r="B53" s="263"/>
      <c r="C53" s="263"/>
      <c r="D53" s="263"/>
      <c r="E53" s="263"/>
      <c r="F53" s="263"/>
      <c r="G53" s="263"/>
      <c r="H53" s="263"/>
      <c r="I53" s="263"/>
      <c r="J53" s="264"/>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H31:I31"/>
    <mergeCell ref="F20:G21"/>
    <mergeCell ref="H20:I21"/>
    <mergeCell ref="F17:G19"/>
    <mergeCell ref="H17:I19"/>
    <mergeCell ref="A7:J7"/>
    <mergeCell ref="B17:E19"/>
    <mergeCell ref="B24:I27"/>
    <mergeCell ref="F30:I30"/>
    <mergeCell ref="F31:G31"/>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H39" sqref="H39"/>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329</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322</v>
      </c>
      <c r="B7" s="256"/>
      <c r="C7" s="256"/>
      <c r="D7" s="256"/>
      <c r="E7" s="256"/>
      <c r="F7" s="256"/>
      <c r="G7" s="256"/>
      <c r="H7" s="256"/>
      <c r="I7" s="256"/>
      <c r="J7" s="257"/>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 r="A10" s="86"/>
      <c r="B10" s="164"/>
      <c r="C10" s="165"/>
      <c r="D10" s="165"/>
      <c r="E10" s="165"/>
      <c r="F10" s="281" t="s">
        <v>38</v>
      </c>
      <c r="G10" s="281"/>
      <c r="H10" s="281"/>
      <c r="I10" s="282"/>
      <c r="J10" s="84"/>
    </row>
    <row r="11" spans="1:16" ht="12.75">
      <c r="A11" s="86"/>
      <c r="B11" s="279" t="s">
        <v>35</v>
      </c>
      <c r="C11" s="280"/>
      <c r="D11" s="280"/>
      <c r="E11" s="280"/>
      <c r="F11" s="283" t="s">
        <v>316</v>
      </c>
      <c r="G11" s="283"/>
      <c r="H11" s="283" t="s">
        <v>317</v>
      </c>
      <c r="I11" s="284"/>
      <c r="J11" s="84"/>
      <c r="L11" s="131"/>
      <c r="M11" s="131"/>
      <c r="N11" s="131"/>
      <c r="O11" s="131"/>
      <c r="P11" s="131"/>
    </row>
    <row r="12" spans="1:16" ht="12.75">
      <c r="A12" s="86"/>
      <c r="B12" s="289" t="s">
        <v>323</v>
      </c>
      <c r="C12" s="290"/>
      <c r="D12" s="290"/>
      <c r="E12" s="291"/>
      <c r="F12" s="298" t="str">
        <f>TEXT(SUM(L12)*(1+'[2]Combined LG'!$G$6)+0.05,"$0.00 (A)")</f>
        <v>$0.15 (A)</v>
      </c>
      <c r="G12" s="299"/>
      <c r="H12" s="298" t="str">
        <f>TEXT(SUM(M12)*(1+'[2]Combined LG'!$G$6)+0.02,"$0.00 (A)")</f>
        <v>$0.05 (A)</v>
      </c>
      <c r="I12" s="299"/>
      <c r="J12" s="84"/>
      <c r="L12" s="131">
        <v>0.09</v>
      </c>
      <c r="M12" s="131">
        <v>0.03</v>
      </c>
      <c r="N12" s="131"/>
      <c r="O12" s="131"/>
      <c r="P12" s="131"/>
    </row>
    <row r="13" spans="1:16" ht="12.75">
      <c r="A13" s="86"/>
      <c r="B13" s="292"/>
      <c r="C13" s="293"/>
      <c r="D13" s="293"/>
      <c r="E13" s="294"/>
      <c r="F13" s="300"/>
      <c r="G13" s="301"/>
      <c r="H13" s="300"/>
      <c r="I13" s="301"/>
      <c r="J13" s="84"/>
      <c r="L13" s="131"/>
      <c r="M13" s="131"/>
      <c r="N13" s="131"/>
      <c r="O13" s="131"/>
      <c r="P13" s="131"/>
    </row>
    <row r="14" spans="1:16" ht="12.75">
      <c r="A14" s="86"/>
      <c r="B14" s="295"/>
      <c r="C14" s="296"/>
      <c r="D14" s="296"/>
      <c r="E14" s="297"/>
      <c r="F14" s="302"/>
      <c r="G14" s="271"/>
      <c r="H14" s="302"/>
      <c r="I14" s="271"/>
      <c r="J14" s="84"/>
      <c r="L14" s="131"/>
      <c r="M14" s="131"/>
      <c r="N14" s="131"/>
      <c r="O14" s="131"/>
      <c r="P14" s="131"/>
    </row>
    <row r="15" spans="1:16" ht="12.75">
      <c r="A15" s="86"/>
      <c r="B15" s="286" t="s">
        <v>324</v>
      </c>
      <c r="C15" s="286"/>
      <c r="D15" s="286"/>
      <c r="E15" s="286"/>
      <c r="F15" s="287" t="str">
        <f>TEXT(SUM(L15)*(1+'[3]Combined LG'!$G$6),"$0.00 (A)")</f>
        <v>$1.10 (A)</v>
      </c>
      <c r="G15" s="287"/>
      <c r="H15" s="287" t="str">
        <f>TEXT(SUM(M15)*(1+'[2]Combined LG'!$G$6)+0.01,"$0.00 (A)")</f>
        <v>$0.25 (A)</v>
      </c>
      <c r="I15" s="287"/>
      <c r="J15" s="84"/>
      <c r="L15" s="131">
        <v>1.02</v>
      </c>
      <c r="M15" s="131">
        <v>0.22</v>
      </c>
      <c r="N15" s="131"/>
      <c r="O15" s="199"/>
      <c r="P15" s="131"/>
    </row>
    <row r="16" spans="1:16" ht="12.75">
      <c r="A16" s="86"/>
      <c r="B16" s="286"/>
      <c r="C16" s="286"/>
      <c r="D16" s="286"/>
      <c r="E16" s="286"/>
      <c r="F16" s="287"/>
      <c r="G16" s="287"/>
      <c r="H16" s="287"/>
      <c r="I16" s="287"/>
      <c r="J16" s="84"/>
      <c r="L16" s="131"/>
      <c r="M16" s="131"/>
      <c r="N16" s="131"/>
      <c r="O16" s="131"/>
      <c r="P16" s="131"/>
    </row>
    <row r="17" spans="1:16" ht="12.75">
      <c r="A17" s="86"/>
      <c r="B17" s="286"/>
      <c r="C17" s="286"/>
      <c r="D17" s="286"/>
      <c r="E17" s="286"/>
      <c r="F17" s="287"/>
      <c r="G17" s="287"/>
      <c r="H17" s="287"/>
      <c r="I17" s="287"/>
      <c r="J17" s="84"/>
      <c r="L17" s="131"/>
      <c r="M17" s="131"/>
      <c r="N17" s="131"/>
      <c r="O17" s="131"/>
      <c r="P17" s="131"/>
    </row>
    <row r="18" spans="1:16" ht="12.75">
      <c r="A18" s="86"/>
      <c r="B18" s="286"/>
      <c r="C18" s="286"/>
      <c r="D18" s="286"/>
      <c r="E18" s="286"/>
      <c r="F18" s="287"/>
      <c r="G18" s="287"/>
      <c r="H18" s="287"/>
      <c r="I18" s="287"/>
      <c r="J18" s="84"/>
      <c r="L18" s="131"/>
      <c r="M18" s="131"/>
      <c r="N18" s="131"/>
      <c r="O18" s="131"/>
      <c r="P18" s="131"/>
    </row>
    <row r="19" spans="1:16" ht="12.75">
      <c r="A19" s="86"/>
      <c r="B19" s="286"/>
      <c r="C19" s="286"/>
      <c r="D19" s="286"/>
      <c r="E19" s="286"/>
      <c r="F19" s="287"/>
      <c r="G19" s="287"/>
      <c r="H19" s="287"/>
      <c r="I19" s="287"/>
      <c r="J19" s="84"/>
      <c r="L19" s="131"/>
      <c r="M19" s="131"/>
      <c r="N19" s="131"/>
      <c r="O19" s="131"/>
      <c r="P19" s="131"/>
    </row>
    <row r="20" spans="1:16" ht="12.75">
      <c r="A20" s="86"/>
      <c r="B20" s="286" t="s">
        <v>325</v>
      </c>
      <c r="C20" s="286"/>
      <c r="D20" s="286"/>
      <c r="E20" s="286"/>
      <c r="F20" s="288" t="str">
        <f>+F15</f>
        <v>$1.10 (A)</v>
      </c>
      <c r="G20" s="288"/>
      <c r="H20" s="288" t="str">
        <f>+H15</f>
        <v>$0.25 (A)</v>
      </c>
      <c r="I20" s="288"/>
      <c r="J20" s="84"/>
      <c r="L20" s="131">
        <v>1.02</v>
      </c>
      <c r="M20" s="131">
        <v>0.22</v>
      </c>
      <c r="N20" s="131"/>
      <c r="O20" s="131"/>
      <c r="P20" s="131"/>
    </row>
    <row r="21" spans="1:16" ht="12.75">
      <c r="A21" s="86"/>
      <c r="B21" s="286"/>
      <c r="C21" s="286"/>
      <c r="D21" s="286"/>
      <c r="E21" s="286"/>
      <c r="F21" s="288"/>
      <c r="G21" s="288"/>
      <c r="H21" s="288"/>
      <c r="I21" s="288"/>
      <c r="J21" s="84"/>
      <c r="L21" s="131"/>
      <c r="M21" s="131"/>
      <c r="N21" s="131"/>
      <c r="O21" s="131"/>
      <c r="P21" s="131"/>
    </row>
    <row r="22" spans="1:16" ht="12.75">
      <c r="A22" s="86"/>
      <c r="B22" s="286"/>
      <c r="C22" s="286"/>
      <c r="D22" s="286"/>
      <c r="E22" s="286"/>
      <c r="F22" s="288"/>
      <c r="G22" s="288"/>
      <c r="H22" s="288"/>
      <c r="I22" s="288"/>
      <c r="J22" s="84"/>
      <c r="L22" s="131"/>
      <c r="M22" s="131"/>
      <c r="N22" s="131"/>
      <c r="O22" s="131"/>
      <c r="P22" s="131"/>
    </row>
    <row r="23" spans="1:16" ht="12.75">
      <c r="A23" s="86"/>
      <c r="B23" s="286"/>
      <c r="C23" s="286"/>
      <c r="D23" s="286"/>
      <c r="E23" s="286"/>
      <c r="F23" s="288"/>
      <c r="G23" s="288"/>
      <c r="H23" s="288"/>
      <c r="I23" s="288"/>
      <c r="J23" s="84"/>
      <c r="L23" s="131"/>
      <c r="M23" s="131"/>
      <c r="N23" s="131"/>
      <c r="O23" s="131"/>
      <c r="P23" s="131"/>
    </row>
    <row r="24" spans="1:16" ht="12.75">
      <c r="A24" s="86"/>
      <c r="B24" s="286"/>
      <c r="C24" s="286"/>
      <c r="D24" s="286"/>
      <c r="E24" s="286"/>
      <c r="F24" s="288"/>
      <c r="G24" s="288"/>
      <c r="H24" s="288"/>
      <c r="I24" s="288"/>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53"/>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43438</v>
      </c>
      <c r="C54" s="258">
        <f>+'Check Sheet'!C53</f>
        <v>0</v>
      </c>
      <c r="D54" s="82"/>
      <c r="E54" s="82"/>
      <c r="F54" s="82"/>
      <c r="H54" s="72" t="s">
        <v>142</v>
      </c>
      <c r="I54" s="259">
        <f>+'Check Sheet'!$I$54</f>
        <v>43497</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22">
      <selection activeCell="H35" sqref="H35"/>
    </sheetView>
  </sheetViews>
  <sheetFormatPr defaultColWidth="9.140625" defaultRowHeight="12.75"/>
  <cols>
    <col min="9" max="9" width="14.140625" style="0" customWidth="1"/>
    <col min="10" max="10" width="16.140625" style="0" customWidth="1"/>
  </cols>
  <sheetData>
    <row r="1" spans="1:10" ht="12.75">
      <c r="A1" s="214"/>
      <c r="B1" s="215"/>
      <c r="C1" s="215"/>
      <c r="D1" s="215"/>
      <c r="E1" s="215"/>
      <c r="F1" s="215"/>
      <c r="G1" s="215"/>
      <c r="H1" s="215"/>
      <c r="I1" s="215"/>
      <c r="J1" s="216"/>
    </row>
    <row r="2" spans="1:10" ht="12.75">
      <c r="A2" s="217" t="s">
        <v>0</v>
      </c>
      <c r="B2" s="218">
        <v>11</v>
      </c>
      <c r="C2" s="219"/>
      <c r="D2" s="219"/>
      <c r="E2" s="219"/>
      <c r="F2" s="219"/>
      <c r="G2" s="219"/>
      <c r="H2" s="311" t="s">
        <v>421</v>
      </c>
      <c r="I2" s="311"/>
      <c r="J2" s="220"/>
    </row>
    <row r="3" spans="1:10" ht="12.75">
      <c r="A3" s="217"/>
      <c r="B3" s="219"/>
      <c r="C3" s="219"/>
      <c r="D3" s="219"/>
      <c r="E3" s="219"/>
      <c r="F3" s="219"/>
      <c r="G3" s="219"/>
      <c r="H3" s="219"/>
      <c r="I3" s="219"/>
      <c r="J3" s="220"/>
    </row>
    <row r="4" spans="1:10" ht="12.75">
      <c r="A4" s="217" t="s">
        <v>1</v>
      </c>
      <c r="B4" s="219"/>
      <c r="C4" s="219"/>
      <c r="D4" s="219" t="s">
        <v>169</v>
      </c>
      <c r="E4" s="219"/>
      <c r="F4" s="219"/>
      <c r="G4" s="219"/>
      <c r="H4" s="219"/>
      <c r="I4" s="219"/>
      <c r="J4" s="220"/>
    </row>
    <row r="5" spans="1:10" ht="12.75">
      <c r="A5" s="221" t="s">
        <v>2</v>
      </c>
      <c r="B5" s="222"/>
      <c r="C5" s="222"/>
      <c r="D5" s="223" t="s">
        <v>385</v>
      </c>
      <c r="E5" s="222"/>
      <c r="F5" s="222"/>
      <c r="G5" s="222"/>
      <c r="H5" s="222"/>
      <c r="I5" s="222"/>
      <c r="J5" s="224"/>
    </row>
    <row r="6" spans="1:10" ht="12.75">
      <c r="A6" s="217"/>
      <c r="B6" s="219"/>
      <c r="C6" s="219"/>
      <c r="D6" s="219"/>
      <c r="E6" s="219"/>
      <c r="F6" s="219"/>
      <c r="G6" s="219"/>
      <c r="H6" s="219"/>
      <c r="I6" s="219"/>
      <c r="J6" s="220"/>
    </row>
    <row r="7" spans="1:10" ht="12.75">
      <c r="A7" s="217"/>
      <c r="B7" s="219"/>
      <c r="C7" s="312" t="s">
        <v>411</v>
      </c>
      <c r="D7" s="311"/>
      <c r="E7" s="311"/>
      <c r="F7" s="311"/>
      <c r="G7" s="311"/>
      <c r="H7" s="311"/>
      <c r="I7" s="219"/>
      <c r="J7" s="220"/>
    </row>
    <row r="8" spans="1:10" ht="12.75">
      <c r="A8" s="217"/>
      <c r="B8" s="219"/>
      <c r="C8" s="219"/>
      <c r="D8" s="219"/>
      <c r="E8" s="219"/>
      <c r="F8" s="219"/>
      <c r="G8" s="219"/>
      <c r="H8" s="219"/>
      <c r="I8" s="219"/>
      <c r="J8" s="220"/>
    </row>
    <row r="9" spans="1:10" ht="18" customHeight="1">
      <c r="A9" s="315" t="s">
        <v>412</v>
      </c>
      <c r="B9" s="316"/>
      <c r="C9" s="316" t="s">
        <v>413</v>
      </c>
      <c r="D9" s="316"/>
      <c r="E9" s="316" t="s">
        <v>414</v>
      </c>
      <c r="F9" s="316"/>
      <c r="G9" s="316" t="s">
        <v>415</v>
      </c>
      <c r="H9" s="316"/>
      <c r="I9" s="316"/>
      <c r="J9" s="316"/>
    </row>
    <row r="10" spans="1:10" ht="59.25" customHeight="1">
      <c r="A10" s="12" t="s">
        <v>416</v>
      </c>
      <c r="B10" s="37"/>
      <c r="C10" s="306" t="s">
        <v>422</v>
      </c>
      <c r="D10" s="307"/>
      <c r="E10" s="239" t="s">
        <v>442</v>
      </c>
      <c r="F10" s="37"/>
      <c r="G10" s="308" t="s">
        <v>423</v>
      </c>
      <c r="H10" s="317"/>
      <c r="I10" s="317"/>
      <c r="J10" s="309"/>
    </row>
    <row r="11" spans="1:10" ht="50.25" customHeight="1">
      <c r="A11" s="12" t="s">
        <v>416</v>
      </c>
      <c r="B11" s="37"/>
      <c r="C11" s="308" t="s">
        <v>424</v>
      </c>
      <c r="D11" s="309"/>
      <c r="E11" s="313" t="s">
        <v>443</v>
      </c>
      <c r="F11" s="314"/>
      <c r="G11" s="306" t="s">
        <v>447</v>
      </c>
      <c r="H11" s="310"/>
      <c r="I11" s="310"/>
      <c r="J11" s="307"/>
    </row>
    <row r="12" spans="1:10" ht="42" customHeight="1">
      <c r="A12" s="12" t="s">
        <v>425</v>
      </c>
      <c r="B12" s="37"/>
      <c r="C12" s="308" t="s">
        <v>424</v>
      </c>
      <c r="D12" s="309"/>
      <c r="E12" s="313" t="s">
        <v>444</v>
      </c>
      <c r="F12" s="314"/>
      <c r="G12" s="306" t="s">
        <v>448</v>
      </c>
      <c r="H12" s="310"/>
      <c r="I12" s="310"/>
      <c r="J12" s="307"/>
    </row>
    <row r="13" spans="1:10" ht="42" customHeight="1">
      <c r="A13" s="12" t="s">
        <v>425</v>
      </c>
      <c r="B13" s="37"/>
      <c r="C13" s="308" t="s">
        <v>424</v>
      </c>
      <c r="D13" s="309"/>
      <c r="E13" s="313" t="s">
        <v>445</v>
      </c>
      <c r="F13" s="314"/>
      <c r="G13" s="306" t="s">
        <v>449</v>
      </c>
      <c r="H13" s="310"/>
      <c r="I13" s="310"/>
      <c r="J13" s="307"/>
    </row>
    <row r="14" spans="1:10" ht="42" customHeight="1">
      <c r="A14" s="12" t="s">
        <v>420</v>
      </c>
      <c r="B14" s="37"/>
      <c r="C14" s="308">
        <v>9928</v>
      </c>
      <c r="D14" s="309"/>
      <c r="E14" s="239" t="s">
        <v>426</v>
      </c>
      <c r="F14" s="37"/>
      <c r="G14" s="306" t="s">
        <v>427</v>
      </c>
      <c r="H14" s="310"/>
      <c r="I14" s="310"/>
      <c r="J14" s="307"/>
    </row>
    <row r="15" spans="1:10" ht="18" customHeight="1">
      <c r="A15" s="234" t="s">
        <v>417</v>
      </c>
      <c r="B15" s="227"/>
      <c r="C15" s="234">
        <v>326</v>
      </c>
      <c r="D15" s="227"/>
      <c r="E15" s="237">
        <v>0.0526</v>
      </c>
      <c r="F15" s="227"/>
      <c r="G15" s="234" t="s">
        <v>428</v>
      </c>
      <c r="H15" s="226"/>
      <c r="I15" s="226"/>
      <c r="J15" s="227"/>
    </row>
    <row r="16" spans="1:10" ht="18" customHeight="1">
      <c r="A16" s="234" t="s">
        <v>418</v>
      </c>
      <c r="B16" s="227"/>
      <c r="C16" s="234">
        <v>618</v>
      </c>
      <c r="D16" s="227"/>
      <c r="E16" s="240" t="s">
        <v>446</v>
      </c>
      <c r="F16" s="227"/>
      <c r="G16" s="234" t="s">
        <v>428</v>
      </c>
      <c r="H16" s="226"/>
      <c r="I16" s="226"/>
      <c r="J16" s="227"/>
    </row>
    <row r="17" spans="1:10" ht="18" customHeight="1">
      <c r="A17" s="234" t="s">
        <v>419</v>
      </c>
      <c r="B17" s="227"/>
      <c r="C17" s="234">
        <v>159</v>
      </c>
      <c r="D17" s="227"/>
      <c r="E17" s="237">
        <v>0.0695</v>
      </c>
      <c r="F17" s="227"/>
      <c r="G17" s="234" t="s">
        <v>428</v>
      </c>
      <c r="H17" s="226"/>
      <c r="I17" s="226"/>
      <c r="J17" s="227"/>
    </row>
    <row r="18" spans="1:10" ht="18" customHeight="1">
      <c r="A18" s="234"/>
      <c r="B18" s="227"/>
      <c r="C18" s="236"/>
      <c r="D18" s="227"/>
      <c r="E18" s="237"/>
      <c r="F18" s="227"/>
      <c r="G18" s="219"/>
      <c r="H18" s="219"/>
      <c r="I18" s="219"/>
      <c r="J18" s="220"/>
    </row>
    <row r="19" spans="1:10" ht="18" customHeight="1">
      <c r="A19" s="234"/>
      <c r="B19" s="227"/>
      <c r="C19" s="234"/>
      <c r="D19" s="227"/>
      <c r="E19" s="238"/>
      <c r="F19" s="227"/>
      <c r="G19" s="234"/>
      <c r="H19" s="226"/>
      <c r="I19" s="226"/>
      <c r="J19" s="227"/>
    </row>
    <row r="20" spans="1:10" ht="18" customHeight="1">
      <c r="A20" s="234"/>
      <c r="B20" s="227"/>
      <c r="C20" s="234"/>
      <c r="D20" s="227"/>
      <c r="E20" s="238"/>
      <c r="F20" s="227"/>
      <c r="G20" s="234"/>
      <c r="H20" s="226"/>
      <c r="I20" s="226"/>
      <c r="J20" s="227"/>
    </row>
    <row r="21" spans="1:10" ht="18" customHeight="1">
      <c r="A21" s="234"/>
      <c r="B21" s="227"/>
      <c r="C21" s="234"/>
      <c r="D21" s="227"/>
      <c r="E21" s="238"/>
      <c r="F21" s="227"/>
      <c r="G21" s="234"/>
      <c r="H21" s="226"/>
      <c r="I21" s="226"/>
      <c r="J21" s="227"/>
    </row>
    <row r="22" spans="1:10" ht="12.75">
      <c r="A22" s="217"/>
      <c r="B22" s="219"/>
      <c r="C22" s="219"/>
      <c r="D22" s="219"/>
      <c r="E22" s="219"/>
      <c r="F22" s="219"/>
      <c r="G22" s="219"/>
      <c r="H22" s="219"/>
      <c r="I22" s="219"/>
      <c r="J22" s="220"/>
    </row>
    <row r="23" spans="1:10" ht="12.75">
      <c r="A23" s="217" t="s">
        <v>437</v>
      </c>
      <c r="B23" s="219"/>
      <c r="C23" s="219"/>
      <c r="D23" s="219"/>
      <c r="E23" s="219"/>
      <c r="F23" s="219"/>
      <c r="G23" s="219"/>
      <c r="H23" s="219"/>
      <c r="I23" s="219"/>
      <c r="J23" s="220"/>
    </row>
    <row r="24" spans="1:10" ht="12.75">
      <c r="A24" s="217"/>
      <c r="B24" s="219"/>
      <c r="C24" s="219"/>
      <c r="D24" s="219"/>
      <c r="E24" s="219"/>
      <c r="F24" s="219"/>
      <c r="G24" s="219"/>
      <c r="H24" s="219"/>
      <c r="I24" s="219"/>
      <c r="J24" s="220"/>
    </row>
    <row r="25" spans="1:10" ht="12.75">
      <c r="A25" s="217" t="s">
        <v>438</v>
      </c>
      <c r="B25" s="219"/>
      <c r="C25" s="219"/>
      <c r="D25" s="219"/>
      <c r="E25" s="219"/>
      <c r="F25" s="219"/>
      <c r="G25" s="219"/>
      <c r="H25" s="219"/>
      <c r="I25" s="219"/>
      <c r="J25" s="220"/>
    </row>
    <row r="26" spans="1:10" ht="12.75">
      <c r="A26" s="217" t="s">
        <v>439</v>
      </c>
      <c r="B26" s="219"/>
      <c r="C26" s="219"/>
      <c r="D26" s="219"/>
      <c r="E26" s="219"/>
      <c r="F26" s="219"/>
      <c r="G26" s="219"/>
      <c r="H26" s="219"/>
      <c r="I26" s="219"/>
      <c r="J26" s="220"/>
    </row>
    <row r="27" spans="1:10" ht="12.75">
      <c r="A27" s="217"/>
      <c r="B27" s="219"/>
      <c r="C27" s="219"/>
      <c r="D27" s="219"/>
      <c r="E27" s="219"/>
      <c r="F27" s="219"/>
      <c r="G27" s="219"/>
      <c r="H27" s="219"/>
      <c r="I27" s="219"/>
      <c r="J27" s="220"/>
    </row>
    <row r="28" spans="1:10" ht="12.75">
      <c r="A28" s="217" t="s">
        <v>440</v>
      </c>
      <c r="B28" s="219"/>
      <c r="C28" s="219"/>
      <c r="D28" s="219"/>
      <c r="E28" s="219"/>
      <c r="F28" s="219"/>
      <c r="G28" s="219"/>
      <c r="H28" s="219"/>
      <c r="I28" s="219"/>
      <c r="J28" s="220"/>
    </row>
    <row r="29" spans="1:10" ht="12.75">
      <c r="A29" s="217"/>
      <c r="B29" s="219"/>
      <c r="C29" s="219"/>
      <c r="D29" s="219"/>
      <c r="E29" s="219"/>
      <c r="F29" s="219"/>
      <c r="G29" s="219"/>
      <c r="H29" s="219"/>
      <c r="I29" s="219"/>
      <c r="J29" s="220"/>
    </row>
    <row r="30" spans="1:10" ht="12.75">
      <c r="A30" s="217"/>
      <c r="B30" s="219"/>
      <c r="C30" s="219"/>
      <c r="D30" s="219"/>
      <c r="E30" s="219"/>
      <c r="F30" s="219"/>
      <c r="G30" s="219"/>
      <c r="H30" s="219"/>
      <c r="I30" s="219"/>
      <c r="J30" s="220"/>
    </row>
    <row r="31" spans="1:10" ht="12.75">
      <c r="A31" s="217"/>
      <c r="B31" s="219"/>
      <c r="C31" s="219"/>
      <c r="D31" s="219"/>
      <c r="E31" s="219"/>
      <c r="F31" s="219"/>
      <c r="G31" s="219"/>
      <c r="H31" s="219"/>
      <c r="I31" s="219"/>
      <c r="J31" s="220"/>
    </row>
    <row r="32" spans="1:10" ht="12.75">
      <c r="A32" s="217"/>
      <c r="B32" s="219"/>
      <c r="C32" s="219"/>
      <c r="D32" s="219"/>
      <c r="E32" s="219"/>
      <c r="F32" s="219"/>
      <c r="G32" s="219"/>
      <c r="H32" s="219"/>
      <c r="I32" s="219"/>
      <c r="J32" s="220"/>
    </row>
    <row r="33" spans="1:10" ht="12.75">
      <c r="A33" s="217"/>
      <c r="B33" s="219"/>
      <c r="C33" s="219"/>
      <c r="D33" s="219"/>
      <c r="E33" s="219"/>
      <c r="F33" s="219"/>
      <c r="G33" s="219"/>
      <c r="H33" s="219"/>
      <c r="I33" s="219"/>
      <c r="J33" s="220"/>
    </row>
    <row r="34" spans="1:10" ht="12.75">
      <c r="A34" s="217"/>
      <c r="B34" s="219"/>
      <c r="C34" s="219"/>
      <c r="D34" s="219"/>
      <c r="E34" s="219"/>
      <c r="F34" s="219"/>
      <c r="G34" s="219"/>
      <c r="H34" s="219"/>
      <c r="I34" s="219"/>
      <c r="J34" s="220"/>
    </row>
    <row r="35" spans="1:10" ht="12.75">
      <c r="A35" s="217"/>
      <c r="B35" s="219"/>
      <c r="C35" s="219"/>
      <c r="D35" s="219"/>
      <c r="E35" s="219"/>
      <c r="F35" s="219"/>
      <c r="G35" s="219"/>
      <c r="H35" s="219"/>
      <c r="I35" s="219"/>
      <c r="J35" s="220"/>
    </row>
    <row r="36" spans="1:10" ht="12.75">
      <c r="A36" s="217"/>
      <c r="B36" s="219"/>
      <c r="C36" s="219"/>
      <c r="D36" s="219"/>
      <c r="E36" s="219"/>
      <c r="F36" s="219"/>
      <c r="G36" s="219"/>
      <c r="H36" s="219"/>
      <c r="I36" s="219"/>
      <c r="J36" s="220"/>
    </row>
    <row r="37" spans="1:10" ht="12.75">
      <c r="A37" s="217"/>
      <c r="B37" s="219"/>
      <c r="C37" s="219"/>
      <c r="D37" s="219"/>
      <c r="E37" s="219"/>
      <c r="F37" s="219"/>
      <c r="G37" s="219"/>
      <c r="H37" s="219"/>
      <c r="I37" s="219"/>
      <c r="J37" s="220"/>
    </row>
    <row r="38" spans="1:10" ht="12.75">
      <c r="A38" s="217"/>
      <c r="B38" s="219"/>
      <c r="C38" s="219"/>
      <c r="D38" s="219"/>
      <c r="E38" s="219"/>
      <c r="F38" s="219"/>
      <c r="G38" s="219"/>
      <c r="H38" s="219"/>
      <c r="I38" s="219"/>
      <c r="J38" s="220"/>
    </row>
    <row r="39" spans="1:10" ht="12.75">
      <c r="A39" s="217"/>
      <c r="B39" s="219"/>
      <c r="C39" s="219"/>
      <c r="D39" s="219"/>
      <c r="E39" s="219"/>
      <c r="F39" s="219"/>
      <c r="G39" s="219"/>
      <c r="H39" s="219"/>
      <c r="I39" s="219"/>
      <c r="J39" s="220"/>
    </row>
    <row r="40" spans="1:10" ht="12.75">
      <c r="A40" s="217"/>
      <c r="B40" s="219"/>
      <c r="C40" s="219"/>
      <c r="D40" s="219"/>
      <c r="E40" s="219"/>
      <c r="F40" s="219"/>
      <c r="G40" s="219"/>
      <c r="H40" s="219"/>
      <c r="I40" s="219"/>
      <c r="J40" s="220"/>
    </row>
    <row r="41" spans="1:10" ht="12.75">
      <c r="A41" s="217"/>
      <c r="B41" s="219"/>
      <c r="C41" s="219"/>
      <c r="D41" s="219"/>
      <c r="E41" s="219"/>
      <c r="F41" s="219"/>
      <c r="G41" s="219"/>
      <c r="H41" s="219"/>
      <c r="I41" s="219"/>
      <c r="J41" s="220"/>
    </row>
    <row r="42" spans="1:10" ht="12.75">
      <c r="A42" s="217"/>
      <c r="B42" s="219"/>
      <c r="C42" s="219"/>
      <c r="D42" s="225"/>
      <c r="E42" s="225"/>
      <c r="F42" s="225"/>
      <c r="G42" s="225"/>
      <c r="H42" s="219"/>
      <c r="I42" s="219"/>
      <c r="J42" s="220"/>
    </row>
    <row r="43" spans="1:10" ht="12.75">
      <c r="A43" s="217"/>
      <c r="B43" s="219"/>
      <c r="C43" s="219"/>
      <c r="D43" s="219"/>
      <c r="E43" s="219"/>
      <c r="F43" s="219"/>
      <c r="G43" s="219"/>
      <c r="H43" s="219"/>
      <c r="I43" s="219"/>
      <c r="J43" s="220"/>
    </row>
    <row r="44" spans="1:10" ht="12.75">
      <c r="A44" s="217"/>
      <c r="B44" s="219"/>
      <c r="C44" s="219"/>
      <c r="D44" s="219"/>
      <c r="E44" s="219"/>
      <c r="F44" s="219"/>
      <c r="G44" s="219"/>
      <c r="H44" s="219"/>
      <c r="I44" s="219"/>
      <c r="J44" s="220"/>
    </row>
    <row r="45" spans="1:10" ht="12.75">
      <c r="A45" s="217"/>
      <c r="B45" s="219"/>
      <c r="C45" s="219"/>
      <c r="D45" s="219"/>
      <c r="E45" s="219"/>
      <c r="F45" s="219"/>
      <c r="G45" s="219"/>
      <c r="H45" s="219"/>
      <c r="I45" s="219"/>
      <c r="J45" s="220"/>
    </row>
    <row r="46" spans="1:10" ht="12.75">
      <c r="A46" s="217"/>
      <c r="B46" s="219"/>
      <c r="C46" s="219"/>
      <c r="D46" s="219"/>
      <c r="E46" s="219"/>
      <c r="F46" s="219"/>
      <c r="G46" s="219"/>
      <c r="H46" s="219"/>
      <c r="I46" s="219"/>
      <c r="J46" s="220"/>
    </row>
    <row r="47" spans="1:10" ht="12.75">
      <c r="A47" s="221"/>
      <c r="B47" s="222"/>
      <c r="C47" s="222"/>
      <c r="D47" s="222"/>
      <c r="E47" s="222"/>
      <c r="F47" s="222"/>
      <c r="G47" s="222"/>
      <c r="H47" s="222"/>
      <c r="I47" s="222"/>
      <c r="J47" s="224"/>
    </row>
    <row r="48" spans="1:10" ht="12.75">
      <c r="A48" s="217" t="s">
        <v>16</v>
      </c>
      <c r="B48" s="219" t="s">
        <v>380</v>
      </c>
      <c r="C48" s="219"/>
      <c r="D48" s="219"/>
      <c r="E48" s="219"/>
      <c r="F48" s="219"/>
      <c r="G48" s="219"/>
      <c r="H48" s="219"/>
      <c r="I48" s="219"/>
      <c r="J48" s="220"/>
    </row>
    <row r="49" spans="1:10" ht="12.75">
      <c r="A49" s="217"/>
      <c r="B49" s="219"/>
      <c r="C49" s="219"/>
      <c r="D49" s="219"/>
      <c r="E49" s="219"/>
      <c r="F49" s="219"/>
      <c r="G49" s="219"/>
      <c r="H49" s="219"/>
      <c r="I49" s="219"/>
      <c r="J49" s="220"/>
    </row>
    <row r="50" spans="1:10" ht="12.75">
      <c r="A50" s="217" t="s">
        <v>474</v>
      </c>
      <c r="B50" s="219"/>
      <c r="C50" s="219"/>
      <c r="D50" s="219"/>
      <c r="E50" s="219"/>
      <c r="F50" s="219"/>
      <c r="G50" s="219" t="s">
        <v>436</v>
      </c>
      <c r="H50" s="219"/>
      <c r="I50" s="222"/>
      <c r="J50" s="224"/>
    </row>
    <row r="51" spans="1:10" ht="12.75">
      <c r="A51" s="303" t="s">
        <v>17</v>
      </c>
      <c r="B51" s="304"/>
      <c r="C51" s="304"/>
      <c r="D51" s="304"/>
      <c r="E51" s="304"/>
      <c r="F51" s="304"/>
      <c r="G51" s="304"/>
      <c r="H51" s="304"/>
      <c r="I51" s="304"/>
      <c r="J51" s="305"/>
    </row>
    <row r="52" spans="1:10" ht="12.75">
      <c r="A52" s="217"/>
      <c r="B52" s="219"/>
      <c r="C52" s="219"/>
      <c r="D52" s="219"/>
      <c r="E52" s="219"/>
      <c r="F52" s="219"/>
      <c r="G52" s="219"/>
      <c r="H52" s="219"/>
      <c r="I52" s="219"/>
      <c r="J52" s="220"/>
    </row>
    <row r="53" spans="1:10" ht="12.75">
      <c r="A53" s="217" t="s">
        <v>18</v>
      </c>
      <c r="B53" s="219"/>
      <c r="C53" s="219"/>
      <c r="D53" s="219"/>
      <c r="E53" s="219"/>
      <c r="F53" s="219"/>
      <c r="G53" s="219"/>
      <c r="H53" s="219"/>
      <c r="I53" s="219"/>
      <c r="J53" s="220"/>
    </row>
    <row r="54" spans="1:10" ht="12.75">
      <c r="A54" s="221"/>
      <c r="B54" s="222"/>
      <c r="C54" s="222"/>
      <c r="D54" s="222"/>
      <c r="E54" s="222"/>
      <c r="F54" s="222"/>
      <c r="G54" s="222"/>
      <c r="H54" s="222"/>
      <c r="I54" s="222"/>
      <c r="J54" s="224"/>
    </row>
  </sheetData>
  <sheetProtection/>
  <mergeCells count="20">
    <mergeCell ref="A9:B9"/>
    <mergeCell ref="C9:D9"/>
    <mergeCell ref="E9:F9"/>
    <mergeCell ref="G9:J9"/>
    <mergeCell ref="G10:J10"/>
    <mergeCell ref="C13:D13"/>
    <mergeCell ref="G13:J13"/>
    <mergeCell ref="H2:I2"/>
    <mergeCell ref="C7:H7"/>
    <mergeCell ref="G14:J14"/>
    <mergeCell ref="E11:F11"/>
    <mergeCell ref="E12:F12"/>
    <mergeCell ref="E13:F13"/>
    <mergeCell ref="A51:J51"/>
    <mergeCell ref="C10:D10"/>
    <mergeCell ref="C11:D11"/>
    <mergeCell ref="G11:J11"/>
    <mergeCell ref="C12:D12"/>
    <mergeCell ref="G12:J12"/>
    <mergeCell ref="C14:D14"/>
  </mergeCells>
  <printOptions horizontalCentered="1" verticalCentered="1"/>
  <pageMargins left="0.5" right="0.5" top="0.5" bottom="0.5"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2018-11-12T19:42:12Z</cp:lastPrinted>
  <dcterms:created xsi:type="dcterms:W3CDTF">2006-03-15T23:58:07Z</dcterms:created>
  <dcterms:modified xsi:type="dcterms:W3CDTF">2018-12-12T16:26:03Z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181020</vt:lpwstr>
  </property>
  <property fmtid="{D5CDD505-2E9C-101B-9397-08002B2CF9AE}" pid="10" name="Dat">
    <vt:lpwstr>2018-12-04T00:00:00Z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2018-12-04T00:00:00Z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