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7.1.18 Commodity\Submission\"/>
    </mc:Choice>
  </mc:AlternateContent>
  <bookViews>
    <workbookView xWindow="0" yWindow="45" windowWidth="15570" windowHeight="11820"/>
  </bookViews>
  <sheets>
    <sheet name="G-14 Residential" sheetId="1" r:id="rId1"/>
    <sheet name="G-14 Multi" sheetId="2" r:id="rId2"/>
    <sheet name="Single Family Commodities" sheetId="5" r:id="rId3"/>
    <sheet name="Single Family - 6 mo projection" sheetId="8" r:id="rId4"/>
    <sheet name="Multi Family Commodities" sheetId="6" r:id="rId5"/>
    <sheet name="Multi - 6 month projection" sheetId="9" r:id="rId6"/>
  </sheets>
  <definedNames>
    <definedName name="_xlnm.Print_Area" localSheetId="1">'G-14 Multi'!$A$1:$J$57</definedName>
    <definedName name="_xlnm.Print_Area" localSheetId="0">'G-14 Residential'!$A$1:$J$57</definedName>
  </definedNames>
  <calcPr calcId="162913" iterate="1" iterateCount="200"/>
</workbook>
</file>

<file path=xl/calcChain.xml><?xml version="1.0" encoding="utf-8"?>
<calcChain xmlns="http://schemas.openxmlformats.org/spreadsheetml/2006/main">
  <c r="H54" i="2" l="1"/>
  <c r="N31" i="9"/>
  <c r="O18" i="9"/>
  <c r="N17" i="9"/>
  <c r="L17" i="9"/>
  <c r="O17" i="9" s="1"/>
  <c r="J17" i="9"/>
  <c r="D17" i="9"/>
  <c r="B17" i="9"/>
  <c r="N15" i="9"/>
  <c r="O15" i="9" s="1"/>
  <c r="J15" i="9"/>
  <c r="D15" i="9"/>
  <c r="B15" i="9"/>
  <c r="N13" i="9"/>
  <c r="L13" i="9"/>
  <c r="O13" i="9" s="1"/>
  <c r="J13" i="9"/>
  <c r="D13" i="9"/>
  <c r="B13" i="9"/>
  <c r="O11" i="9"/>
  <c r="J11" i="9"/>
  <c r="D11" i="9"/>
  <c r="B11" i="9"/>
  <c r="O9" i="9"/>
  <c r="G9" i="9"/>
  <c r="J9" i="9" s="1"/>
  <c r="D9" i="9"/>
  <c r="B9" i="9"/>
  <c r="B19" i="9"/>
  <c r="D19" i="9"/>
  <c r="J19" i="9"/>
  <c r="N19" i="9"/>
  <c r="O19" i="9" s="1"/>
  <c r="N25" i="9"/>
  <c r="N26" i="9"/>
  <c r="N27" i="9"/>
  <c r="N28" i="9"/>
  <c r="N24" i="9"/>
  <c r="I21" i="9"/>
  <c r="H21" i="9"/>
  <c r="F21" i="9"/>
  <c r="M21" i="9"/>
  <c r="H54" i="1"/>
  <c r="N31" i="8"/>
  <c r="O20" i="8"/>
  <c r="N25" i="8"/>
  <c r="N26" i="8"/>
  <c r="N27" i="8"/>
  <c r="N28" i="8"/>
  <c r="N24" i="8"/>
  <c r="N20" i="8"/>
  <c r="M20" i="8"/>
  <c r="L20" i="8"/>
  <c r="K20" i="8"/>
  <c r="I20" i="8"/>
  <c r="H20" i="8"/>
  <c r="G20" i="8"/>
  <c r="F20" i="8"/>
  <c r="O18" i="8"/>
  <c r="J18" i="8"/>
  <c r="D18" i="8"/>
  <c r="C18" i="8"/>
  <c r="B18" i="8"/>
  <c r="O16" i="8"/>
  <c r="J16" i="8"/>
  <c r="D16" i="8"/>
  <c r="C16" i="8"/>
  <c r="B16" i="8"/>
  <c r="O14" i="8"/>
  <c r="J14" i="8"/>
  <c r="J20" i="8" s="1"/>
  <c r="D14" i="8"/>
  <c r="C14" i="8"/>
  <c r="B14" i="8"/>
  <c r="O12" i="8"/>
  <c r="J12" i="8"/>
  <c r="D12" i="8"/>
  <c r="C12" i="8"/>
  <c r="B12" i="8"/>
  <c r="O10" i="8"/>
  <c r="J10" i="8"/>
  <c r="D10" i="8"/>
  <c r="C10" i="8"/>
  <c r="B10" i="8"/>
  <c r="O8" i="8"/>
  <c r="J8" i="8"/>
  <c r="D8" i="8"/>
  <c r="C8" i="8"/>
  <c r="B8" i="8"/>
  <c r="G21" i="9" l="1"/>
  <c r="J21" i="9"/>
  <c r="N21" i="9"/>
  <c r="O21" i="9"/>
  <c r="O31" i="9" s="1"/>
  <c r="O33" i="9" s="1"/>
  <c r="K21" i="9"/>
  <c r="L21" i="9"/>
  <c r="O31" i="8"/>
  <c r="O33" i="8"/>
  <c r="C10" i="6" l="1"/>
  <c r="H8" i="6"/>
  <c r="G8" i="5"/>
  <c r="H8" i="5"/>
  <c r="J20" i="6" l="1"/>
  <c r="C30" i="5" l="1"/>
  <c r="C28" i="5"/>
  <c r="C26" i="5"/>
  <c r="O30" i="5" l="1"/>
  <c r="B30" i="6" l="1"/>
  <c r="J20" i="5" l="1"/>
  <c r="B28" i="6" l="1"/>
  <c r="O28" i="5"/>
  <c r="G22" i="6"/>
  <c r="D30" i="5" l="1"/>
  <c r="B30" i="5"/>
  <c r="D28" i="6" l="1"/>
  <c r="D30" i="6"/>
  <c r="D26" i="6" l="1"/>
  <c r="B26" i="6"/>
  <c r="D24" i="6"/>
  <c r="B24" i="6"/>
  <c r="D28" i="5" l="1"/>
  <c r="B28" i="5"/>
  <c r="D26" i="5"/>
  <c r="B26" i="5"/>
  <c r="D24" i="5"/>
  <c r="C24" i="5"/>
  <c r="B24" i="5"/>
  <c r="D22" i="6"/>
  <c r="B22" i="6"/>
  <c r="D20" i="6"/>
  <c r="B20" i="6"/>
  <c r="O20" i="6"/>
  <c r="D18" i="6"/>
  <c r="B18" i="6"/>
  <c r="D16" i="6"/>
  <c r="B16" i="6"/>
  <c r="D14" i="6"/>
  <c r="B14" i="6"/>
  <c r="D12" i="6"/>
  <c r="B12" i="6"/>
  <c r="J30" i="6"/>
  <c r="J28" i="6"/>
  <c r="J26" i="6"/>
  <c r="J24" i="6"/>
  <c r="J22" i="6"/>
  <c r="J14" i="6"/>
  <c r="J12" i="6"/>
  <c r="J10" i="6"/>
  <c r="J8" i="6"/>
  <c r="D10" i="6"/>
  <c r="B10" i="6"/>
  <c r="D8" i="6"/>
  <c r="B8" i="6"/>
  <c r="C22" i="5"/>
  <c r="D22" i="5"/>
  <c r="B22" i="5"/>
  <c r="C20" i="5"/>
  <c r="D20" i="5"/>
  <c r="B20" i="5"/>
  <c r="C18" i="5"/>
  <c r="D18" i="5"/>
  <c r="B18" i="5"/>
  <c r="D16" i="5"/>
  <c r="C16" i="5"/>
  <c r="B16" i="5"/>
  <c r="D14" i="5"/>
  <c r="C14" i="5"/>
  <c r="B14" i="5"/>
  <c r="C12" i="5"/>
  <c r="D12" i="5"/>
  <c r="B12" i="5"/>
  <c r="J18" i="6" l="1"/>
  <c r="J16" i="6"/>
  <c r="C10" i="5" l="1"/>
  <c r="D10" i="5"/>
  <c r="B10" i="5"/>
  <c r="D8" i="5"/>
  <c r="C8" i="5"/>
  <c r="B8" i="5"/>
  <c r="I32" i="6" l="1"/>
  <c r="H32" i="6"/>
  <c r="G32" i="6"/>
  <c r="F32" i="6"/>
  <c r="N30" i="6"/>
  <c r="L30" i="6"/>
  <c r="N28" i="6"/>
  <c r="N26" i="6"/>
  <c r="L26" i="6"/>
  <c r="J32" i="6"/>
  <c r="I32" i="5"/>
  <c r="H32" i="5"/>
  <c r="G32" i="5"/>
  <c r="F32" i="5"/>
  <c r="J30" i="5"/>
  <c r="J28" i="5"/>
  <c r="J26" i="5"/>
  <c r="J24" i="5"/>
  <c r="J22" i="5"/>
  <c r="J18" i="5"/>
  <c r="J16" i="5"/>
  <c r="J14" i="5"/>
  <c r="J12" i="5"/>
  <c r="J10" i="5"/>
  <c r="J8" i="5"/>
  <c r="E21" i="1" l="1"/>
  <c r="O24" i="5"/>
  <c r="E19" i="1" s="1"/>
  <c r="O20" i="5"/>
  <c r="E17" i="1" s="1"/>
  <c r="O14" i="6"/>
  <c r="E14" i="2" s="1"/>
  <c r="O30" i="6"/>
  <c r="E22" i="2" s="1"/>
  <c r="M32" i="6"/>
  <c r="O12" i="6"/>
  <c r="E13" i="2" s="1"/>
  <c r="E17" i="2"/>
  <c r="O28" i="6"/>
  <c r="E21" i="2" s="1"/>
  <c r="O18" i="6"/>
  <c r="E16" i="2" s="1"/>
  <c r="O26" i="6"/>
  <c r="E20" i="2" s="1"/>
  <c r="K32" i="6"/>
  <c r="O16" i="6"/>
  <c r="E15" i="2" s="1"/>
  <c r="O24" i="6"/>
  <c r="E19" i="2" s="1"/>
  <c r="O12" i="5"/>
  <c r="E13" i="1" s="1"/>
  <c r="N32" i="5"/>
  <c r="O16" i="5"/>
  <c r="E15" i="1" s="1"/>
  <c r="E22" i="1"/>
  <c r="M32" i="5"/>
  <c r="O10" i="5"/>
  <c r="O26" i="5"/>
  <c r="E20" i="1" s="1"/>
  <c r="O22" i="5"/>
  <c r="E18" i="1" s="1"/>
  <c r="O18" i="5"/>
  <c r="E16" i="1" s="1"/>
  <c r="O14" i="5"/>
  <c r="E14" i="1" s="1"/>
  <c r="L32" i="5"/>
  <c r="K32" i="5"/>
  <c r="O8" i="5"/>
  <c r="E8" i="1" s="1"/>
  <c r="J32" i="5"/>
  <c r="E9" i="1" l="1"/>
  <c r="O32" i="5"/>
  <c r="C24" i="2" l="1"/>
  <c r="G38" i="2" s="1"/>
  <c r="G22" i="2" l="1"/>
  <c r="G21" i="2"/>
  <c r="G20" i="2"/>
  <c r="G19" i="2"/>
  <c r="G17" i="2"/>
  <c r="G16" i="2"/>
  <c r="G15" i="2"/>
  <c r="G14" i="2"/>
  <c r="G13" i="2"/>
  <c r="C11" i="2"/>
  <c r="C26" i="2" s="1"/>
  <c r="E24" i="1" l="1"/>
  <c r="C24" i="1"/>
  <c r="G38" i="1" s="1"/>
  <c r="G22" i="1"/>
  <c r="G21" i="1"/>
  <c r="G20" i="1"/>
  <c r="G19" i="1"/>
  <c r="G18" i="1"/>
  <c r="G17" i="1"/>
  <c r="G16" i="1"/>
  <c r="G15" i="1"/>
  <c r="G14" i="1"/>
  <c r="G13" i="1"/>
  <c r="E11" i="1"/>
  <c r="C11" i="1"/>
  <c r="G9" i="1"/>
  <c r="G8" i="1"/>
  <c r="C26" i="1" l="1"/>
  <c r="E26" i="1"/>
  <c r="G26" i="1" l="1"/>
  <c r="H30" i="1"/>
  <c r="J54" i="1" l="1"/>
  <c r="H48" i="1"/>
  <c r="G39" i="1"/>
  <c r="H48" i="2" l="1"/>
  <c r="G39" i="2"/>
  <c r="G33" i="2" l="1"/>
  <c r="G34" i="2" s="1"/>
  <c r="H39" i="2" s="1"/>
  <c r="G33" i="1"/>
  <c r="G34" i="1" s="1"/>
  <c r="H39" i="1" s="1"/>
  <c r="H41" i="1" s="1"/>
  <c r="H49" i="1" s="1"/>
  <c r="H51" i="1" s="1"/>
  <c r="J51" i="1" s="1"/>
  <c r="J57" i="1" s="1"/>
  <c r="N32" i="6"/>
  <c r="O22" i="6"/>
  <c r="E18" i="2" s="1"/>
  <c r="G18" i="2" l="1"/>
  <c r="E24" i="2"/>
  <c r="O8" i="6" l="1"/>
  <c r="E8" i="2" s="1"/>
  <c r="G8" i="2" s="1"/>
  <c r="L32" i="6"/>
  <c r="O10" i="6"/>
  <c r="E9" i="2" s="1"/>
  <c r="E11" i="2" l="1"/>
  <c r="E26" i="2" s="1"/>
  <c r="G26" i="2" s="1"/>
  <c r="J54" i="2" s="1"/>
  <c r="O32" i="6"/>
  <c r="G9" i="2"/>
  <c r="H30" i="2" l="1"/>
  <c r="H41" i="2" s="1"/>
  <c r="H49" i="2" s="1"/>
  <c r="H51" i="2" s="1"/>
  <c r="J51" i="2" s="1"/>
  <c r="J57" i="2" s="1"/>
</calcChain>
</file>

<file path=xl/sharedStrings.xml><?xml version="1.0" encoding="utf-8"?>
<sst xmlns="http://schemas.openxmlformats.org/spreadsheetml/2006/main" count="221" uniqueCount="80">
  <si>
    <t>Sanitary Service Company, Inc.</t>
  </si>
  <si>
    <t>Commodity Price Adjustment</t>
  </si>
  <si>
    <t>Total</t>
  </si>
  <si>
    <t>Commodity</t>
  </si>
  <si>
    <t>Revenue</t>
  </si>
  <si>
    <t>Customers</t>
  </si>
  <si>
    <t>per customer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</si>
  <si>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</si>
  <si>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</si>
  <si>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</si>
  <si>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</si>
  <si>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</si>
  <si>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</si>
  <si>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</si>
  <si>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</si>
  <si>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</si>
  <si>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</si>
  <si>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</si>
  <si>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</si>
  <si>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</si>
  <si>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Commodity Gain/Loss calculation</t>
  </si>
  <si>
    <t>Actual Commodity Revenues</t>
  </si>
  <si>
    <t>Monthly Base Credit per Customer</t>
  </si>
  <si>
    <t>Base Credits Billed</t>
  </si>
  <si>
    <t>Excess Commodity Credits</t>
  </si>
  <si>
    <t>Total Annual Customers</t>
  </si>
  <si>
    <t>Monthly Base Credit per Yard</t>
  </si>
  <si>
    <t>Total Annual Yards</t>
  </si>
  <si>
    <t>Sanitary Service Company</t>
  </si>
  <si>
    <t>Glass/Cans</t>
  </si>
  <si>
    <t>Cardboard</t>
  </si>
  <si>
    <t>Mixed Paper</t>
  </si>
  <si>
    <t>Newspaper</t>
  </si>
  <si>
    <t>Multi-family</t>
  </si>
  <si>
    <t>Price per ton</t>
  </si>
  <si>
    <t>Tons</t>
  </si>
  <si>
    <t>Revenue (loss)</t>
  </si>
  <si>
    <t>Single Family</t>
  </si>
  <si>
    <t>Yards</t>
  </si>
  <si>
    <t>Commodity Price Adjustment - Single Family</t>
  </si>
  <si>
    <t>Commodity Price Adjustment - Multi Family</t>
  </si>
  <si>
    <t>For the year ending April 30, 2018</t>
  </si>
  <si>
    <t>May-June 2017</t>
  </si>
  <si>
    <t>July-17- April 18</t>
  </si>
  <si>
    <t>Customers from 5/17-06/17</t>
  </si>
  <si>
    <t>Customers from 07/17-04/18</t>
  </si>
  <si>
    <t>July 1, 2018 Commodity Price Adjustment</t>
  </si>
  <si>
    <t>2017-18 True-up Calculation</t>
  </si>
  <si>
    <t>2017-18 monthly True-up Charge</t>
  </si>
  <si>
    <t>2018-19 Projected Credit</t>
  </si>
  <si>
    <t>2018-19 Commodity Price Adjustment</t>
  </si>
  <si>
    <t>July 17- April 18</t>
  </si>
  <si>
    <t>Yards from 05/17-06/17</t>
  </si>
  <si>
    <t>Yards from 07/17-04/18</t>
  </si>
  <si>
    <t>May 2017-April 2018</t>
  </si>
  <si>
    <t xml:space="preserve"> May-17</t>
  </si>
  <si>
    <t xml:space="preserve"> Jun-17</t>
  </si>
  <si>
    <t xml:space="preserve"> Jul-17</t>
  </si>
  <si>
    <t xml:space="preserve"> Aug-17</t>
  </si>
  <si>
    <t xml:space="preserve"> Sep-17</t>
  </si>
  <si>
    <t xml:space="preserve"> Oct-17</t>
  </si>
  <si>
    <t xml:space="preserve"> Nov-17</t>
  </si>
  <si>
    <t xml:space="preserve"> Dec-17</t>
  </si>
  <si>
    <t xml:space="preserve"> Jan 18</t>
  </si>
  <si>
    <t xml:space="preserve"> Feb-18</t>
  </si>
  <si>
    <t xml:space="preserve"> Mar-18</t>
  </si>
  <si>
    <t xml:space="preserve"> Apr-18</t>
  </si>
  <si>
    <t xml:space="preserve"> Dec 18</t>
  </si>
  <si>
    <t xml:space="preserve"> May-18</t>
  </si>
  <si>
    <t xml:space="preserve">Total </t>
  </si>
  <si>
    <t>6 month running average BASE CREDIT</t>
  </si>
  <si>
    <t>Single Family 6 month projection</t>
  </si>
  <si>
    <t>December 2017-May 2018</t>
  </si>
  <si>
    <t>Dec - 17</t>
  </si>
  <si>
    <t xml:space="preserve"> Jan -18</t>
  </si>
  <si>
    <t>Dec 17</t>
  </si>
  <si>
    <t>Multi-family - 6 month projection</t>
  </si>
  <si>
    <t>Dec 2017-May 2018</t>
  </si>
  <si>
    <t>6 month projection per yard</t>
  </si>
  <si>
    <t>6 month projection 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</si>
</sst>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2" fontId="0" fillId="0" borderId="0" xfId="0" applyNumberFormat="1"/>
    <xf numFmtId="1" fontId="0" fillId="0" borderId="0" xfId="0" applyNumberFormat="1"/>
    <xf numFmtId="0" fontId="5" fillId="0" borderId="0" xfId="1"/>
    <xf numFmtId="2" fontId="5" fillId="0" borderId="0" xfId="1" applyNumberFormat="1"/>
    <xf numFmtId="1" fontId="5" fillId="0" borderId="0" xfId="1" applyNumberFormat="1"/>
    <xf numFmtId="2" fontId="0" fillId="2" borderId="0" xfId="0" applyNumberFormat="1" applyFill="1"/>
    <xf numFmtId="2" fontId="5" fillId="2" borderId="0" xfId="1" applyNumberFormat="1" applyFill="1"/>
    <xf numFmtId="0" fontId="3" fillId="0" borderId="0" xfId="4" applyFill="1"/>
    <xf numFmtId="0" fontId="5" fillId="0" borderId="0" xfId="1" applyFont="1"/>
    <xf numFmtId="0" fontId="5" fillId="0" borderId="0" xfId="1" applyAlignment="1">
      <alignment horizontal="center"/>
    </xf>
    <xf numFmtId="43" fontId="3" fillId="0" borderId="0" xfId="4" applyNumberFormat="1" applyFill="1"/>
    <xf numFmtId="0" fontId="6" fillId="0" borderId="1" xfId="4" applyFont="1" applyFill="1" applyBorder="1" applyAlignment="1">
      <alignment horizontal="center"/>
    </xf>
    <xf numFmtId="0" fontId="6" fillId="0" borderId="4" xfId="4" applyFont="1" applyFill="1" applyBorder="1" applyAlignment="1">
      <alignment horizontal="center"/>
    </xf>
    <xf numFmtId="43" fontId="0" fillId="0" borderId="5" xfId="5" applyFont="1" applyFill="1" applyBorder="1"/>
    <xf numFmtId="43" fontId="0" fillId="0" borderId="0" xfId="5" applyFont="1" applyFill="1" applyBorder="1"/>
    <xf numFmtId="43" fontId="0" fillId="0" borderId="6" xfId="5" applyFont="1" applyFill="1" applyBorder="1"/>
    <xf numFmtId="43" fontId="0" fillId="0" borderId="7" xfId="5" applyFont="1" applyFill="1" applyBorder="1"/>
    <xf numFmtId="43" fontId="0" fillId="0" borderId="8" xfId="5" applyFont="1" applyFill="1" applyBorder="1"/>
    <xf numFmtId="43" fontId="0" fillId="0" borderId="9" xfId="5" applyFont="1" applyFill="1" applyBorder="1"/>
    <xf numFmtId="43" fontId="0" fillId="0" borderId="0" xfId="5" applyFont="1" applyFill="1"/>
    <xf numFmtId="43" fontId="0" fillId="0" borderId="13" xfId="5" applyFont="1" applyFill="1" applyBorder="1"/>
    <xf numFmtId="2" fontId="3" fillId="0" borderId="0" xfId="4" applyNumberFormat="1" applyFill="1"/>
    <xf numFmtId="0" fontId="4" fillId="0" borderId="0" xfId="2" applyFill="1"/>
    <xf numFmtId="0" fontId="0" fillId="0" borderId="0" xfId="0" applyFill="1"/>
    <xf numFmtId="43" fontId="0" fillId="0" borderId="10" xfId="5" applyFont="1" applyFill="1" applyBorder="1"/>
    <xf numFmtId="43" fontId="0" fillId="0" borderId="11" xfId="5" applyFont="1" applyFill="1" applyBorder="1"/>
    <xf numFmtId="43" fontId="0" fillId="0" borderId="12" xfId="5" applyFont="1" applyFill="1" applyBorder="1"/>
    <xf numFmtId="0" fontId="5" fillId="0" borderId="0" xfId="0" applyFont="1"/>
    <xf numFmtId="41" fontId="5" fillId="0" borderId="0" xfId="1" applyNumberFormat="1"/>
    <xf numFmtId="41" fontId="5" fillId="0" borderId="0" xfId="1" applyNumberFormat="1" applyFill="1"/>
    <xf numFmtId="2" fontId="0" fillId="0" borderId="0" xfId="0" applyNumberFormat="1" applyFill="1"/>
    <xf numFmtId="0" fontId="2" fillId="0" borderId="0" xfId="4" applyFont="1" applyFill="1"/>
    <xf numFmtId="16" fontId="2" fillId="0" borderId="0" xfId="4" applyNumberFormat="1" applyFont="1" applyFill="1"/>
    <xf numFmtId="0" fontId="0" fillId="0" borderId="0" xfId="0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4" xfId="4" applyFont="1" applyFill="1" applyBorder="1" applyAlignment="1">
      <alignment horizontal="center"/>
    </xf>
    <xf numFmtId="0" fontId="1" fillId="0" borderId="0" xfId="7" applyFill="1"/>
    <xf numFmtId="0" fontId="0" fillId="0" borderId="0" xfId="7" applyFont="1" applyFill="1"/>
    <xf numFmtId="43" fontId="1" fillId="0" borderId="0" xfId="7" applyNumberFormat="1" applyFill="1"/>
    <xf numFmtId="0" fontId="6" fillId="0" borderId="2" xfId="7" applyFont="1" applyFill="1" applyBorder="1" applyAlignment="1">
      <alignment horizontal="center"/>
    </xf>
    <xf numFmtId="0" fontId="6" fillId="0" borderId="3" xfId="7" applyFont="1" applyFill="1" applyBorder="1" applyAlignment="1">
      <alignment horizontal="center"/>
    </xf>
    <xf numFmtId="0" fontId="6" fillId="0" borderId="4" xfId="7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/>
    </xf>
    <xf numFmtId="43" fontId="0" fillId="0" borderId="5" xfId="8" applyFont="1" applyFill="1" applyBorder="1"/>
    <xf numFmtId="43" fontId="0" fillId="0" borderId="0" xfId="8" applyFont="1" applyFill="1" applyBorder="1"/>
    <xf numFmtId="43" fontId="0" fillId="0" borderId="6" xfId="8" applyFont="1" applyFill="1" applyBorder="1"/>
    <xf numFmtId="0" fontId="6" fillId="0" borderId="5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6" fillId="0" borderId="6" xfId="7" applyFont="1" applyFill="1" applyBorder="1" applyAlignment="1">
      <alignment horizontal="center"/>
    </xf>
    <xf numFmtId="0" fontId="1" fillId="0" borderId="0" xfId="7" applyFont="1" applyFill="1"/>
    <xf numFmtId="43" fontId="0" fillId="0" borderId="7" xfId="8" applyFont="1" applyFill="1" applyBorder="1"/>
    <xf numFmtId="43" fontId="0" fillId="0" borderId="8" xfId="8" applyFont="1" applyFill="1" applyBorder="1"/>
    <xf numFmtId="43" fontId="0" fillId="0" borderId="9" xfId="8" applyFont="1" applyFill="1" applyBorder="1"/>
    <xf numFmtId="43" fontId="0" fillId="0" borderId="0" xfId="8" applyFont="1" applyFill="1"/>
    <xf numFmtId="43" fontId="0" fillId="0" borderId="13" xfId="8" applyFont="1" applyFill="1" applyBorder="1"/>
    <xf numFmtId="2" fontId="1" fillId="0" borderId="0" xfId="7" applyNumberFormat="1" applyFill="1"/>
    <xf numFmtId="0" fontId="7" fillId="2" borderId="0" xfId="0" applyFont="1" applyFill="1"/>
    <xf numFmtId="2" fontId="7" fillId="2" borderId="0" xfId="0" applyNumberFormat="1" applyFont="1" applyFill="1"/>
    <xf numFmtId="0" fontId="5" fillId="0" borderId="0" xfId="7" applyFont="1" applyFill="1"/>
    <xf numFmtId="0" fontId="1" fillId="0" borderId="0" xfId="7" applyFont="1" applyFill="1" applyBorder="1"/>
    <xf numFmtId="0" fontId="1" fillId="0" borderId="0" xfId="7" applyFill="1" applyBorder="1"/>
    <xf numFmtId="0" fontId="0" fillId="0" borderId="0" xfId="7" applyFont="1" applyFill="1" applyBorder="1"/>
    <xf numFmtId="0" fontId="1" fillId="0" borderId="8" xfId="7" applyFill="1" applyBorder="1"/>
    <xf numFmtId="41" fontId="1" fillId="0" borderId="0" xfId="7" applyNumberFormat="1" applyFill="1"/>
    <xf numFmtId="16" fontId="1" fillId="0" borderId="0" xfId="7" quotePrefix="1" applyNumberFormat="1" applyFont="1" applyFill="1"/>
    <xf numFmtId="0" fontId="1" fillId="0" borderId="0" xfId="7" quotePrefix="1" applyFill="1"/>
    <xf numFmtId="43" fontId="1" fillId="0" borderId="0" xfId="7" applyNumberFormat="1" applyFill="1" applyBorder="1"/>
    <xf numFmtId="0" fontId="5" fillId="2" borderId="0" xfId="1" applyFill="1"/>
    <xf numFmtId="0" fontId="6" fillId="0" borderId="0" xfId="7" applyFont="1" applyFill="1"/>
    <xf numFmtId="0" fontId="6" fillId="0" borderId="0" xfId="7" applyFont="1" applyFill="1" applyAlignment="1">
      <alignment horizontal="right"/>
    </xf>
    <xf numFmtId="43" fontId="1" fillId="2" borderId="13" xfId="7" applyNumberFormat="1" applyFill="1" applyBorder="1"/>
    <xf numFmtId="0" fontId="7" fillId="0" borderId="0" xfId="7" applyFont="1" applyFill="1" applyAlignment="1">
      <alignment horizontal="right"/>
    </xf>
  </cellXfs>
  <cellStyles count="9">
    <cellStyle name="Comma 2" xfId="3"/>
    <cellStyle name="Comma 2 2" xfId="5"/>
    <cellStyle name="Comma 2 2 2" xfId="8"/>
    <cellStyle name="Comma 3" xfId="6"/>
    <cellStyle name="Normal" xfId="0" builtinId="0"/>
    <cellStyle name="Normal 2" xfId="1"/>
    <cellStyle name="Normal 3" xfId="2"/>
    <cellStyle name="Normal 3 2" xfId="4"/>
    <cellStyle name="Normal 3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tabSelected="1" topLeftCell="A33" workbookViewId="0">
      <selection activeCell="B54" sqref="B54"/>
    </sheetView>
  </sheetViews>
  <sheetFormatPr defaultRowHeight="12.75" x14ac:dyDescent="0.2"/>
  <cols>
    <col min="2" max="2" width="10.42578125" customWidth="1"/>
    <col min="5" max="5" width="10.140625" bestFit="1" customWidth="1"/>
    <col min="7" max="8" width="14.28515625" bestFit="1" customWidth="1"/>
    <col min="9" max="9" width="6" customWidth="1"/>
    <col min="10" max="10" width="9.28515625" bestFit="1" customWidth="1"/>
  </cols>
  <sheetData>
    <row r="1" spans="1:11" x14ac:dyDescent="0.2">
      <c r="A1" t="s">
        <v>0</v>
      </c>
    </row>
    <row r="2" spans="1:11" x14ac:dyDescent="0.2">
      <c r="A2" s="28" t="s">
        <v>41</v>
      </c>
    </row>
    <row r="3" spans="1:11" x14ac:dyDescent="0.2">
      <c r="A3" t="s">
        <v>39</v>
      </c>
    </row>
    <row r="4" spans="1:11" x14ac:dyDescent="0.2">
      <c r="B4" s="34"/>
      <c r="C4" s="34"/>
      <c r="D4" s="34"/>
      <c r="E4" s="34"/>
      <c r="F4" s="34"/>
      <c r="G4" s="34"/>
    </row>
    <row r="5" spans="1:11" x14ac:dyDescent="0.2">
      <c r="G5" t="s">
        <v>3</v>
      </c>
    </row>
    <row r="6" spans="1:11" x14ac:dyDescent="0.2">
      <c r="E6" t="s">
        <v>3</v>
      </c>
      <c r="G6" t="s">
        <v>4</v>
      </c>
    </row>
    <row r="7" spans="1:11" x14ac:dyDescent="0.2">
      <c r="C7" t="s">
        <v>5</v>
      </c>
      <c r="E7" t="s">
        <v>4</v>
      </c>
      <c r="G7" t="s">
        <v>6</v>
      </c>
    </row>
    <row r="8" spans="1:11" x14ac:dyDescent="0.2">
      <c r="A8" t="s">
        <v>7</v>
      </c>
      <c r="B8" t="s">
        <v>8</v>
      </c>
      <c r="C8">
        <v>21655</v>
      </c>
      <c r="E8" s="1">
        <f>'Single Family Commodities'!O8</f>
        <v>-9309.1000000000022</v>
      </c>
      <c r="G8" s="1">
        <f>+E8/C8</f>
        <v>-0.42988224428538452</v>
      </c>
      <c r="H8" s="1"/>
      <c r="I8" s="1"/>
      <c r="J8" s="1"/>
    </row>
    <row r="9" spans="1:11" x14ac:dyDescent="0.2">
      <c r="B9" t="s">
        <v>9</v>
      </c>
      <c r="C9">
        <v>21815</v>
      </c>
      <c r="E9" s="1">
        <f>'Single Family Commodities'!O10</f>
        <v>-10534.77</v>
      </c>
      <c r="G9" s="1">
        <f>+E9/C9</f>
        <v>-0.48291404996561998</v>
      </c>
      <c r="H9" s="1"/>
      <c r="I9" s="1"/>
      <c r="J9" s="1"/>
    </row>
    <row r="10" spans="1:11" x14ac:dyDescent="0.2">
      <c r="E10" s="1"/>
      <c r="G10" s="1"/>
      <c r="H10" s="1"/>
      <c r="I10" s="1"/>
      <c r="J10" s="1"/>
    </row>
    <row r="11" spans="1:11" x14ac:dyDescent="0.2">
      <c r="A11" s="28" t="s">
        <v>42</v>
      </c>
      <c r="C11">
        <f>+C9+C8</f>
        <v>43470</v>
      </c>
      <c r="E11" s="1">
        <f>+E9+E8</f>
        <v>-19843.870000000003</v>
      </c>
      <c r="G11" s="1"/>
      <c r="H11" s="1"/>
      <c r="I11" s="1"/>
      <c r="J11" s="1"/>
    </row>
    <row r="12" spans="1:11" x14ac:dyDescent="0.2">
      <c r="E12" s="1"/>
      <c r="G12" s="1"/>
      <c r="H12" s="1"/>
      <c r="I12" s="1"/>
      <c r="J12" s="1"/>
    </row>
    <row r="13" spans="1:11" x14ac:dyDescent="0.2">
      <c r="B13" t="s">
        <v>10</v>
      </c>
      <c r="C13">
        <v>21943</v>
      </c>
      <c r="E13" s="1">
        <f>'Single Family Commodities'!O12</f>
        <v>-11709.54</v>
      </c>
      <c r="G13" s="1">
        <f t="shared" ref="G13:G22" si="0">+E13/C13</f>
        <v>-0.53363441644260134</v>
      </c>
      <c r="H13" s="1"/>
      <c r="I13" s="1"/>
      <c r="J13" s="1"/>
    </row>
    <row r="14" spans="1:11" x14ac:dyDescent="0.2">
      <c r="B14" t="s">
        <v>11</v>
      </c>
      <c r="C14">
        <v>22055</v>
      </c>
      <c r="E14" s="1">
        <f>'Single Family Commodities'!O14</f>
        <v>-12191.18</v>
      </c>
      <c r="G14" s="1">
        <f t="shared" si="0"/>
        <v>-0.55276263885740196</v>
      </c>
      <c r="H14" s="1"/>
      <c r="I14" s="1"/>
      <c r="J14" s="1"/>
      <c r="K14" s="1"/>
    </row>
    <row r="15" spans="1:11" x14ac:dyDescent="0.2">
      <c r="B15" t="s">
        <v>12</v>
      </c>
      <c r="C15">
        <v>22051</v>
      </c>
      <c r="E15" s="1">
        <f>'Single Family Commodities'!O16</f>
        <v>-11285.949999999999</v>
      </c>
      <c r="G15" s="1">
        <f t="shared" si="0"/>
        <v>-0.5118112557253639</v>
      </c>
      <c r="H15" s="1"/>
      <c r="I15" s="1"/>
      <c r="J15" s="1"/>
    </row>
    <row r="16" spans="1:11" x14ac:dyDescent="0.2">
      <c r="B16" t="s">
        <v>13</v>
      </c>
      <c r="C16">
        <v>22100</v>
      </c>
      <c r="E16" s="1">
        <f>'Single Family Commodities'!O18</f>
        <v>-10774.22</v>
      </c>
      <c r="G16" s="1">
        <f t="shared" si="0"/>
        <v>-0.48752126696832576</v>
      </c>
      <c r="H16" s="1"/>
      <c r="I16" s="1"/>
      <c r="J16" s="1"/>
    </row>
    <row r="17" spans="1:10" x14ac:dyDescent="0.2">
      <c r="B17" t="s">
        <v>14</v>
      </c>
      <c r="C17">
        <v>21924</v>
      </c>
      <c r="E17" s="1">
        <f>'Single Family Commodities'!O20</f>
        <v>-11086.240000000002</v>
      </c>
      <c r="G17" s="1">
        <f t="shared" si="0"/>
        <v>-0.50566684911512505</v>
      </c>
      <c r="H17" s="1"/>
      <c r="I17" s="1"/>
    </row>
    <row r="18" spans="1:10" x14ac:dyDescent="0.2">
      <c r="B18" t="s">
        <v>15</v>
      </c>
      <c r="C18">
        <v>21801</v>
      </c>
      <c r="E18" s="1">
        <f>'Single Family Commodities'!O22</f>
        <v>-10457.940000000002</v>
      </c>
      <c r="G18" s="1">
        <f t="shared" si="0"/>
        <v>-0.47970001376083676</v>
      </c>
      <c r="H18" s="1"/>
      <c r="I18" s="1"/>
      <c r="J18" s="1"/>
    </row>
    <row r="19" spans="1:10" x14ac:dyDescent="0.2">
      <c r="B19" t="s">
        <v>16</v>
      </c>
      <c r="C19">
        <v>21771</v>
      </c>
      <c r="E19" s="1">
        <f>'Single Family Commodities'!O24</f>
        <v>-12954.250000000002</v>
      </c>
      <c r="G19" s="1">
        <f t="shared" si="0"/>
        <v>-0.59502319599467191</v>
      </c>
      <c r="H19" s="1"/>
      <c r="I19" s="1"/>
      <c r="J19" s="1"/>
    </row>
    <row r="20" spans="1:10" x14ac:dyDescent="0.2">
      <c r="B20" t="s">
        <v>17</v>
      </c>
      <c r="C20">
        <v>21672</v>
      </c>
      <c r="E20" s="1">
        <f>'Single Family Commodities'!O26</f>
        <v>-12195.28</v>
      </c>
      <c r="G20" s="1">
        <f t="shared" si="0"/>
        <v>-0.56272056109265411</v>
      </c>
      <c r="H20" s="1"/>
      <c r="I20" s="1"/>
      <c r="J20" s="1"/>
    </row>
    <row r="21" spans="1:10" x14ac:dyDescent="0.2">
      <c r="B21" t="s">
        <v>18</v>
      </c>
      <c r="C21">
        <v>21844</v>
      </c>
      <c r="E21" s="1">
        <f>'Single Family Commodities'!O28</f>
        <v>-16522.750000000004</v>
      </c>
      <c r="G21" s="1">
        <f t="shared" si="0"/>
        <v>-0.7563976377952758</v>
      </c>
      <c r="H21" s="1"/>
      <c r="I21" s="1"/>
      <c r="J21" s="1"/>
    </row>
    <row r="22" spans="1:10" x14ac:dyDescent="0.2">
      <c r="B22" t="s">
        <v>19</v>
      </c>
      <c r="C22" s="24">
        <v>21275</v>
      </c>
      <c r="E22" s="1">
        <f>'Single Family Commodities'!O30</f>
        <v>-17389.22</v>
      </c>
      <c r="G22" s="1">
        <f t="shared" si="0"/>
        <v>-0.81735464159811988</v>
      </c>
      <c r="H22" s="1"/>
      <c r="I22" s="1"/>
      <c r="J22" s="1"/>
    </row>
    <row r="23" spans="1:10" x14ac:dyDescent="0.2">
      <c r="E23" s="1"/>
      <c r="G23" s="1"/>
      <c r="H23" s="1"/>
      <c r="I23" s="1"/>
      <c r="J23" s="1"/>
    </row>
    <row r="24" spans="1:10" x14ac:dyDescent="0.2">
      <c r="A24" s="28" t="s">
        <v>43</v>
      </c>
      <c r="C24">
        <f>SUM(C13:C22)</f>
        <v>218436</v>
      </c>
      <c r="E24" s="1">
        <f>SUM(E13:E22)</f>
        <v>-126566.57</v>
      </c>
      <c r="G24" s="1"/>
      <c r="H24" s="1"/>
      <c r="I24" s="1"/>
      <c r="J24" s="1"/>
    </row>
    <row r="25" spans="1:10" x14ac:dyDescent="0.2">
      <c r="E25" s="1"/>
      <c r="G25" s="1"/>
      <c r="H25" s="1"/>
      <c r="I25" s="1"/>
      <c r="J25" s="1"/>
    </row>
    <row r="26" spans="1:10" x14ac:dyDescent="0.2">
      <c r="A26" t="s">
        <v>2</v>
      </c>
      <c r="C26">
        <f>+C24+C11</f>
        <v>261906</v>
      </c>
      <c r="E26" s="1">
        <f>+E24+E11</f>
        <v>-146410.44</v>
      </c>
      <c r="G26" s="1">
        <f>+E26/C26</f>
        <v>-0.55901903736455061</v>
      </c>
      <c r="H26" s="1"/>
      <c r="I26" s="1"/>
      <c r="J26" s="1"/>
    </row>
    <row r="27" spans="1:10" x14ac:dyDescent="0.2">
      <c r="E27" s="1"/>
      <c r="G27" s="1"/>
      <c r="H27" s="1"/>
      <c r="I27" s="1"/>
      <c r="J27" s="1"/>
    </row>
    <row r="28" spans="1:10" x14ac:dyDescent="0.2">
      <c r="B28" t="s">
        <v>20</v>
      </c>
      <c r="E28" s="1"/>
      <c r="G28" s="1"/>
      <c r="H28" s="1"/>
      <c r="I28" s="1"/>
      <c r="J28" s="1"/>
    </row>
    <row r="29" spans="1:10" x14ac:dyDescent="0.2">
      <c r="E29" s="1"/>
      <c r="G29" s="1"/>
      <c r="H29" s="1"/>
      <c r="I29" s="1"/>
      <c r="J29" s="1"/>
    </row>
    <row r="30" spans="1:10" x14ac:dyDescent="0.2">
      <c r="D30" t="s">
        <v>21</v>
      </c>
      <c r="E30" s="1"/>
      <c r="G30" s="1"/>
      <c r="H30" s="1">
        <f>+E26</f>
        <v>-146410.44</v>
      </c>
      <c r="I30" s="1"/>
      <c r="J30" s="1"/>
    </row>
    <row r="31" spans="1:10" x14ac:dyDescent="0.2">
      <c r="E31" s="1"/>
      <c r="G31" s="1"/>
      <c r="H31" s="1"/>
      <c r="I31" s="1"/>
      <c r="J31" s="1"/>
    </row>
    <row r="32" spans="1:10" x14ac:dyDescent="0.2">
      <c r="B32" t="s">
        <v>22</v>
      </c>
      <c r="E32" s="1"/>
      <c r="G32" s="31">
        <v>-0.33</v>
      </c>
      <c r="H32" s="1"/>
      <c r="I32" s="1"/>
      <c r="J32" s="1"/>
    </row>
    <row r="33" spans="2:10" x14ac:dyDescent="0.2">
      <c r="C33" s="28" t="s">
        <v>44</v>
      </c>
      <c r="E33" s="1"/>
      <c r="G33" s="2">
        <f>+C11</f>
        <v>43470</v>
      </c>
      <c r="H33" s="1"/>
      <c r="I33" s="1"/>
      <c r="J33" s="1"/>
    </row>
    <row r="34" spans="2:10" x14ac:dyDescent="0.2">
      <c r="B34" t="s">
        <v>23</v>
      </c>
      <c r="E34" s="1"/>
      <c r="G34" s="1">
        <f>+G33*G32</f>
        <v>-14345.1</v>
      </c>
      <c r="H34" s="1"/>
      <c r="I34" s="1"/>
      <c r="J34" s="1"/>
    </row>
    <row r="35" spans="2:10" x14ac:dyDescent="0.2">
      <c r="E35" s="1"/>
      <c r="G35" s="1"/>
      <c r="H35" s="1"/>
      <c r="I35" s="1"/>
      <c r="J35" s="1"/>
    </row>
    <row r="36" spans="2:10" x14ac:dyDescent="0.2">
      <c r="E36" s="1"/>
      <c r="G36" s="1"/>
      <c r="H36" s="1"/>
      <c r="I36" s="1"/>
      <c r="J36" s="1"/>
    </row>
    <row r="37" spans="2:10" x14ac:dyDescent="0.2">
      <c r="B37" t="s">
        <v>22</v>
      </c>
      <c r="E37" s="1"/>
      <c r="G37" s="31">
        <v>-0.36</v>
      </c>
      <c r="H37" s="1"/>
      <c r="I37" s="1"/>
      <c r="J37" s="1"/>
    </row>
    <row r="38" spans="2:10" x14ac:dyDescent="0.2">
      <c r="C38" s="28" t="s">
        <v>45</v>
      </c>
      <c r="E38" s="1"/>
      <c r="G38" s="2">
        <f>+C24</f>
        <v>218436</v>
      </c>
      <c r="H38" s="1"/>
      <c r="I38" s="1"/>
      <c r="J38" s="1"/>
    </row>
    <row r="39" spans="2:10" x14ac:dyDescent="0.2">
      <c r="B39" t="s">
        <v>23</v>
      </c>
      <c r="E39" s="1"/>
      <c r="G39" s="1">
        <f>+G38*G37</f>
        <v>-78636.959999999992</v>
      </c>
      <c r="H39" s="1">
        <f>+G39+G34</f>
        <v>-92982.06</v>
      </c>
      <c r="I39" s="1"/>
      <c r="J39" s="1"/>
    </row>
    <row r="40" spans="2:10" x14ac:dyDescent="0.2">
      <c r="E40" s="1"/>
      <c r="G40" s="1"/>
      <c r="H40" s="1"/>
      <c r="I40" s="1"/>
      <c r="J40" s="1"/>
    </row>
    <row r="41" spans="2:10" x14ac:dyDescent="0.2">
      <c r="B41" t="s">
        <v>24</v>
      </c>
      <c r="E41" s="1"/>
      <c r="G41" s="1"/>
      <c r="H41" s="1">
        <f>+H30-H39</f>
        <v>-53428.380000000005</v>
      </c>
      <c r="I41" s="1"/>
      <c r="J41" s="1"/>
    </row>
    <row r="42" spans="2:10" x14ac:dyDescent="0.2">
      <c r="E42" s="1"/>
      <c r="G42" s="1"/>
      <c r="H42" s="1"/>
      <c r="I42" s="1"/>
      <c r="J42" s="1"/>
    </row>
    <row r="43" spans="2:10" x14ac:dyDescent="0.2">
      <c r="E43" s="1"/>
      <c r="G43" s="1"/>
      <c r="H43" s="1"/>
      <c r="I43" s="1"/>
      <c r="J43" s="1"/>
    </row>
    <row r="44" spans="2:10" x14ac:dyDescent="0.2">
      <c r="B44" s="28" t="s">
        <v>46</v>
      </c>
      <c r="E44" s="1"/>
      <c r="G44" s="1"/>
      <c r="H44" s="1"/>
      <c r="I44" s="1"/>
      <c r="J44" s="1"/>
    </row>
    <row r="45" spans="2:10" x14ac:dyDescent="0.2">
      <c r="E45" s="1"/>
      <c r="G45" s="1"/>
      <c r="H45" s="1"/>
      <c r="I45" s="1"/>
      <c r="J45" s="1"/>
    </row>
    <row r="46" spans="2:10" x14ac:dyDescent="0.2">
      <c r="B46" s="28" t="s">
        <v>47</v>
      </c>
      <c r="E46" s="1"/>
      <c r="G46" s="1"/>
      <c r="H46" s="1"/>
      <c r="I46" s="1"/>
      <c r="J46" s="1"/>
    </row>
    <row r="47" spans="2:10" x14ac:dyDescent="0.2">
      <c r="E47" s="1"/>
      <c r="G47" s="1"/>
      <c r="H47" s="1"/>
      <c r="I47" s="1"/>
      <c r="J47" s="1"/>
    </row>
    <row r="48" spans="2:10" x14ac:dyDescent="0.2">
      <c r="D48" t="s">
        <v>25</v>
      </c>
      <c r="E48" s="1"/>
      <c r="G48" s="1"/>
      <c r="H48" s="2">
        <f>+C26</f>
        <v>261906</v>
      </c>
      <c r="I48" s="1"/>
      <c r="J48" s="1"/>
    </row>
    <row r="49" spans="2:10" x14ac:dyDescent="0.2">
      <c r="D49" t="s">
        <v>24</v>
      </c>
      <c r="E49" s="1"/>
      <c r="G49" s="1"/>
      <c r="H49" s="1">
        <f>+H41</f>
        <v>-53428.380000000005</v>
      </c>
      <c r="I49" s="1"/>
      <c r="J49" s="1"/>
    </row>
    <row r="50" spans="2:10" x14ac:dyDescent="0.2">
      <c r="E50" s="1"/>
      <c r="G50" s="1"/>
      <c r="H50" s="1"/>
      <c r="I50" s="1"/>
      <c r="J50" s="1"/>
    </row>
    <row r="51" spans="2:10" x14ac:dyDescent="0.2">
      <c r="D51" s="28" t="s">
        <v>48</v>
      </c>
      <c r="E51" s="1"/>
      <c r="G51" s="1"/>
      <c r="H51" s="1">
        <f>+H49/H48</f>
        <v>-0.20399830473528671</v>
      </c>
      <c r="I51" s="1"/>
      <c r="J51" s="1">
        <f>+H51</f>
        <v>-0.20399830473528671</v>
      </c>
    </row>
    <row r="52" spans="2:10" x14ac:dyDescent="0.2">
      <c r="E52" s="1"/>
      <c r="G52" s="1"/>
      <c r="H52" s="1"/>
      <c r="I52" s="1"/>
      <c r="J52" s="1"/>
    </row>
    <row r="53" spans="2:10" x14ac:dyDescent="0.2">
      <c r="B53" s="28" t="s">
        <v>49</v>
      </c>
      <c r="E53" s="1"/>
      <c r="G53" s="1"/>
      <c r="H53" s="1"/>
      <c r="I53" s="1"/>
      <c r="J53" s="1"/>
    </row>
    <row r="54" spans="2:10" x14ac:dyDescent="0.2">
      <c r="B54" s="58" t="s">
        <v>70</v>
      </c>
      <c r="C54" s="58"/>
      <c r="D54" s="58"/>
      <c r="E54" s="59"/>
      <c r="G54" s="1"/>
      <c r="H54" s="1">
        <f>'Single Family - 6 mo projection'!O33</f>
        <v>-0.68404251589201059</v>
      </c>
      <c r="I54" s="1"/>
      <c r="J54" s="1">
        <f>+H54</f>
        <v>-0.68404251589201059</v>
      </c>
    </row>
    <row r="55" spans="2:10" x14ac:dyDescent="0.2">
      <c r="E55" s="1"/>
      <c r="G55" s="1"/>
      <c r="H55" s="1"/>
      <c r="I55" s="1"/>
      <c r="J55" s="1"/>
    </row>
    <row r="56" spans="2:10" x14ac:dyDescent="0.2">
      <c r="E56" s="1"/>
      <c r="G56" s="1"/>
      <c r="H56" s="1"/>
      <c r="I56" s="1"/>
      <c r="J56" s="1"/>
    </row>
    <row r="57" spans="2:10" x14ac:dyDescent="0.2">
      <c r="B57" s="28" t="s">
        <v>50</v>
      </c>
      <c r="E57" s="1"/>
      <c r="G57" s="1"/>
      <c r="H57" s="1"/>
      <c r="I57" s="1"/>
      <c r="J57" s="6">
        <f>+J54+J51</f>
        <v>-0.88804082062729728</v>
      </c>
    </row>
    <row r="58" spans="2:10" x14ac:dyDescent="0.2">
      <c r="E58" s="1"/>
      <c r="G58" s="1"/>
      <c r="H58" s="1"/>
      <c r="I58" s="1"/>
      <c r="J58" s="1"/>
    </row>
    <row r="59" spans="2:10" x14ac:dyDescent="0.2">
      <c r="E59" s="1"/>
      <c r="G59" s="1"/>
      <c r="H59" s="1"/>
      <c r="I59" s="1"/>
      <c r="J59" s="1"/>
    </row>
    <row r="60" spans="2:10" x14ac:dyDescent="0.2">
      <c r="E60" s="1"/>
      <c r="G60" s="1"/>
      <c r="H60" s="1"/>
      <c r="I60" s="1"/>
      <c r="J60" s="1"/>
    </row>
    <row r="61" spans="2:10" x14ac:dyDescent="0.2">
      <c r="E61" s="1"/>
      <c r="G61" s="1"/>
      <c r="H61" s="1"/>
      <c r="I61" s="1"/>
      <c r="J61" s="1"/>
    </row>
    <row r="62" spans="2:10" x14ac:dyDescent="0.2">
      <c r="E62" s="1"/>
      <c r="G62" s="1"/>
      <c r="H62" s="1"/>
      <c r="I62" s="1"/>
      <c r="J62" s="1"/>
    </row>
    <row r="63" spans="2:10" x14ac:dyDescent="0.2">
      <c r="E63" s="1"/>
      <c r="G63" s="1"/>
      <c r="H63" s="1"/>
      <c r="I63" s="1"/>
      <c r="J63" s="1"/>
    </row>
    <row r="64" spans="2:10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  <row r="157" spans="5:5" x14ac:dyDescent="0.2">
      <c r="E157" s="1"/>
    </row>
    <row r="158" spans="5:5" x14ac:dyDescent="0.2">
      <c r="E158" s="1"/>
    </row>
    <row r="159" spans="5:5" x14ac:dyDescent="0.2">
      <c r="E159" s="1"/>
    </row>
    <row r="160" spans="5:5" x14ac:dyDescent="0.2">
      <c r="E160" s="1"/>
    </row>
    <row r="161" spans="5:5" x14ac:dyDescent="0.2">
      <c r="E161" s="1"/>
    </row>
    <row r="162" spans="5:5" x14ac:dyDescent="0.2">
      <c r="E162" s="1"/>
    </row>
  </sheetData>
  <mergeCells count="1">
    <mergeCell ref="B4:G4"/>
  </mergeCells>
  <pageMargins left="0.75" right="0.75" top="1" bottom="1" header="0.5" footer="0.5"/>
  <pageSetup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workbookViewId="0">
      <selection activeCell="B54" sqref="B54"/>
    </sheetView>
  </sheetViews>
  <sheetFormatPr defaultColWidth="9.140625" defaultRowHeight="12.75" x14ac:dyDescent="0.2"/>
  <cols>
    <col min="1" max="1" width="6.28515625" style="3" customWidth="1"/>
    <col min="2" max="2" width="9.140625" style="3"/>
    <col min="3" max="3" width="11.5703125" style="3" customWidth="1"/>
    <col min="4" max="4" width="9.140625" style="3"/>
    <col min="5" max="5" width="10.140625" style="3" bestFit="1" customWidth="1"/>
    <col min="6" max="6" width="9.140625" style="3"/>
    <col min="7" max="8" width="10.5703125" style="3" bestFit="1" customWidth="1"/>
    <col min="9" max="9" width="9.140625" style="3"/>
    <col min="10" max="10" width="9.28515625" style="3" bestFit="1" customWidth="1"/>
    <col min="11" max="16384" width="9.140625" style="3"/>
  </cols>
  <sheetData>
    <row r="1" spans="1:12" x14ac:dyDescent="0.2">
      <c r="A1" s="9" t="s">
        <v>0</v>
      </c>
    </row>
    <row r="2" spans="1:12" x14ac:dyDescent="0.2">
      <c r="A2" s="3" t="s">
        <v>41</v>
      </c>
    </row>
    <row r="3" spans="1:12" x14ac:dyDescent="0.2">
      <c r="A3" s="3" t="s">
        <v>40</v>
      </c>
    </row>
    <row r="5" spans="1:12" x14ac:dyDescent="0.2">
      <c r="G5" s="3" t="s">
        <v>3</v>
      </c>
    </row>
    <row r="6" spans="1:12" x14ac:dyDescent="0.2">
      <c r="E6" s="3" t="s">
        <v>3</v>
      </c>
      <c r="G6" s="3" t="s">
        <v>4</v>
      </c>
    </row>
    <row r="7" spans="1:12" x14ac:dyDescent="0.2">
      <c r="C7" s="10" t="s">
        <v>38</v>
      </c>
      <c r="E7" s="3" t="s">
        <v>4</v>
      </c>
      <c r="G7" s="3" t="s">
        <v>6</v>
      </c>
    </row>
    <row r="8" spans="1:12" x14ac:dyDescent="0.2">
      <c r="A8" s="3" t="s">
        <v>7</v>
      </c>
      <c r="B8" s="3" t="s">
        <v>8</v>
      </c>
      <c r="C8" s="29">
        <v>17055</v>
      </c>
      <c r="E8" s="4">
        <f>'Multi Family Commodities'!O8</f>
        <v>-4236.8799999999992</v>
      </c>
      <c r="F8" s="4"/>
      <c r="G8" s="4">
        <f>+E8/C8</f>
        <v>-0.24842450894165929</v>
      </c>
      <c r="H8" s="4"/>
      <c r="I8" s="4"/>
      <c r="J8" s="4"/>
      <c r="K8" s="4"/>
      <c r="L8" s="4"/>
    </row>
    <row r="9" spans="1:12" x14ac:dyDescent="0.2">
      <c r="B9" s="3" t="s">
        <v>9</v>
      </c>
      <c r="C9" s="29">
        <v>17050</v>
      </c>
      <c r="E9" s="4">
        <f>'Multi Family Commodities'!O10</f>
        <v>-4144.34</v>
      </c>
      <c r="F9" s="4"/>
      <c r="G9" s="4">
        <f>+E9/C9</f>
        <v>-0.24306979472140763</v>
      </c>
      <c r="H9" s="4"/>
      <c r="I9" s="4"/>
      <c r="J9" s="4"/>
      <c r="K9" s="4"/>
      <c r="L9" s="4"/>
    </row>
    <row r="10" spans="1:12" x14ac:dyDescent="0.2">
      <c r="C10" s="29"/>
      <c r="E10" s="4"/>
      <c r="F10" s="4"/>
      <c r="G10" s="4"/>
      <c r="H10" s="4"/>
      <c r="I10" s="4"/>
      <c r="J10" s="4"/>
      <c r="K10" s="4"/>
      <c r="L10" s="4"/>
    </row>
    <row r="11" spans="1:12" x14ac:dyDescent="0.2">
      <c r="A11" s="3" t="s">
        <v>42</v>
      </c>
      <c r="C11" s="29">
        <f>+C9+C8</f>
        <v>34105</v>
      </c>
      <c r="E11" s="4">
        <f>+E9+E8</f>
        <v>-8381.2199999999993</v>
      </c>
      <c r="F11" s="4"/>
      <c r="G11" s="4"/>
      <c r="H11" s="4"/>
      <c r="I11" s="4"/>
      <c r="J11" s="4"/>
      <c r="K11" s="4"/>
      <c r="L11" s="4"/>
    </row>
    <row r="12" spans="1:12" x14ac:dyDescent="0.2">
      <c r="C12" s="29"/>
      <c r="E12" s="4"/>
      <c r="F12" s="4"/>
      <c r="G12" s="4"/>
      <c r="H12" s="4"/>
      <c r="I12" s="4"/>
      <c r="J12" s="4"/>
      <c r="K12" s="4"/>
      <c r="L12" s="4"/>
    </row>
    <row r="13" spans="1:12" x14ac:dyDescent="0.2">
      <c r="B13" s="3" t="s">
        <v>10</v>
      </c>
      <c r="C13" s="29">
        <v>17320</v>
      </c>
      <c r="E13" s="4">
        <f>'Multi Family Commodities'!O12</f>
        <v>-4093.67</v>
      </c>
      <c r="F13" s="4"/>
      <c r="G13" s="4">
        <f t="shared" ref="G13:G22" si="0">+E13/C13</f>
        <v>-0.23635508083140877</v>
      </c>
      <c r="H13" s="4"/>
      <c r="I13" s="4"/>
      <c r="J13" s="4"/>
      <c r="K13" s="4"/>
      <c r="L13" s="4"/>
    </row>
    <row r="14" spans="1:12" x14ac:dyDescent="0.2">
      <c r="B14" s="3" t="s">
        <v>11</v>
      </c>
      <c r="C14" s="29">
        <v>17700</v>
      </c>
      <c r="E14" s="4">
        <f>'Multi Family Commodities'!O14</f>
        <v>-4540.25</v>
      </c>
      <c r="F14" s="4"/>
      <c r="G14" s="4">
        <f t="shared" si="0"/>
        <v>-0.25651129943502826</v>
      </c>
      <c r="H14" s="4"/>
      <c r="I14" s="4"/>
      <c r="J14" s="4"/>
      <c r="K14" s="4"/>
      <c r="L14" s="4"/>
    </row>
    <row r="15" spans="1:12" x14ac:dyDescent="0.2">
      <c r="B15" s="3" t="s">
        <v>12</v>
      </c>
      <c r="C15" s="29">
        <v>17813</v>
      </c>
      <c r="E15" s="4">
        <f>'Multi Family Commodities'!O16</f>
        <v>-4499.3799999999992</v>
      </c>
      <c r="F15" s="4"/>
      <c r="G15" s="4">
        <f t="shared" si="0"/>
        <v>-0.25258968169314538</v>
      </c>
      <c r="H15" s="4"/>
      <c r="I15" s="4"/>
      <c r="J15" s="4"/>
      <c r="K15" s="4"/>
      <c r="L15" s="4"/>
    </row>
    <row r="16" spans="1:12" x14ac:dyDescent="0.2">
      <c r="B16" s="3" t="s">
        <v>13</v>
      </c>
      <c r="C16" s="29">
        <v>17786</v>
      </c>
      <c r="E16" s="4">
        <f>'Multi Family Commodities'!O18</f>
        <v>-4554.3500000000004</v>
      </c>
      <c r="F16" s="4"/>
      <c r="G16" s="4">
        <f t="shared" si="0"/>
        <v>-0.2560637580119195</v>
      </c>
      <c r="H16" s="4"/>
      <c r="I16" s="4"/>
      <c r="J16" s="4"/>
      <c r="K16" s="4"/>
      <c r="L16" s="4"/>
    </row>
    <row r="17" spans="1:12" x14ac:dyDescent="0.2">
      <c r="B17" s="3" t="s">
        <v>14</v>
      </c>
      <c r="C17" s="29">
        <v>17837</v>
      </c>
      <c r="E17" s="4">
        <f>'Multi Family Commodities'!O20</f>
        <v>-4236.5599999999995</v>
      </c>
      <c r="F17" s="4"/>
      <c r="G17" s="4">
        <f t="shared" si="0"/>
        <v>-0.23751527723271848</v>
      </c>
      <c r="H17" s="4"/>
      <c r="I17" s="4"/>
      <c r="J17" s="4"/>
      <c r="K17" s="4"/>
      <c r="L17" s="4"/>
    </row>
    <row r="18" spans="1:12" x14ac:dyDescent="0.2">
      <c r="B18" s="3" t="s">
        <v>15</v>
      </c>
      <c r="C18" s="29">
        <v>17912</v>
      </c>
      <c r="E18" s="4">
        <f>'Multi Family Commodities'!O22</f>
        <v>-4212.6099999999997</v>
      </c>
      <c r="F18" s="4"/>
      <c r="G18" s="4">
        <f t="shared" si="0"/>
        <v>-0.23518367574810181</v>
      </c>
      <c r="H18" s="4"/>
      <c r="I18" s="4"/>
      <c r="J18" s="4"/>
      <c r="K18" s="4"/>
      <c r="L18" s="4"/>
    </row>
    <row r="19" spans="1:12" x14ac:dyDescent="0.2">
      <c r="B19" s="3" t="s">
        <v>16</v>
      </c>
      <c r="C19" s="29">
        <v>18056</v>
      </c>
      <c r="E19" s="4">
        <f>'Multi Family Commodities'!O24</f>
        <v>-5212.04</v>
      </c>
      <c r="F19" s="4"/>
      <c r="G19" s="4">
        <f t="shared" si="0"/>
        <v>-0.28865972529906958</v>
      </c>
      <c r="H19" s="4"/>
      <c r="I19" s="4"/>
      <c r="J19" s="4"/>
      <c r="K19" s="4"/>
      <c r="L19" s="4"/>
    </row>
    <row r="20" spans="1:12" x14ac:dyDescent="0.2">
      <c r="B20" s="3" t="s">
        <v>17</v>
      </c>
      <c r="C20" s="29">
        <v>18082</v>
      </c>
      <c r="E20" s="4">
        <f>'Multi Family Commodities'!O26</f>
        <v>-4570.4599999999991</v>
      </c>
      <c r="F20" s="4"/>
      <c r="G20" s="4">
        <f t="shared" si="0"/>
        <v>-0.25276296869815279</v>
      </c>
      <c r="H20" s="4"/>
      <c r="I20" s="4"/>
      <c r="J20" s="4"/>
      <c r="K20" s="4"/>
      <c r="L20" s="4"/>
    </row>
    <row r="21" spans="1:12" x14ac:dyDescent="0.2">
      <c r="B21" s="3" t="s">
        <v>18</v>
      </c>
      <c r="C21" s="29">
        <v>18262</v>
      </c>
      <c r="E21" s="4">
        <f>'Multi Family Commodities'!O28</f>
        <v>-5581.22</v>
      </c>
      <c r="F21" s="4"/>
      <c r="G21" s="4">
        <f t="shared" si="0"/>
        <v>-0.30561931880407406</v>
      </c>
      <c r="H21" s="4"/>
      <c r="I21" s="4"/>
      <c r="J21" s="4"/>
      <c r="K21" s="4"/>
      <c r="L21" s="4"/>
    </row>
    <row r="22" spans="1:12" x14ac:dyDescent="0.2">
      <c r="B22" s="3" t="s">
        <v>19</v>
      </c>
      <c r="C22" s="30">
        <v>18715</v>
      </c>
      <c r="E22" s="4">
        <f>'Multi Family Commodities'!O30</f>
        <v>-5219.79</v>
      </c>
      <c r="F22" s="4"/>
      <c r="G22" s="4">
        <f t="shared" si="0"/>
        <v>-0.27890943093775045</v>
      </c>
      <c r="H22" s="4"/>
      <c r="I22" s="4"/>
      <c r="J22" s="4"/>
      <c r="K22" s="4"/>
      <c r="L22" s="4"/>
    </row>
    <row r="23" spans="1:12" x14ac:dyDescent="0.2">
      <c r="C23" s="29"/>
      <c r="E23" s="4"/>
      <c r="F23" s="4"/>
      <c r="G23" s="4"/>
      <c r="H23" s="4"/>
      <c r="I23" s="4"/>
      <c r="J23" s="4"/>
      <c r="K23" s="4"/>
      <c r="L23" s="4"/>
    </row>
    <row r="24" spans="1:12" x14ac:dyDescent="0.2">
      <c r="A24" s="3" t="s">
        <v>51</v>
      </c>
      <c r="C24" s="29">
        <f>SUM(C13:C22)</f>
        <v>179483</v>
      </c>
      <c r="E24" s="4">
        <f>SUM(E13:E22)</f>
        <v>-46720.33</v>
      </c>
      <c r="F24" s="4"/>
      <c r="G24" s="4"/>
      <c r="H24" s="4"/>
      <c r="I24" s="4"/>
      <c r="J24" s="4"/>
      <c r="K24" s="4"/>
      <c r="L24" s="4"/>
    </row>
    <row r="25" spans="1:12" x14ac:dyDescent="0.2">
      <c r="C25" s="29"/>
      <c r="E25" s="4"/>
      <c r="F25" s="4"/>
      <c r="G25" s="4"/>
      <c r="H25" s="4"/>
      <c r="I25" s="4"/>
      <c r="J25" s="4"/>
      <c r="K25" s="4"/>
      <c r="L25" s="4"/>
    </row>
    <row r="26" spans="1:12" x14ac:dyDescent="0.2">
      <c r="A26" s="3" t="s">
        <v>2</v>
      </c>
      <c r="C26" s="29">
        <f>+C24+C11</f>
        <v>213588</v>
      </c>
      <c r="E26" s="4">
        <f>+E24+E11</f>
        <v>-55101.55</v>
      </c>
      <c r="F26" s="4"/>
      <c r="G26" s="4">
        <f>+E26/C26</f>
        <v>-0.25798055134183567</v>
      </c>
      <c r="H26" s="4"/>
      <c r="I26" s="4"/>
      <c r="J26" s="4"/>
      <c r="K26" s="4"/>
      <c r="L26" s="4"/>
    </row>
    <row r="27" spans="1:12" x14ac:dyDescent="0.2">
      <c r="E27" s="4"/>
      <c r="F27" s="4"/>
      <c r="G27" s="4"/>
      <c r="H27" s="4"/>
      <c r="I27" s="4"/>
      <c r="J27" s="4"/>
      <c r="K27" s="4"/>
      <c r="L27" s="4"/>
    </row>
    <row r="28" spans="1:12" x14ac:dyDescent="0.2">
      <c r="B28" s="3" t="s">
        <v>20</v>
      </c>
      <c r="E28" s="4"/>
      <c r="F28" s="4"/>
      <c r="G28" s="4"/>
      <c r="H28" s="4"/>
      <c r="I28" s="4"/>
      <c r="J28" s="4"/>
      <c r="K28" s="4"/>
      <c r="L28" s="4"/>
    </row>
    <row r="29" spans="1:12" x14ac:dyDescent="0.2">
      <c r="E29" s="4"/>
      <c r="F29" s="4"/>
      <c r="G29" s="4"/>
      <c r="H29" s="4"/>
      <c r="I29" s="4"/>
      <c r="J29" s="4"/>
      <c r="K29" s="4"/>
      <c r="L29" s="4"/>
    </row>
    <row r="30" spans="1:12" x14ac:dyDescent="0.2">
      <c r="D30" s="3" t="s">
        <v>21</v>
      </c>
      <c r="E30" s="4"/>
      <c r="F30" s="4"/>
      <c r="G30" s="4"/>
      <c r="H30" s="4">
        <f>+E26</f>
        <v>-55101.55</v>
      </c>
      <c r="I30" s="4"/>
      <c r="J30" s="4"/>
      <c r="K30" s="4"/>
      <c r="L30" s="4"/>
    </row>
    <row r="31" spans="1:12" x14ac:dyDescent="0.2">
      <c r="E31" s="4"/>
      <c r="F31" s="4"/>
      <c r="G31" s="4"/>
      <c r="H31" s="4"/>
      <c r="I31" s="4"/>
      <c r="J31" s="4"/>
      <c r="K31" s="4"/>
      <c r="L31" s="4"/>
    </row>
    <row r="32" spans="1:12" x14ac:dyDescent="0.2">
      <c r="B32" s="3" t="s">
        <v>26</v>
      </c>
      <c r="E32" s="4"/>
      <c r="F32" s="4"/>
      <c r="G32" s="4">
        <v>-0.21</v>
      </c>
      <c r="H32" s="4"/>
      <c r="I32" s="4"/>
      <c r="J32" s="4"/>
      <c r="K32" s="4"/>
      <c r="L32" s="4"/>
    </row>
    <row r="33" spans="2:12" x14ac:dyDescent="0.2">
      <c r="C33" s="3" t="s">
        <v>52</v>
      </c>
      <c r="E33" s="4"/>
      <c r="F33" s="4"/>
      <c r="G33" s="5">
        <f>+C11</f>
        <v>34105</v>
      </c>
      <c r="H33" s="4"/>
      <c r="I33" s="4"/>
      <c r="J33" s="4"/>
      <c r="K33" s="4"/>
      <c r="L33" s="4"/>
    </row>
    <row r="34" spans="2:12" x14ac:dyDescent="0.2">
      <c r="B34" s="3" t="s">
        <v>23</v>
      </c>
      <c r="E34" s="4"/>
      <c r="F34" s="4"/>
      <c r="G34" s="4">
        <f>+G33*G32</f>
        <v>-7162.05</v>
      </c>
      <c r="H34" s="4"/>
      <c r="I34" s="4"/>
      <c r="J34" s="4"/>
      <c r="K34" s="4"/>
      <c r="L34" s="4"/>
    </row>
    <row r="35" spans="2:12" x14ac:dyDescent="0.2">
      <c r="E35" s="4"/>
      <c r="F35" s="4"/>
      <c r="G35" s="4"/>
      <c r="H35" s="4"/>
      <c r="I35" s="4"/>
      <c r="J35" s="4"/>
      <c r="K35" s="4"/>
      <c r="L35" s="4"/>
    </row>
    <row r="36" spans="2:12" x14ac:dyDescent="0.2"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3" t="s">
        <v>26</v>
      </c>
      <c r="E37" s="4"/>
      <c r="F37" s="4"/>
      <c r="G37" s="4">
        <v>-0.23</v>
      </c>
      <c r="H37" s="4"/>
      <c r="I37" s="4"/>
      <c r="J37" s="4"/>
      <c r="K37" s="4"/>
      <c r="L37" s="4"/>
    </row>
    <row r="38" spans="2:12" x14ac:dyDescent="0.2">
      <c r="C38" s="3" t="s">
        <v>53</v>
      </c>
      <c r="E38" s="4"/>
      <c r="F38" s="4"/>
      <c r="G38" s="5">
        <f>+C24</f>
        <v>179483</v>
      </c>
      <c r="H38" s="4"/>
      <c r="I38" s="4"/>
      <c r="J38" s="4"/>
      <c r="K38" s="4"/>
      <c r="L38" s="4"/>
    </row>
    <row r="39" spans="2:12" x14ac:dyDescent="0.2">
      <c r="B39" s="3" t="s">
        <v>23</v>
      </c>
      <c r="E39" s="4"/>
      <c r="F39" s="4"/>
      <c r="G39" s="4">
        <f>+G38*G37</f>
        <v>-41281.090000000004</v>
      </c>
      <c r="H39" s="4">
        <f>+G39+G34</f>
        <v>-48443.140000000007</v>
      </c>
      <c r="I39" s="4"/>
      <c r="J39" s="4"/>
      <c r="K39" s="4"/>
      <c r="L39" s="4"/>
    </row>
    <row r="40" spans="2:12" x14ac:dyDescent="0.2">
      <c r="E40" s="4"/>
      <c r="F40" s="4"/>
      <c r="G40" s="4"/>
      <c r="H40" s="4"/>
      <c r="I40" s="4"/>
      <c r="J40" s="4"/>
      <c r="K40" s="4"/>
      <c r="L40" s="4"/>
    </row>
    <row r="41" spans="2:12" x14ac:dyDescent="0.2">
      <c r="B41" s="3" t="s">
        <v>24</v>
      </c>
      <c r="E41" s="4"/>
      <c r="F41" s="4"/>
      <c r="G41" s="4"/>
      <c r="H41" s="4">
        <f>+H30-H39</f>
        <v>-6658.4099999999962</v>
      </c>
      <c r="I41" s="4"/>
      <c r="J41" s="4"/>
      <c r="K41" s="4"/>
      <c r="L41" s="4"/>
    </row>
    <row r="42" spans="2:12" x14ac:dyDescent="0.2">
      <c r="E42" s="4"/>
      <c r="F42" s="4"/>
      <c r="G42" s="4"/>
      <c r="H42" s="4"/>
      <c r="I42" s="4"/>
      <c r="J42" s="4"/>
      <c r="K42" s="4"/>
      <c r="L42" s="4"/>
    </row>
    <row r="43" spans="2:12" x14ac:dyDescent="0.2">
      <c r="E43" s="4"/>
      <c r="F43" s="4"/>
      <c r="G43" s="4"/>
      <c r="H43" s="4"/>
      <c r="I43" s="4"/>
      <c r="J43" s="4"/>
      <c r="K43" s="4"/>
      <c r="L43" s="4"/>
    </row>
    <row r="44" spans="2:12" x14ac:dyDescent="0.2">
      <c r="B44" s="3" t="s">
        <v>46</v>
      </c>
      <c r="E44" s="4"/>
      <c r="F44" s="4"/>
      <c r="G44" s="4"/>
      <c r="H44" s="4"/>
      <c r="I44" s="4"/>
      <c r="J44" s="4"/>
      <c r="K44" s="4"/>
      <c r="L44" s="4"/>
    </row>
    <row r="45" spans="2:12" x14ac:dyDescent="0.2">
      <c r="E45" s="4"/>
      <c r="F45" s="4"/>
      <c r="G45" s="4"/>
      <c r="H45" s="4"/>
      <c r="I45" s="4"/>
      <c r="J45" s="4"/>
      <c r="K45" s="4"/>
      <c r="L45" s="4"/>
    </row>
    <row r="46" spans="2:12" x14ac:dyDescent="0.2">
      <c r="B46" s="3" t="s">
        <v>47</v>
      </c>
      <c r="E46" s="4"/>
      <c r="F46" s="4"/>
      <c r="G46" s="4"/>
      <c r="H46" s="4"/>
      <c r="I46" s="4"/>
      <c r="J46" s="4"/>
      <c r="K46" s="4"/>
      <c r="L46" s="4"/>
    </row>
    <row r="47" spans="2:12" x14ac:dyDescent="0.2">
      <c r="E47" s="4"/>
      <c r="F47" s="4"/>
      <c r="G47" s="4"/>
      <c r="H47" s="4"/>
      <c r="I47" s="4"/>
      <c r="J47" s="4"/>
      <c r="K47" s="4"/>
      <c r="L47" s="4"/>
    </row>
    <row r="48" spans="2:12" x14ac:dyDescent="0.2">
      <c r="D48" s="3" t="s">
        <v>27</v>
      </c>
      <c r="E48" s="4"/>
      <c r="F48" s="4"/>
      <c r="G48" s="4"/>
      <c r="H48" s="5">
        <f>+C26</f>
        <v>213588</v>
      </c>
      <c r="I48" s="4"/>
      <c r="J48" s="4"/>
      <c r="K48" s="4"/>
      <c r="L48" s="4"/>
    </row>
    <row r="49" spans="2:12" x14ac:dyDescent="0.2">
      <c r="D49" s="3" t="s">
        <v>24</v>
      </c>
      <c r="E49" s="4"/>
      <c r="F49" s="4"/>
      <c r="G49" s="4"/>
      <c r="H49" s="4">
        <f>+H41</f>
        <v>-6658.4099999999962</v>
      </c>
      <c r="I49" s="4"/>
      <c r="J49" s="4"/>
      <c r="K49" s="4"/>
      <c r="L49" s="4"/>
    </row>
    <row r="50" spans="2:12" x14ac:dyDescent="0.2">
      <c r="E50" s="4"/>
      <c r="F50" s="4"/>
      <c r="G50" s="4"/>
      <c r="H50" s="4"/>
      <c r="I50" s="4"/>
      <c r="J50" s="4"/>
      <c r="K50" s="4"/>
      <c r="L50" s="4"/>
    </row>
    <row r="51" spans="2:12" x14ac:dyDescent="0.2">
      <c r="D51" s="3" t="s">
        <v>48</v>
      </c>
      <c r="E51" s="4"/>
      <c r="F51" s="4"/>
      <c r="G51" s="4"/>
      <c r="H51" s="4">
        <f>+H49/H48</f>
        <v>-3.1174082813641198E-2</v>
      </c>
      <c r="I51" s="4"/>
      <c r="J51" s="4">
        <f>+H51</f>
        <v>-3.1174082813641198E-2</v>
      </c>
      <c r="K51" s="4"/>
      <c r="L51" s="4"/>
    </row>
    <row r="52" spans="2:12" x14ac:dyDescent="0.2">
      <c r="E52" s="4"/>
      <c r="F52" s="4"/>
      <c r="G52" s="4"/>
      <c r="H52" s="4"/>
      <c r="I52" s="4"/>
      <c r="J52" s="4"/>
      <c r="K52" s="4"/>
      <c r="L52" s="4"/>
    </row>
    <row r="53" spans="2:12" x14ac:dyDescent="0.2">
      <c r="B53" s="3" t="s">
        <v>49</v>
      </c>
      <c r="E53" s="4"/>
      <c r="F53" s="4"/>
      <c r="G53" s="4"/>
      <c r="H53" s="4"/>
      <c r="I53" s="4"/>
      <c r="J53" s="4"/>
      <c r="K53" s="4"/>
      <c r="L53" s="4"/>
    </row>
    <row r="54" spans="2:12" x14ac:dyDescent="0.2">
      <c r="B54" s="58" t="s">
        <v>70</v>
      </c>
      <c r="C54" s="69"/>
      <c r="D54" s="69"/>
      <c r="E54" s="7"/>
      <c r="F54" s="4"/>
      <c r="G54" s="4"/>
      <c r="H54" s="4">
        <f>'Multi - 6 month projection'!O33</f>
        <v>-0.28212045398515323</v>
      </c>
      <c r="I54" s="4"/>
      <c r="J54" s="4">
        <f>+H54</f>
        <v>-0.28212045398515323</v>
      </c>
      <c r="K54" s="4"/>
      <c r="L54" s="4"/>
    </row>
    <row r="55" spans="2:12" x14ac:dyDescent="0.2">
      <c r="E55" s="4"/>
      <c r="F55" s="4"/>
      <c r="G55" s="4"/>
      <c r="H55" s="4"/>
      <c r="I55" s="4"/>
      <c r="J55" s="4"/>
      <c r="K55" s="4"/>
      <c r="L55" s="4"/>
    </row>
    <row r="56" spans="2:12" x14ac:dyDescent="0.2">
      <c r="E56" s="4"/>
      <c r="F56" s="4"/>
      <c r="G56" s="4"/>
      <c r="H56" s="4"/>
      <c r="I56" s="4"/>
      <c r="J56" s="4"/>
      <c r="K56" s="4"/>
      <c r="L56" s="4"/>
    </row>
    <row r="57" spans="2:12" x14ac:dyDescent="0.2">
      <c r="B57" s="3" t="s">
        <v>50</v>
      </c>
      <c r="E57" s="4"/>
      <c r="F57" s="4"/>
      <c r="G57" s="4"/>
      <c r="H57" s="4"/>
      <c r="I57" s="4"/>
      <c r="J57" s="7">
        <f>+J54+J51</f>
        <v>-0.31329453679879443</v>
      </c>
      <c r="K57" s="4"/>
      <c r="L57" s="4"/>
    </row>
    <row r="58" spans="2:12" x14ac:dyDescent="0.2">
      <c r="E58" s="4"/>
      <c r="F58" s="4"/>
      <c r="G58" s="4"/>
      <c r="H58" s="4"/>
      <c r="I58" s="4"/>
      <c r="J58" s="4"/>
    </row>
    <row r="59" spans="2:12" x14ac:dyDescent="0.2">
      <c r="E59" s="4"/>
      <c r="F59" s="4"/>
      <c r="G59" s="4"/>
      <c r="H59" s="4"/>
      <c r="I59" s="4"/>
      <c r="J59" s="4"/>
    </row>
    <row r="60" spans="2:12" x14ac:dyDescent="0.2">
      <c r="E60" s="4"/>
      <c r="F60" s="4"/>
      <c r="G60" s="4"/>
      <c r="H60" s="4"/>
      <c r="I60" s="4"/>
      <c r="J60" s="4"/>
    </row>
    <row r="61" spans="2:12" x14ac:dyDescent="0.2">
      <c r="E61" s="4"/>
      <c r="F61" s="4"/>
      <c r="G61" s="4"/>
      <c r="H61" s="4"/>
      <c r="I61" s="4"/>
      <c r="J61" s="4"/>
    </row>
    <row r="62" spans="2:12" x14ac:dyDescent="0.2">
      <c r="E62" s="4"/>
      <c r="F62" s="4"/>
      <c r="G62" s="4"/>
      <c r="H62" s="4"/>
      <c r="I62" s="4"/>
      <c r="J62" s="4"/>
    </row>
    <row r="63" spans="2:12" x14ac:dyDescent="0.2">
      <c r="E63" s="4"/>
      <c r="F63" s="4"/>
      <c r="G63" s="4"/>
      <c r="H63" s="4"/>
      <c r="I63" s="4"/>
      <c r="J63" s="4"/>
    </row>
    <row r="64" spans="2:12" x14ac:dyDescent="0.2">
      <c r="E64" s="4"/>
      <c r="F64" s="4"/>
      <c r="G64" s="4"/>
      <c r="H64" s="4"/>
      <c r="I64" s="4"/>
      <c r="J64" s="4"/>
    </row>
    <row r="65" spans="5:10" x14ac:dyDescent="0.2">
      <c r="E65" s="4"/>
      <c r="F65" s="4"/>
      <c r="G65" s="4"/>
      <c r="H65" s="4"/>
      <c r="I65" s="4"/>
      <c r="J65" s="4"/>
    </row>
    <row r="66" spans="5:10" x14ac:dyDescent="0.2">
      <c r="E66" s="4"/>
      <c r="F66" s="4"/>
      <c r="G66" s="4"/>
      <c r="H66" s="4"/>
      <c r="I66" s="4"/>
      <c r="J66" s="4"/>
    </row>
    <row r="67" spans="5:10" x14ac:dyDescent="0.2">
      <c r="E67" s="4"/>
      <c r="F67" s="4"/>
      <c r="G67" s="4"/>
      <c r="H67" s="4"/>
      <c r="I67" s="4"/>
      <c r="J67" s="4"/>
    </row>
    <row r="68" spans="5:10" x14ac:dyDescent="0.2">
      <c r="E68" s="4"/>
      <c r="F68" s="4"/>
      <c r="G68" s="4"/>
      <c r="H68" s="4"/>
      <c r="I68" s="4"/>
      <c r="J68" s="4"/>
    </row>
    <row r="69" spans="5:10" x14ac:dyDescent="0.2">
      <c r="E69" s="4"/>
      <c r="F69" s="4"/>
      <c r="G69" s="4"/>
      <c r="H69" s="4"/>
      <c r="I69" s="4"/>
      <c r="J69" s="4"/>
    </row>
    <row r="70" spans="5:10" x14ac:dyDescent="0.2">
      <c r="E70" s="4"/>
      <c r="F70" s="4"/>
      <c r="G70" s="4"/>
      <c r="H70" s="4"/>
      <c r="I70" s="4"/>
      <c r="J70" s="4"/>
    </row>
    <row r="71" spans="5:10" x14ac:dyDescent="0.2">
      <c r="E71" s="4"/>
      <c r="F71" s="4"/>
      <c r="G71" s="4"/>
      <c r="H71" s="4"/>
      <c r="I71" s="4"/>
      <c r="J71" s="4"/>
    </row>
    <row r="72" spans="5:10" x14ac:dyDescent="0.2">
      <c r="E72" s="4"/>
      <c r="F72" s="4"/>
      <c r="G72" s="4"/>
      <c r="H72" s="4"/>
      <c r="I72" s="4"/>
      <c r="J72" s="4"/>
    </row>
    <row r="73" spans="5:10" x14ac:dyDescent="0.2">
      <c r="E73" s="4"/>
      <c r="F73" s="4"/>
      <c r="G73" s="4"/>
      <c r="H73" s="4"/>
      <c r="I73" s="4"/>
      <c r="J73" s="4"/>
    </row>
    <row r="74" spans="5:10" x14ac:dyDescent="0.2">
      <c r="E74" s="4"/>
      <c r="F74" s="4"/>
      <c r="G74" s="4"/>
      <c r="H74" s="4"/>
      <c r="I74" s="4"/>
      <c r="J74" s="4"/>
    </row>
    <row r="75" spans="5:10" x14ac:dyDescent="0.2">
      <c r="E75" s="4"/>
      <c r="F75" s="4"/>
      <c r="G75" s="4"/>
      <c r="H75" s="4"/>
      <c r="I75" s="4"/>
      <c r="J75" s="4"/>
    </row>
    <row r="76" spans="5:10" x14ac:dyDescent="0.2">
      <c r="E76" s="4"/>
      <c r="F76" s="4"/>
      <c r="G76" s="4"/>
      <c r="H76" s="4"/>
      <c r="I76" s="4"/>
      <c r="J76" s="4"/>
    </row>
    <row r="77" spans="5:10" x14ac:dyDescent="0.2">
      <c r="E77" s="4"/>
      <c r="F77" s="4"/>
      <c r="G77" s="4"/>
      <c r="H77" s="4"/>
      <c r="I77" s="4"/>
      <c r="J77" s="4"/>
    </row>
    <row r="78" spans="5:10" x14ac:dyDescent="0.2">
      <c r="E78" s="4"/>
      <c r="F78" s="4"/>
      <c r="G78" s="4"/>
      <c r="H78" s="4"/>
      <c r="I78" s="4"/>
      <c r="J78" s="4"/>
    </row>
    <row r="79" spans="5:10" x14ac:dyDescent="0.2">
      <c r="E79" s="4"/>
      <c r="F79" s="4"/>
      <c r="G79" s="4"/>
      <c r="H79" s="4"/>
      <c r="I79" s="4"/>
      <c r="J79" s="4"/>
    </row>
    <row r="80" spans="5:10" x14ac:dyDescent="0.2">
      <c r="E80" s="4"/>
      <c r="F80" s="4"/>
      <c r="G80" s="4"/>
      <c r="H80" s="4"/>
      <c r="I80" s="4"/>
      <c r="J80" s="4"/>
    </row>
    <row r="81" spans="5:10" x14ac:dyDescent="0.2">
      <c r="E81" s="4"/>
      <c r="F81" s="4"/>
      <c r="G81" s="4"/>
      <c r="H81" s="4"/>
      <c r="I81" s="4"/>
      <c r="J81" s="4"/>
    </row>
    <row r="82" spans="5:10" x14ac:dyDescent="0.2">
      <c r="E82" s="4"/>
      <c r="F82" s="4"/>
      <c r="G82" s="4"/>
      <c r="H82" s="4"/>
      <c r="I82" s="4"/>
      <c r="J82" s="4"/>
    </row>
    <row r="83" spans="5:10" x14ac:dyDescent="0.2">
      <c r="E83" s="4"/>
      <c r="F83" s="4"/>
      <c r="G83" s="4"/>
      <c r="H83" s="4"/>
      <c r="I83" s="4"/>
      <c r="J83" s="4"/>
    </row>
    <row r="84" spans="5:10" x14ac:dyDescent="0.2">
      <c r="E84" s="4"/>
      <c r="F84" s="4"/>
      <c r="G84" s="4"/>
      <c r="H84" s="4"/>
      <c r="I84" s="4"/>
      <c r="J84" s="4"/>
    </row>
    <row r="85" spans="5:10" x14ac:dyDescent="0.2">
      <c r="E85" s="4"/>
      <c r="F85" s="4"/>
      <c r="G85" s="4"/>
      <c r="H85" s="4"/>
      <c r="I85" s="4"/>
      <c r="J85" s="4"/>
    </row>
    <row r="86" spans="5:10" x14ac:dyDescent="0.2">
      <c r="E86" s="4"/>
      <c r="F86" s="4"/>
      <c r="G86" s="4"/>
      <c r="H86" s="4"/>
      <c r="I86" s="4"/>
      <c r="J86" s="4"/>
    </row>
    <row r="87" spans="5:10" x14ac:dyDescent="0.2">
      <c r="E87" s="4"/>
      <c r="F87" s="4"/>
      <c r="G87" s="4"/>
      <c r="H87" s="4"/>
      <c r="I87" s="4"/>
      <c r="J87" s="4"/>
    </row>
    <row r="88" spans="5:10" x14ac:dyDescent="0.2">
      <c r="E88" s="4"/>
      <c r="F88" s="4"/>
      <c r="G88" s="4"/>
      <c r="H88" s="4"/>
      <c r="I88" s="4"/>
      <c r="J88" s="4"/>
    </row>
    <row r="89" spans="5:10" x14ac:dyDescent="0.2">
      <c r="E89" s="4"/>
      <c r="F89" s="4"/>
      <c r="G89" s="4"/>
      <c r="H89" s="4"/>
      <c r="I89" s="4"/>
      <c r="J89" s="4"/>
    </row>
    <row r="90" spans="5:10" x14ac:dyDescent="0.2">
      <c r="E90" s="4"/>
      <c r="F90" s="4"/>
      <c r="G90" s="4"/>
      <c r="H90" s="4"/>
      <c r="I90" s="4"/>
      <c r="J90" s="4"/>
    </row>
    <row r="91" spans="5:10" x14ac:dyDescent="0.2">
      <c r="E91" s="4"/>
      <c r="F91" s="4"/>
      <c r="G91" s="4"/>
      <c r="H91" s="4"/>
      <c r="I91" s="4"/>
      <c r="J91" s="4"/>
    </row>
    <row r="92" spans="5:10" x14ac:dyDescent="0.2">
      <c r="E92" s="4"/>
      <c r="F92" s="4"/>
      <c r="G92" s="4"/>
      <c r="H92" s="4"/>
      <c r="I92" s="4"/>
      <c r="J92" s="4"/>
    </row>
    <row r="93" spans="5:10" x14ac:dyDescent="0.2">
      <c r="E93" s="4"/>
      <c r="F93" s="4"/>
      <c r="G93" s="4"/>
      <c r="H93" s="4"/>
      <c r="I93" s="4"/>
      <c r="J93" s="4"/>
    </row>
    <row r="94" spans="5:10" x14ac:dyDescent="0.2">
      <c r="E94" s="4"/>
      <c r="F94" s="4"/>
      <c r="G94" s="4"/>
      <c r="H94" s="4"/>
      <c r="I94" s="4"/>
      <c r="J94" s="4"/>
    </row>
    <row r="95" spans="5:10" x14ac:dyDescent="0.2">
      <c r="E95" s="4"/>
      <c r="F95" s="4"/>
      <c r="G95" s="4"/>
      <c r="H95" s="4"/>
      <c r="I95" s="4"/>
      <c r="J95" s="4"/>
    </row>
    <row r="96" spans="5:10" x14ac:dyDescent="0.2">
      <c r="E96" s="4"/>
      <c r="F96" s="4"/>
      <c r="G96" s="4"/>
      <c r="H96" s="4"/>
      <c r="I96" s="4"/>
      <c r="J96" s="4"/>
    </row>
    <row r="97" spans="5:10" x14ac:dyDescent="0.2">
      <c r="E97" s="4"/>
      <c r="F97" s="4"/>
      <c r="G97" s="4"/>
      <c r="H97" s="4"/>
      <c r="I97" s="4"/>
      <c r="J97" s="4"/>
    </row>
    <row r="98" spans="5:10" x14ac:dyDescent="0.2">
      <c r="E98" s="4"/>
      <c r="F98" s="4"/>
      <c r="G98" s="4"/>
      <c r="H98" s="4"/>
      <c r="I98" s="4"/>
      <c r="J98" s="4"/>
    </row>
    <row r="99" spans="5:10" x14ac:dyDescent="0.2">
      <c r="E99" s="4"/>
      <c r="F99" s="4"/>
      <c r="G99" s="4"/>
      <c r="H99" s="4"/>
      <c r="I99" s="4"/>
      <c r="J99" s="4"/>
    </row>
    <row r="100" spans="5:10" x14ac:dyDescent="0.2">
      <c r="E100" s="4"/>
      <c r="F100" s="4"/>
      <c r="G100" s="4"/>
      <c r="H100" s="4"/>
      <c r="I100" s="4"/>
      <c r="J100" s="4"/>
    </row>
    <row r="101" spans="5:10" x14ac:dyDescent="0.2">
      <c r="E101" s="4"/>
      <c r="F101" s="4"/>
      <c r="G101" s="4"/>
      <c r="H101" s="4"/>
      <c r="I101" s="4"/>
      <c r="J101" s="4"/>
    </row>
    <row r="102" spans="5:10" x14ac:dyDescent="0.2">
      <c r="E102" s="4"/>
      <c r="F102" s="4"/>
      <c r="G102" s="4"/>
      <c r="H102" s="4"/>
      <c r="I102" s="4"/>
      <c r="J102" s="4"/>
    </row>
    <row r="103" spans="5:10" x14ac:dyDescent="0.2">
      <c r="E103" s="4"/>
      <c r="F103" s="4"/>
      <c r="G103" s="4"/>
      <c r="H103" s="4"/>
      <c r="I103" s="4"/>
      <c r="J103" s="4"/>
    </row>
    <row r="104" spans="5:10" x14ac:dyDescent="0.2">
      <c r="E104" s="4"/>
      <c r="F104" s="4"/>
      <c r="G104" s="4"/>
      <c r="H104" s="4"/>
      <c r="I104" s="4"/>
      <c r="J104" s="4"/>
    </row>
    <row r="105" spans="5:10" x14ac:dyDescent="0.2">
      <c r="E105" s="4"/>
      <c r="F105" s="4"/>
      <c r="G105" s="4"/>
      <c r="H105" s="4"/>
      <c r="I105" s="4"/>
      <c r="J105" s="4"/>
    </row>
    <row r="106" spans="5:10" x14ac:dyDescent="0.2">
      <c r="E106" s="4"/>
      <c r="F106" s="4"/>
      <c r="G106" s="4"/>
      <c r="H106" s="4"/>
      <c r="I106" s="4"/>
      <c r="J106" s="4"/>
    </row>
    <row r="107" spans="5:10" x14ac:dyDescent="0.2">
      <c r="E107" s="4"/>
      <c r="F107" s="4"/>
      <c r="G107" s="4"/>
      <c r="H107" s="4"/>
      <c r="I107" s="4"/>
      <c r="J107" s="4"/>
    </row>
    <row r="108" spans="5:10" x14ac:dyDescent="0.2">
      <c r="E108" s="4"/>
      <c r="F108" s="4"/>
      <c r="G108" s="4"/>
      <c r="H108" s="4"/>
      <c r="I108" s="4"/>
      <c r="J108" s="4"/>
    </row>
    <row r="109" spans="5:10" x14ac:dyDescent="0.2">
      <c r="E109" s="4"/>
      <c r="F109" s="4"/>
      <c r="G109" s="4"/>
      <c r="H109" s="4"/>
      <c r="I109" s="4"/>
      <c r="J109" s="4"/>
    </row>
    <row r="110" spans="5:10" x14ac:dyDescent="0.2">
      <c r="E110" s="4"/>
      <c r="F110" s="4"/>
      <c r="G110" s="4"/>
      <c r="H110" s="4"/>
      <c r="I110" s="4"/>
      <c r="J110" s="4"/>
    </row>
    <row r="111" spans="5:10" x14ac:dyDescent="0.2">
      <c r="E111" s="4"/>
      <c r="F111" s="4"/>
      <c r="G111" s="4"/>
      <c r="H111" s="4"/>
      <c r="I111" s="4"/>
      <c r="J111" s="4"/>
    </row>
    <row r="112" spans="5:10" x14ac:dyDescent="0.2">
      <c r="E112" s="4"/>
      <c r="F112" s="4"/>
      <c r="G112" s="4"/>
      <c r="H112" s="4"/>
      <c r="I112" s="4"/>
      <c r="J112" s="4"/>
    </row>
    <row r="113" spans="5:10" x14ac:dyDescent="0.2">
      <c r="E113" s="4"/>
      <c r="F113" s="4"/>
      <c r="G113" s="4"/>
      <c r="H113" s="4"/>
      <c r="I113" s="4"/>
      <c r="J113" s="4"/>
    </row>
    <row r="114" spans="5:10" x14ac:dyDescent="0.2">
      <c r="E114" s="4"/>
      <c r="F114" s="4"/>
      <c r="G114" s="4"/>
      <c r="H114" s="4"/>
      <c r="I114" s="4"/>
      <c r="J114" s="4"/>
    </row>
    <row r="115" spans="5:10" x14ac:dyDescent="0.2">
      <c r="E115" s="4"/>
      <c r="F115" s="4"/>
      <c r="G115" s="4"/>
      <c r="H115" s="4"/>
      <c r="I115" s="4"/>
      <c r="J115" s="4"/>
    </row>
    <row r="116" spans="5:10" x14ac:dyDescent="0.2">
      <c r="E116" s="4"/>
      <c r="F116" s="4"/>
      <c r="G116" s="4"/>
      <c r="H116" s="4"/>
      <c r="I116" s="4"/>
      <c r="J116" s="4"/>
    </row>
    <row r="117" spans="5:10" x14ac:dyDescent="0.2">
      <c r="E117" s="4"/>
      <c r="F117" s="4"/>
      <c r="G117" s="4"/>
      <c r="H117" s="4"/>
      <c r="I117" s="4"/>
      <c r="J117" s="4"/>
    </row>
    <row r="118" spans="5:10" x14ac:dyDescent="0.2">
      <c r="E118" s="4"/>
      <c r="F118" s="4"/>
      <c r="G118" s="4"/>
      <c r="H118" s="4"/>
      <c r="I118" s="4"/>
      <c r="J118" s="4"/>
    </row>
    <row r="119" spans="5:10" x14ac:dyDescent="0.2">
      <c r="E119" s="4"/>
      <c r="F119" s="4"/>
      <c r="G119" s="4"/>
      <c r="H119" s="4"/>
      <c r="I119" s="4"/>
      <c r="J119" s="4"/>
    </row>
    <row r="120" spans="5:10" x14ac:dyDescent="0.2">
      <c r="E120" s="4"/>
      <c r="F120" s="4"/>
      <c r="G120" s="4"/>
      <c r="H120" s="4"/>
      <c r="I120" s="4"/>
      <c r="J120" s="4"/>
    </row>
    <row r="121" spans="5:10" x14ac:dyDescent="0.2">
      <c r="E121" s="4"/>
      <c r="F121" s="4"/>
      <c r="G121" s="4"/>
      <c r="H121" s="4"/>
      <c r="I121" s="4"/>
      <c r="J121" s="4"/>
    </row>
    <row r="122" spans="5:10" x14ac:dyDescent="0.2">
      <c r="E122" s="4"/>
      <c r="F122" s="4"/>
      <c r="G122" s="4"/>
      <c r="H122" s="4"/>
      <c r="I122" s="4"/>
      <c r="J122" s="4"/>
    </row>
    <row r="123" spans="5:10" x14ac:dyDescent="0.2">
      <c r="E123" s="4"/>
      <c r="F123" s="4"/>
      <c r="G123" s="4"/>
      <c r="H123" s="4"/>
      <c r="I123" s="4"/>
      <c r="J123" s="4"/>
    </row>
    <row r="124" spans="5:10" x14ac:dyDescent="0.2">
      <c r="E124" s="4"/>
      <c r="F124" s="4"/>
      <c r="G124" s="4"/>
      <c r="H124" s="4"/>
      <c r="I124" s="4"/>
      <c r="J124" s="4"/>
    </row>
    <row r="125" spans="5:10" x14ac:dyDescent="0.2">
      <c r="E125" s="4"/>
      <c r="F125" s="4"/>
      <c r="G125" s="4"/>
      <c r="H125" s="4"/>
      <c r="I125" s="4"/>
      <c r="J125" s="4"/>
    </row>
    <row r="126" spans="5:10" x14ac:dyDescent="0.2">
      <c r="E126" s="4"/>
      <c r="F126" s="4"/>
      <c r="G126" s="4"/>
      <c r="H126" s="4"/>
      <c r="I126" s="4"/>
      <c r="J126" s="4"/>
    </row>
    <row r="127" spans="5:10" x14ac:dyDescent="0.2">
      <c r="E127" s="4"/>
      <c r="F127" s="4"/>
      <c r="G127" s="4"/>
      <c r="H127" s="4"/>
      <c r="I127" s="4"/>
      <c r="J127" s="4"/>
    </row>
    <row r="128" spans="5:10" x14ac:dyDescent="0.2">
      <c r="E128" s="4"/>
      <c r="F128" s="4"/>
      <c r="G128" s="4"/>
      <c r="H128" s="4"/>
      <c r="I128" s="4"/>
      <c r="J128" s="4"/>
    </row>
    <row r="129" spans="5:10" x14ac:dyDescent="0.2">
      <c r="E129" s="4"/>
      <c r="F129" s="4"/>
      <c r="G129" s="4"/>
      <c r="H129" s="4"/>
      <c r="I129" s="4"/>
      <c r="J129" s="4"/>
    </row>
    <row r="130" spans="5:10" x14ac:dyDescent="0.2">
      <c r="E130" s="4"/>
      <c r="F130" s="4"/>
      <c r="G130" s="4"/>
      <c r="H130" s="4"/>
      <c r="I130" s="4"/>
      <c r="J130" s="4"/>
    </row>
    <row r="131" spans="5:10" x14ac:dyDescent="0.2">
      <c r="E131" s="4"/>
      <c r="F131" s="4"/>
      <c r="G131" s="4"/>
      <c r="H131" s="4"/>
      <c r="I131" s="4"/>
      <c r="J131" s="4"/>
    </row>
    <row r="132" spans="5:10" x14ac:dyDescent="0.2">
      <c r="E132" s="4"/>
      <c r="F132" s="4"/>
      <c r="G132" s="4"/>
      <c r="H132" s="4"/>
      <c r="I132" s="4"/>
      <c r="J132" s="4"/>
    </row>
    <row r="133" spans="5:10" x14ac:dyDescent="0.2">
      <c r="E133" s="4"/>
      <c r="F133" s="4"/>
      <c r="G133" s="4"/>
      <c r="H133" s="4"/>
      <c r="I133" s="4"/>
      <c r="J133" s="4"/>
    </row>
    <row r="134" spans="5:10" x14ac:dyDescent="0.2">
      <c r="E134" s="4"/>
      <c r="F134" s="4"/>
      <c r="G134" s="4"/>
      <c r="H134" s="4"/>
      <c r="I134" s="4"/>
      <c r="J134" s="4"/>
    </row>
    <row r="135" spans="5:10" x14ac:dyDescent="0.2">
      <c r="E135" s="4"/>
      <c r="F135" s="4"/>
      <c r="G135" s="4"/>
      <c r="H135" s="4"/>
      <c r="I135" s="4"/>
      <c r="J135" s="4"/>
    </row>
    <row r="136" spans="5:10" x14ac:dyDescent="0.2">
      <c r="E136" s="4"/>
      <c r="F136" s="4"/>
      <c r="G136" s="4"/>
      <c r="H136" s="4"/>
      <c r="I136" s="4"/>
      <c r="J136" s="4"/>
    </row>
    <row r="137" spans="5:10" x14ac:dyDescent="0.2">
      <c r="E137" s="4"/>
      <c r="F137" s="4"/>
      <c r="G137" s="4"/>
      <c r="H137" s="4"/>
      <c r="I137" s="4"/>
      <c r="J137" s="4"/>
    </row>
    <row r="138" spans="5:10" x14ac:dyDescent="0.2">
      <c r="E138" s="4"/>
      <c r="F138" s="4"/>
      <c r="G138" s="4"/>
      <c r="H138" s="4"/>
      <c r="I138" s="4"/>
      <c r="J138" s="4"/>
    </row>
    <row r="139" spans="5:10" x14ac:dyDescent="0.2">
      <c r="E139" s="4"/>
      <c r="F139" s="4"/>
      <c r="G139" s="4"/>
      <c r="H139" s="4"/>
      <c r="I139" s="4"/>
      <c r="J139" s="4"/>
    </row>
    <row r="140" spans="5:10" x14ac:dyDescent="0.2">
      <c r="E140" s="4"/>
      <c r="F140" s="4"/>
      <c r="G140" s="4"/>
      <c r="H140" s="4"/>
      <c r="I140" s="4"/>
      <c r="J140" s="4"/>
    </row>
    <row r="141" spans="5:10" x14ac:dyDescent="0.2">
      <c r="E141" s="4"/>
      <c r="F141" s="4"/>
      <c r="G141" s="4"/>
      <c r="H141" s="4"/>
      <c r="I141" s="4"/>
      <c r="J141" s="4"/>
    </row>
    <row r="142" spans="5:10" x14ac:dyDescent="0.2">
      <c r="E142" s="4"/>
      <c r="F142" s="4"/>
      <c r="G142" s="4"/>
      <c r="H142" s="4"/>
      <c r="I142" s="4"/>
      <c r="J142" s="4"/>
    </row>
    <row r="143" spans="5:10" x14ac:dyDescent="0.2">
      <c r="E143" s="4"/>
      <c r="F143" s="4"/>
      <c r="G143" s="4"/>
      <c r="H143" s="4"/>
      <c r="I143" s="4"/>
      <c r="J143" s="4"/>
    </row>
    <row r="144" spans="5:10" x14ac:dyDescent="0.2">
      <c r="E144" s="4"/>
      <c r="F144" s="4"/>
      <c r="G144" s="4"/>
      <c r="H144" s="4"/>
      <c r="I144" s="4"/>
      <c r="J144" s="4"/>
    </row>
    <row r="145" spans="5:10" x14ac:dyDescent="0.2">
      <c r="E145" s="4"/>
      <c r="F145" s="4"/>
      <c r="G145" s="4"/>
      <c r="H145" s="4"/>
      <c r="I145" s="4"/>
      <c r="J145" s="4"/>
    </row>
    <row r="146" spans="5:10" x14ac:dyDescent="0.2">
      <c r="E146" s="4"/>
      <c r="F146" s="4"/>
      <c r="G146" s="4"/>
      <c r="H146" s="4"/>
      <c r="I146" s="4"/>
      <c r="J146" s="4"/>
    </row>
    <row r="147" spans="5:10" x14ac:dyDescent="0.2">
      <c r="E147" s="4"/>
      <c r="F147" s="4"/>
      <c r="G147" s="4"/>
      <c r="H147" s="4"/>
      <c r="I147" s="4"/>
      <c r="J147" s="4"/>
    </row>
    <row r="148" spans="5:10" x14ac:dyDescent="0.2">
      <c r="E148" s="4"/>
      <c r="F148" s="4"/>
      <c r="G148" s="4"/>
      <c r="H148" s="4"/>
      <c r="I148" s="4"/>
      <c r="J148" s="4"/>
    </row>
    <row r="149" spans="5:10" x14ac:dyDescent="0.2">
      <c r="E149" s="4"/>
      <c r="F149" s="4"/>
      <c r="G149" s="4"/>
      <c r="H149" s="4"/>
      <c r="I149" s="4"/>
      <c r="J149" s="4"/>
    </row>
    <row r="150" spans="5:10" x14ac:dyDescent="0.2">
      <c r="E150" s="4"/>
      <c r="F150" s="4"/>
      <c r="G150" s="4"/>
      <c r="H150" s="4"/>
      <c r="I150" s="4"/>
      <c r="J150" s="4"/>
    </row>
    <row r="151" spans="5:10" x14ac:dyDescent="0.2">
      <c r="E151" s="4"/>
      <c r="F151" s="4"/>
      <c r="G151" s="4"/>
      <c r="H151" s="4"/>
      <c r="I151" s="4"/>
      <c r="J151" s="4"/>
    </row>
    <row r="152" spans="5:10" x14ac:dyDescent="0.2">
      <c r="E152" s="4"/>
      <c r="F152" s="4"/>
      <c r="G152" s="4"/>
      <c r="H152" s="4"/>
      <c r="I152" s="4"/>
      <c r="J152" s="4"/>
    </row>
    <row r="153" spans="5:10" x14ac:dyDescent="0.2">
      <c r="E153" s="4"/>
      <c r="F153" s="4"/>
      <c r="G153" s="4"/>
      <c r="H153" s="4"/>
      <c r="I153" s="4"/>
      <c r="J153" s="4"/>
    </row>
    <row r="154" spans="5:10" x14ac:dyDescent="0.2">
      <c r="E154" s="4"/>
      <c r="F154" s="4"/>
      <c r="G154" s="4"/>
      <c r="H154" s="4"/>
      <c r="I154" s="4"/>
      <c r="J154" s="4"/>
    </row>
    <row r="155" spans="5:10" x14ac:dyDescent="0.2">
      <c r="E155" s="4"/>
      <c r="F155" s="4"/>
      <c r="G155" s="4"/>
      <c r="H155" s="4"/>
      <c r="I155" s="4"/>
      <c r="J155" s="4"/>
    </row>
    <row r="156" spans="5:10" x14ac:dyDescent="0.2">
      <c r="E156" s="4"/>
      <c r="F156" s="4"/>
      <c r="G156" s="4"/>
      <c r="H156" s="4"/>
      <c r="I156" s="4"/>
      <c r="J156" s="4"/>
    </row>
    <row r="157" spans="5:10" x14ac:dyDescent="0.2">
      <c r="E157" s="4"/>
      <c r="F157" s="4"/>
      <c r="G157" s="4"/>
      <c r="H157" s="4"/>
      <c r="I157" s="4"/>
      <c r="J157" s="4"/>
    </row>
    <row r="158" spans="5:10" x14ac:dyDescent="0.2">
      <c r="E158" s="4"/>
      <c r="F158" s="4"/>
      <c r="G158" s="4"/>
      <c r="H158" s="4"/>
      <c r="I158" s="4"/>
      <c r="J158" s="4"/>
    </row>
    <row r="159" spans="5:10" x14ac:dyDescent="0.2">
      <c r="E159" s="4"/>
      <c r="F159" s="4"/>
      <c r="G159" s="4"/>
      <c r="H159" s="4"/>
      <c r="I159" s="4"/>
      <c r="J159" s="4"/>
    </row>
    <row r="160" spans="5:10" x14ac:dyDescent="0.2">
      <c r="E160" s="4"/>
      <c r="F160" s="4"/>
      <c r="G160" s="4"/>
      <c r="H160" s="4"/>
      <c r="I160" s="4"/>
      <c r="J160" s="4"/>
    </row>
    <row r="161" spans="5:10" x14ac:dyDescent="0.2">
      <c r="E161" s="4"/>
      <c r="F161" s="4"/>
      <c r="G161" s="4"/>
      <c r="H161" s="4"/>
      <c r="I161" s="4"/>
      <c r="J161" s="4"/>
    </row>
    <row r="162" spans="5:10" x14ac:dyDescent="0.2">
      <c r="E162" s="4"/>
      <c r="F162" s="4"/>
      <c r="G162" s="4"/>
      <c r="H162" s="4"/>
      <c r="I162" s="4"/>
      <c r="J162" s="4"/>
    </row>
    <row r="163" spans="5:10" x14ac:dyDescent="0.2">
      <c r="E163" s="4"/>
      <c r="F163" s="4"/>
      <c r="G163" s="4"/>
      <c r="H163" s="4"/>
      <c r="I163" s="4"/>
      <c r="J163" s="4"/>
    </row>
    <row r="164" spans="5:10" x14ac:dyDescent="0.2">
      <c r="E164" s="4"/>
      <c r="F164" s="4"/>
      <c r="G164" s="4"/>
      <c r="H164" s="4"/>
      <c r="I164" s="4"/>
      <c r="J164" s="4"/>
    </row>
    <row r="165" spans="5:10" x14ac:dyDescent="0.2">
      <c r="E165" s="4"/>
      <c r="F165" s="4"/>
      <c r="G165" s="4"/>
      <c r="H165" s="4"/>
      <c r="I165" s="4"/>
      <c r="J165" s="4"/>
    </row>
    <row r="166" spans="5:10" x14ac:dyDescent="0.2">
      <c r="E166" s="4"/>
      <c r="F166" s="4"/>
      <c r="G166" s="4"/>
      <c r="H166" s="4"/>
      <c r="I166" s="4"/>
      <c r="J166" s="4"/>
    </row>
    <row r="167" spans="5:10" x14ac:dyDescent="0.2">
      <c r="E167" s="4"/>
      <c r="F167" s="4"/>
      <c r="G167" s="4"/>
      <c r="H167" s="4"/>
      <c r="I167" s="4"/>
      <c r="J167" s="4"/>
    </row>
    <row r="168" spans="5:10" x14ac:dyDescent="0.2">
      <c r="E168" s="4"/>
      <c r="F168" s="4"/>
      <c r="G168" s="4"/>
      <c r="H168" s="4"/>
      <c r="I168" s="4"/>
      <c r="J168" s="4"/>
    </row>
    <row r="169" spans="5:10" x14ac:dyDescent="0.2">
      <c r="E169" s="4"/>
      <c r="F169" s="4"/>
      <c r="G169" s="4"/>
      <c r="H169" s="4"/>
      <c r="I169" s="4"/>
      <c r="J169" s="4"/>
    </row>
    <row r="170" spans="5:10" x14ac:dyDescent="0.2">
      <c r="E170" s="4"/>
      <c r="F170" s="4"/>
      <c r="G170" s="4"/>
      <c r="H170" s="4"/>
      <c r="I170" s="4"/>
      <c r="J170" s="4"/>
    </row>
  </sheetData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3" workbookViewId="0">
      <selection activeCell="B54" sqref="B54"/>
    </sheetView>
  </sheetViews>
  <sheetFormatPr defaultColWidth="9.140625" defaultRowHeight="15" x14ac:dyDescent="0.25"/>
  <cols>
    <col min="1" max="1" width="8.140625" style="8" customWidth="1"/>
    <col min="2" max="2" width="10.7109375" style="8" bestFit="1" customWidth="1"/>
    <col min="3" max="3" width="10.140625" style="8" bestFit="1" customWidth="1"/>
    <col min="4" max="4" width="12.28515625" style="8" bestFit="1" customWidth="1"/>
    <col min="5" max="5" width="11.140625" style="8" bestFit="1" customWidth="1"/>
    <col min="6" max="6" width="10.7109375" style="8" bestFit="1" customWidth="1"/>
    <col min="7" max="7" width="10.140625" style="8" bestFit="1" customWidth="1"/>
    <col min="8" max="8" width="12.28515625" style="8" bestFit="1" customWidth="1"/>
    <col min="9" max="9" width="11.140625" style="8" bestFit="1" customWidth="1"/>
    <col min="10" max="10" width="9.28515625" style="8" bestFit="1" customWidth="1"/>
    <col min="11" max="11" width="11.85546875" style="8" bestFit="1" customWidth="1"/>
    <col min="12" max="12" width="10.28515625" style="8" bestFit="1" customWidth="1"/>
    <col min="13" max="13" width="12.28515625" style="8" bestFit="1" customWidth="1"/>
    <col min="14" max="14" width="11.140625" style="8" bestFit="1" customWidth="1"/>
    <col min="15" max="15" width="12.42578125" style="8" customWidth="1"/>
    <col min="16" max="16" width="9.7109375" style="8" bestFit="1" customWidth="1"/>
    <col min="17" max="16384" width="9.140625" style="8"/>
  </cols>
  <sheetData>
    <row r="1" spans="1:16" x14ac:dyDescent="0.25">
      <c r="A1" s="8" t="s">
        <v>28</v>
      </c>
    </row>
    <row r="2" spans="1:16" x14ac:dyDescent="0.25">
      <c r="A2" s="8" t="s">
        <v>1</v>
      </c>
    </row>
    <row r="3" spans="1:16" x14ac:dyDescent="0.25">
      <c r="A3" s="8" t="s">
        <v>37</v>
      </c>
    </row>
    <row r="4" spans="1:16" x14ac:dyDescent="0.25">
      <c r="A4" s="32" t="s">
        <v>54</v>
      </c>
    </row>
    <row r="5" spans="1:16" x14ac:dyDescent="0.25">
      <c r="K5" s="11"/>
    </row>
    <row r="6" spans="1:16" x14ac:dyDescent="0.25">
      <c r="B6" s="35" t="s">
        <v>34</v>
      </c>
      <c r="C6" s="36"/>
      <c r="D6" s="36"/>
      <c r="E6" s="37"/>
      <c r="F6" s="35" t="s">
        <v>35</v>
      </c>
      <c r="G6" s="36"/>
      <c r="H6" s="36"/>
      <c r="I6" s="36"/>
      <c r="J6" s="37"/>
      <c r="K6" s="35" t="s">
        <v>36</v>
      </c>
      <c r="L6" s="36"/>
      <c r="M6" s="36"/>
      <c r="N6" s="36"/>
      <c r="O6" s="37"/>
    </row>
    <row r="7" spans="1:16" x14ac:dyDescent="0.25">
      <c r="B7" s="12" t="s">
        <v>29</v>
      </c>
      <c r="C7" s="12" t="s">
        <v>30</v>
      </c>
      <c r="D7" s="12" t="s">
        <v>31</v>
      </c>
      <c r="E7" s="12" t="s">
        <v>32</v>
      </c>
      <c r="F7" s="12" t="s">
        <v>29</v>
      </c>
      <c r="G7" s="12" t="s">
        <v>30</v>
      </c>
      <c r="H7" s="12" t="s">
        <v>31</v>
      </c>
      <c r="I7" s="12" t="s">
        <v>32</v>
      </c>
      <c r="J7" s="12" t="s">
        <v>2</v>
      </c>
      <c r="K7" s="12" t="s">
        <v>29</v>
      </c>
      <c r="L7" s="12" t="s">
        <v>30</v>
      </c>
      <c r="M7" s="12" t="s">
        <v>31</v>
      </c>
      <c r="N7" s="12" t="s">
        <v>32</v>
      </c>
      <c r="O7" s="12" t="s">
        <v>2</v>
      </c>
    </row>
    <row r="8" spans="1:16" x14ac:dyDescent="0.25">
      <c r="A8" s="33" t="s">
        <v>55</v>
      </c>
      <c r="B8" s="25">
        <f>K8/F8</f>
        <v>-88</v>
      </c>
      <c r="C8" s="26">
        <f>L8/G8</f>
        <v>57.135766423357666</v>
      </c>
      <c r="D8" s="26">
        <f>M8/H8</f>
        <v>32</v>
      </c>
      <c r="E8" s="26">
        <v>0</v>
      </c>
      <c r="F8" s="25">
        <v>182.99</v>
      </c>
      <c r="G8" s="26">
        <f>68500/2000</f>
        <v>34.25</v>
      </c>
      <c r="H8" s="26">
        <f>302320/2000</f>
        <v>151.16</v>
      </c>
      <c r="I8" s="26">
        <v>0</v>
      </c>
      <c r="J8" s="27">
        <f>SUM(F8:I8)</f>
        <v>368.4</v>
      </c>
      <c r="K8" s="25">
        <v>-16103.12</v>
      </c>
      <c r="L8" s="26">
        <v>1956.9</v>
      </c>
      <c r="M8" s="26">
        <v>4837.12</v>
      </c>
      <c r="N8" s="26">
        <v>0</v>
      </c>
      <c r="O8" s="27">
        <f>SUM(K8:N8)</f>
        <v>-9309.1000000000022</v>
      </c>
      <c r="P8" s="11"/>
    </row>
    <row r="9" spans="1:16" x14ac:dyDescent="0.25">
      <c r="B9" s="14"/>
      <c r="C9" s="15"/>
      <c r="D9" s="15"/>
      <c r="E9" s="16"/>
      <c r="F9" s="14"/>
      <c r="G9" s="15"/>
      <c r="H9" s="15"/>
      <c r="I9" s="15"/>
      <c r="J9" s="16"/>
      <c r="K9" s="14"/>
      <c r="L9" s="15"/>
      <c r="M9" s="15"/>
      <c r="N9" s="15"/>
      <c r="O9" s="16"/>
    </row>
    <row r="10" spans="1:16" x14ac:dyDescent="0.25">
      <c r="A10" s="32" t="s">
        <v>56</v>
      </c>
      <c r="B10" s="14">
        <f>K10/F10</f>
        <v>-87.99782640912909</v>
      </c>
      <c r="C10" s="15">
        <f>L10/G10</f>
        <v>64.664345403899731</v>
      </c>
      <c r="D10" s="15">
        <f>M10/H10</f>
        <v>33.108213740458019</v>
      </c>
      <c r="E10" s="15">
        <v>0</v>
      </c>
      <c r="F10" s="14">
        <v>202.43</v>
      </c>
      <c r="G10" s="15">
        <v>28.72</v>
      </c>
      <c r="H10" s="15">
        <v>163.75</v>
      </c>
      <c r="I10" s="15">
        <v>0</v>
      </c>
      <c r="J10" s="16">
        <f>SUM(F10:I10)</f>
        <v>394.9</v>
      </c>
      <c r="K10" s="14">
        <v>-17813.400000000001</v>
      </c>
      <c r="L10" s="15">
        <v>1857.16</v>
      </c>
      <c r="M10" s="15">
        <v>5421.47</v>
      </c>
      <c r="N10" s="15">
        <v>0</v>
      </c>
      <c r="O10" s="16">
        <f>SUM(K10:N10)</f>
        <v>-10534.77</v>
      </c>
      <c r="P10" s="11"/>
    </row>
    <row r="11" spans="1:16" x14ac:dyDescent="0.25">
      <c r="B11" s="14"/>
      <c r="C11" s="15"/>
      <c r="D11" s="15"/>
      <c r="E11" s="16"/>
      <c r="F11" s="14"/>
      <c r="G11" s="15"/>
      <c r="H11" s="15"/>
      <c r="I11" s="15"/>
      <c r="J11" s="16"/>
      <c r="K11" s="14"/>
      <c r="L11" s="15"/>
      <c r="M11" s="15"/>
      <c r="N11" s="15"/>
      <c r="O11" s="16"/>
    </row>
    <row r="12" spans="1:16" x14ac:dyDescent="0.25">
      <c r="A12" s="32" t="s">
        <v>57</v>
      </c>
      <c r="B12" s="14">
        <f>K12/F12</f>
        <v>-91.563081798375919</v>
      </c>
      <c r="C12" s="15">
        <f>L12/G12</f>
        <v>71.001871782873181</v>
      </c>
      <c r="D12" s="15">
        <f>M12/H12</f>
        <v>34.699024647423222</v>
      </c>
      <c r="E12" s="15">
        <v>0</v>
      </c>
      <c r="F12" s="14">
        <v>201.96</v>
      </c>
      <c r="G12" s="15">
        <v>21.37</v>
      </c>
      <c r="H12" s="15">
        <v>151.74</v>
      </c>
      <c r="I12" s="15">
        <v>0</v>
      </c>
      <c r="J12" s="16">
        <f>SUM(F12:I12)</f>
        <v>375.07000000000005</v>
      </c>
      <c r="K12" s="14">
        <v>-18492.080000000002</v>
      </c>
      <c r="L12" s="15">
        <v>1517.31</v>
      </c>
      <c r="M12" s="15">
        <v>5265.23</v>
      </c>
      <c r="N12" s="15">
        <v>0</v>
      </c>
      <c r="O12" s="16">
        <f>SUM(K12:N12)</f>
        <v>-11709.54</v>
      </c>
      <c r="P12" s="11"/>
    </row>
    <row r="13" spans="1:16" x14ac:dyDescent="0.25">
      <c r="B13" s="14"/>
      <c r="C13" s="15"/>
      <c r="D13" s="15"/>
      <c r="E13" s="16"/>
      <c r="F13" s="14"/>
      <c r="G13" s="15"/>
      <c r="H13" s="15"/>
      <c r="I13" s="15"/>
      <c r="J13" s="16"/>
      <c r="K13" s="14"/>
      <c r="L13" s="15"/>
      <c r="M13" s="15"/>
      <c r="N13" s="15"/>
      <c r="O13" s="16"/>
    </row>
    <row r="14" spans="1:16" x14ac:dyDescent="0.25">
      <c r="A14" s="32" t="s">
        <v>58</v>
      </c>
      <c r="B14" s="14">
        <f>K14/F14</f>
        <v>-93</v>
      </c>
      <c r="C14" s="15">
        <f>L14/G14</f>
        <v>68.277862595419862</v>
      </c>
      <c r="D14" s="15">
        <f>M14/H14</f>
        <v>33.247063913957227</v>
      </c>
      <c r="E14" s="16">
        <v>0</v>
      </c>
      <c r="F14" s="14">
        <v>203.35</v>
      </c>
      <c r="G14" s="15">
        <v>19.649999999999999</v>
      </c>
      <c r="H14" s="15">
        <v>161.78</v>
      </c>
      <c r="I14" s="15">
        <v>0</v>
      </c>
      <c r="J14" s="16">
        <f>SUM(F14:I14)</f>
        <v>384.78</v>
      </c>
      <c r="K14" s="14">
        <v>-18911.55</v>
      </c>
      <c r="L14" s="15">
        <v>1341.66</v>
      </c>
      <c r="M14" s="15">
        <v>5378.71</v>
      </c>
      <c r="N14" s="15">
        <v>0</v>
      </c>
      <c r="O14" s="16">
        <f>SUM(K14:N14)</f>
        <v>-12191.18</v>
      </c>
      <c r="P14" s="11"/>
    </row>
    <row r="15" spans="1:16" x14ac:dyDescent="0.25">
      <c r="B15" s="14"/>
      <c r="C15" s="15"/>
      <c r="D15" s="15"/>
      <c r="E15" s="16"/>
      <c r="F15" s="14"/>
      <c r="G15" s="15"/>
      <c r="H15" s="15"/>
      <c r="I15" s="15"/>
      <c r="J15" s="16"/>
      <c r="K15" s="14"/>
      <c r="L15" s="15"/>
      <c r="M15" s="15"/>
      <c r="N15" s="15"/>
      <c r="O15" s="16"/>
    </row>
    <row r="16" spans="1:16" x14ac:dyDescent="0.25">
      <c r="A16" s="33" t="s">
        <v>59</v>
      </c>
      <c r="B16" s="14">
        <f>K16/F16</f>
        <v>-95.626003568242638</v>
      </c>
      <c r="C16" s="15">
        <f>L16/G16</f>
        <v>56.424079437318987</v>
      </c>
      <c r="D16" s="15">
        <f>M16/H16</f>
        <v>29.255003899142192</v>
      </c>
      <c r="E16" s="16">
        <v>0</v>
      </c>
      <c r="F16" s="14">
        <v>179.36</v>
      </c>
      <c r="G16" s="15">
        <v>24.17</v>
      </c>
      <c r="H16" s="15">
        <v>153.88</v>
      </c>
      <c r="I16" s="15">
        <v>0</v>
      </c>
      <c r="J16" s="16">
        <f>SUM(F16:I16)</f>
        <v>357.41</v>
      </c>
      <c r="K16" s="14">
        <v>-17151.48</v>
      </c>
      <c r="L16" s="15">
        <v>1363.77</v>
      </c>
      <c r="M16" s="15">
        <v>4501.76</v>
      </c>
      <c r="N16" s="15">
        <v>0</v>
      </c>
      <c r="O16" s="16">
        <f>SUM(K16:N16)</f>
        <v>-11285.949999999999</v>
      </c>
      <c r="P16" s="11"/>
    </row>
    <row r="17" spans="1:16" x14ac:dyDescent="0.25">
      <c r="B17" s="14"/>
      <c r="C17" s="15"/>
      <c r="D17" s="15"/>
      <c r="E17" s="16"/>
      <c r="F17" s="14"/>
      <c r="G17" s="15"/>
      <c r="H17" s="15"/>
      <c r="I17" s="15"/>
      <c r="J17" s="16"/>
      <c r="K17" s="14"/>
      <c r="L17" s="15"/>
      <c r="M17" s="15"/>
      <c r="N17" s="15"/>
      <c r="O17" s="16"/>
    </row>
    <row r="18" spans="1:16" x14ac:dyDescent="0.25">
      <c r="A18" s="32" t="s">
        <v>60</v>
      </c>
      <c r="B18" s="14">
        <f>K18/F18</f>
        <v>-97</v>
      </c>
      <c r="C18" s="15">
        <f>L18/G18</f>
        <v>40.189142610943556</v>
      </c>
      <c r="D18" s="15">
        <f>M18/H18</f>
        <v>27.999999999999996</v>
      </c>
      <c r="E18" s="16">
        <v>0</v>
      </c>
      <c r="F18" s="14">
        <v>166.25</v>
      </c>
      <c r="G18" s="15">
        <v>23.21</v>
      </c>
      <c r="H18" s="15">
        <v>157.83000000000001</v>
      </c>
      <c r="I18" s="15">
        <v>0</v>
      </c>
      <c r="J18" s="16">
        <f>SUM(F18:I18)</f>
        <v>347.29</v>
      </c>
      <c r="K18" s="14">
        <v>-16126.25</v>
      </c>
      <c r="L18" s="15">
        <v>932.79</v>
      </c>
      <c r="M18" s="15">
        <v>4419.24</v>
      </c>
      <c r="N18" s="15">
        <v>0</v>
      </c>
      <c r="O18" s="16">
        <f>SUM(K18:N18)</f>
        <v>-10774.22</v>
      </c>
      <c r="P18" s="11"/>
    </row>
    <row r="19" spans="1:16" x14ac:dyDescent="0.25">
      <c r="B19" s="14"/>
      <c r="C19" s="15"/>
      <c r="D19" s="15"/>
      <c r="E19" s="16"/>
      <c r="F19" s="14"/>
      <c r="G19" s="15"/>
      <c r="H19" s="15"/>
      <c r="I19" s="15"/>
      <c r="J19" s="16"/>
      <c r="K19" s="14"/>
      <c r="L19" s="15"/>
      <c r="M19" s="15"/>
      <c r="N19" s="15"/>
      <c r="O19" s="16"/>
    </row>
    <row r="20" spans="1:16" x14ac:dyDescent="0.25">
      <c r="A20" s="32" t="s">
        <v>61</v>
      </c>
      <c r="B20" s="14">
        <f>K20/F20</f>
        <v>-98.452513966480453</v>
      </c>
      <c r="C20" s="15">
        <f>L20/G20</f>
        <v>47.370370370370367</v>
      </c>
      <c r="D20" s="15">
        <f>M20/H20</f>
        <v>27.999999999999996</v>
      </c>
      <c r="E20" s="16">
        <v>0</v>
      </c>
      <c r="F20" s="14">
        <v>171.84</v>
      </c>
      <c r="G20" s="15">
        <v>22.68</v>
      </c>
      <c r="H20" s="15">
        <v>169.91</v>
      </c>
      <c r="I20" s="15">
        <v>0</v>
      </c>
      <c r="J20" s="16">
        <f>SUM(F20:I20)</f>
        <v>364.43</v>
      </c>
      <c r="K20" s="14">
        <v>-16918.080000000002</v>
      </c>
      <c r="L20" s="15">
        <v>1074.3599999999999</v>
      </c>
      <c r="M20" s="15">
        <v>4757.4799999999996</v>
      </c>
      <c r="N20" s="15">
        <v>0</v>
      </c>
      <c r="O20" s="16">
        <f>SUM(K20:N20)</f>
        <v>-11086.240000000002</v>
      </c>
      <c r="P20" s="11"/>
    </row>
    <row r="21" spans="1:16" x14ac:dyDescent="0.25">
      <c r="B21" s="14"/>
      <c r="C21" s="15"/>
      <c r="D21" s="15"/>
      <c r="E21" s="16"/>
      <c r="F21" s="14"/>
      <c r="G21" s="15"/>
      <c r="H21" s="15"/>
      <c r="I21" s="15"/>
      <c r="J21" s="16"/>
      <c r="K21" s="14"/>
      <c r="L21" s="15"/>
      <c r="M21" s="15"/>
      <c r="N21" s="15"/>
      <c r="O21" s="16"/>
    </row>
    <row r="22" spans="1:16" x14ac:dyDescent="0.25">
      <c r="A22" s="32" t="s">
        <v>62</v>
      </c>
      <c r="B22" s="14">
        <f>K22/F22</f>
        <v>-99</v>
      </c>
      <c r="C22" s="15">
        <f>L22/G22</f>
        <v>53.750106791969245</v>
      </c>
      <c r="D22" s="15">
        <f>M22/H22</f>
        <v>28.000000000000004</v>
      </c>
      <c r="E22" s="16">
        <v>0</v>
      </c>
      <c r="F22" s="14">
        <v>164.97</v>
      </c>
      <c r="G22" s="15">
        <v>23.41</v>
      </c>
      <c r="H22" s="15">
        <v>164.85</v>
      </c>
      <c r="I22" s="15">
        <v>0</v>
      </c>
      <c r="J22" s="16">
        <f>SUM(F22:I22)</f>
        <v>353.23</v>
      </c>
      <c r="K22" s="14">
        <v>-16332.03</v>
      </c>
      <c r="L22" s="15">
        <v>1258.29</v>
      </c>
      <c r="M22" s="15">
        <v>4615.8</v>
      </c>
      <c r="N22" s="15">
        <v>0</v>
      </c>
      <c r="O22" s="16">
        <f>SUM(K22:N22)</f>
        <v>-10457.940000000002</v>
      </c>
      <c r="P22" s="11"/>
    </row>
    <row r="23" spans="1:16" x14ac:dyDescent="0.25">
      <c r="B23" s="14"/>
      <c r="C23" s="15"/>
      <c r="D23" s="15"/>
      <c r="E23" s="16"/>
      <c r="F23" s="14"/>
      <c r="G23" s="15"/>
      <c r="H23" s="15"/>
      <c r="I23" s="15"/>
      <c r="J23" s="16"/>
      <c r="K23" s="14"/>
      <c r="L23" s="15"/>
      <c r="M23" s="15"/>
      <c r="N23" s="15"/>
      <c r="O23" s="16"/>
    </row>
    <row r="24" spans="1:16" x14ac:dyDescent="0.25">
      <c r="A24" s="32" t="s">
        <v>63</v>
      </c>
      <c r="B24" s="14">
        <f>K24/F24</f>
        <v>-98.997511679870001</v>
      </c>
      <c r="C24" s="15">
        <f>L24/G24</f>
        <v>52.090197540067088</v>
      </c>
      <c r="D24" s="15">
        <f>M24/H24</f>
        <v>28.000000000000004</v>
      </c>
      <c r="E24" s="16">
        <v>0</v>
      </c>
      <c r="F24" s="14">
        <v>196.92</v>
      </c>
      <c r="G24" s="15">
        <v>26.83</v>
      </c>
      <c r="H24" s="15">
        <v>183.67</v>
      </c>
      <c r="I24" s="15">
        <v>0</v>
      </c>
      <c r="J24" s="16">
        <f>SUM(F24:I24)</f>
        <v>407.41999999999996</v>
      </c>
      <c r="K24" s="14">
        <v>-19494.59</v>
      </c>
      <c r="L24" s="15">
        <v>1397.58</v>
      </c>
      <c r="M24" s="15">
        <v>5142.76</v>
      </c>
      <c r="N24" s="15">
        <v>0</v>
      </c>
      <c r="O24" s="16">
        <f>SUM(K24:N24)</f>
        <v>-12954.250000000002</v>
      </c>
      <c r="P24" s="11"/>
    </row>
    <row r="25" spans="1:16" x14ac:dyDescent="0.25">
      <c r="B25" s="14"/>
      <c r="C25" s="15"/>
      <c r="D25" s="15"/>
      <c r="E25" s="16"/>
      <c r="F25" s="14"/>
      <c r="G25" s="15"/>
      <c r="H25" s="15"/>
      <c r="I25" s="15"/>
      <c r="J25" s="16"/>
      <c r="K25" s="14"/>
      <c r="L25" s="15"/>
      <c r="M25" s="15"/>
      <c r="N25" s="15"/>
      <c r="O25" s="16"/>
    </row>
    <row r="26" spans="1:16" x14ac:dyDescent="0.25">
      <c r="A26" s="32" t="s">
        <v>64</v>
      </c>
      <c r="B26" s="14">
        <f>K26/F26</f>
        <v>-99</v>
      </c>
      <c r="C26" s="15">
        <f>L26/G26</f>
        <v>40.384057971014492</v>
      </c>
      <c r="D26" s="15">
        <f>M26/H26</f>
        <v>17.391143911439112</v>
      </c>
      <c r="E26" s="16">
        <v>0</v>
      </c>
      <c r="F26" s="14">
        <v>156.21</v>
      </c>
      <c r="G26" s="15">
        <v>17.940000000000001</v>
      </c>
      <c r="H26" s="15">
        <v>146.34</v>
      </c>
      <c r="I26" s="15">
        <v>0</v>
      </c>
      <c r="J26" s="16">
        <f>SUM(F26:I26)</f>
        <v>320.49</v>
      </c>
      <c r="K26" s="14">
        <v>-15464.79</v>
      </c>
      <c r="L26" s="15">
        <v>724.49</v>
      </c>
      <c r="M26" s="15">
        <v>2545.02</v>
      </c>
      <c r="N26" s="15">
        <v>0</v>
      </c>
      <c r="O26" s="16">
        <f>SUM(K26:N26)</f>
        <v>-12195.28</v>
      </c>
      <c r="P26" s="11"/>
    </row>
    <row r="27" spans="1:16" x14ac:dyDescent="0.25">
      <c r="B27" s="14"/>
      <c r="C27" s="15"/>
      <c r="D27" s="15"/>
      <c r="E27" s="16"/>
      <c r="F27" s="14"/>
      <c r="G27" s="15"/>
      <c r="H27" s="15"/>
      <c r="I27" s="15"/>
      <c r="J27" s="16"/>
      <c r="K27" s="14"/>
      <c r="L27" s="15"/>
      <c r="M27" s="15"/>
      <c r="N27" s="15"/>
      <c r="O27" s="16"/>
    </row>
    <row r="28" spans="1:16" x14ac:dyDescent="0.25">
      <c r="A28" s="32" t="s">
        <v>65</v>
      </c>
      <c r="B28" s="14">
        <f>K28/F28</f>
        <v>-98.997336232671941</v>
      </c>
      <c r="C28" s="15">
        <f>L28/G28</f>
        <v>33.083941605839414</v>
      </c>
      <c r="D28" s="15">
        <f>M28/H28</f>
        <v>5.8290995627870936</v>
      </c>
      <c r="E28" s="16">
        <v>0</v>
      </c>
      <c r="F28" s="14">
        <v>183.95</v>
      </c>
      <c r="G28" s="15">
        <v>19.18</v>
      </c>
      <c r="H28" s="15">
        <v>180.69</v>
      </c>
      <c r="I28" s="15">
        <v>0</v>
      </c>
      <c r="J28" s="16">
        <f>SUM(F28:I28)</f>
        <v>383.82</v>
      </c>
      <c r="K28" s="14">
        <v>-18210.560000000001</v>
      </c>
      <c r="L28" s="15">
        <v>634.54999999999995</v>
      </c>
      <c r="M28" s="15">
        <v>1053.26</v>
      </c>
      <c r="N28" s="15">
        <v>0</v>
      </c>
      <c r="O28" s="16">
        <f>SUM(K28:N28)</f>
        <v>-16522.750000000004</v>
      </c>
      <c r="P28" s="11"/>
    </row>
    <row r="29" spans="1:16" x14ac:dyDescent="0.25">
      <c r="B29" s="14"/>
      <c r="C29" s="15"/>
      <c r="D29" s="15"/>
      <c r="E29" s="16"/>
      <c r="F29" s="14"/>
      <c r="G29" s="15"/>
      <c r="H29" s="15"/>
      <c r="I29" s="15"/>
      <c r="J29" s="16"/>
      <c r="K29" s="14"/>
      <c r="L29" s="15"/>
      <c r="M29" s="15"/>
      <c r="N29" s="15"/>
      <c r="O29" s="16"/>
    </row>
    <row r="30" spans="1:16" x14ac:dyDescent="0.25">
      <c r="A30" s="32" t="s">
        <v>66</v>
      </c>
      <c r="B30" s="17">
        <f>K30/F30</f>
        <v>-99</v>
      </c>
      <c r="C30" s="18">
        <f>L30/G30</f>
        <v>35.282477341389729</v>
      </c>
      <c r="D30" s="18">
        <f>M30/H30</f>
        <v>3</v>
      </c>
      <c r="E30" s="19">
        <v>0</v>
      </c>
      <c r="F30" s="17">
        <v>185.62</v>
      </c>
      <c r="G30" s="18">
        <v>13.24</v>
      </c>
      <c r="H30" s="18">
        <v>173.34</v>
      </c>
      <c r="I30" s="18">
        <v>0</v>
      </c>
      <c r="J30" s="19">
        <f>SUM(F30:I30)</f>
        <v>372.20000000000005</v>
      </c>
      <c r="K30" s="17">
        <v>-18376.38</v>
      </c>
      <c r="L30" s="18">
        <v>467.14</v>
      </c>
      <c r="M30" s="18">
        <v>520.02</v>
      </c>
      <c r="N30" s="18">
        <v>0</v>
      </c>
      <c r="O30" s="19">
        <f>SUM(K30:N30)</f>
        <v>-17389.22</v>
      </c>
      <c r="P30" s="11"/>
    </row>
    <row r="31" spans="1:16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15.75" thickBot="1" x14ac:dyDescent="0.3">
      <c r="B32" s="20"/>
      <c r="C32" s="20"/>
      <c r="D32" s="20"/>
      <c r="E32" s="20"/>
      <c r="F32" s="21">
        <f>SUM(F8:F31)</f>
        <v>2195.8500000000004</v>
      </c>
      <c r="G32" s="21">
        <f t="shared" ref="G32:J32" si="0">SUM(G8:G31)</f>
        <v>274.65000000000003</v>
      </c>
      <c r="H32" s="21">
        <f t="shared" si="0"/>
        <v>1958.9399999999998</v>
      </c>
      <c r="I32" s="21">
        <f t="shared" si="0"/>
        <v>0</v>
      </c>
      <c r="J32" s="21">
        <f t="shared" si="0"/>
        <v>4429.4400000000005</v>
      </c>
      <c r="K32" s="21">
        <f>SUM(K8:K31)</f>
        <v>-209394.31000000003</v>
      </c>
      <c r="L32" s="21">
        <f t="shared" ref="L32:N32" si="1">SUM(L8:L31)</f>
        <v>14526</v>
      </c>
      <c r="M32" s="21">
        <f t="shared" si="1"/>
        <v>48457.869999999995</v>
      </c>
      <c r="N32" s="21">
        <f t="shared" si="1"/>
        <v>0</v>
      </c>
      <c r="O32" s="21">
        <f>SUM(O8:O30)</f>
        <v>-146410.44</v>
      </c>
    </row>
    <row r="33" spans="2:15" ht="15.75" thickTop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5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O34" s="11"/>
    </row>
    <row r="35" spans="2:15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5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O36" s="22"/>
    </row>
  </sheetData>
  <mergeCells count="3">
    <mergeCell ref="B6:E6"/>
    <mergeCell ref="F6:J6"/>
    <mergeCell ref="K6:O6"/>
  </mergeCells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selection activeCell="B54" sqref="B54"/>
    </sheetView>
  </sheetViews>
  <sheetFormatPr defaultColWidth="9.140625" defaultRowHeight="15" x14ac:dyDescent="0.25"/>
  <cols>
    <col min="1" max="1" width="10.5703125" style="38" customWidth="1"/>
    <col min="2" max="2" width="10.7109375" style="38" bestFit="1" customWidth="1"/>
    <col min="3" max="3" width="10.140625" style="38" bestFit="1" customWidth="1"/>
    <col min="4" max="4" width="12.28515625" style="38" bestFit="1" customWidth="1"/>
    <col min="5" max="5" width="11.140625" style="38" bestFit="1" customWidth="1"/>
    <col min="6" max="6" width="10.7109375" style="38" bestFit="1" customWidth="1"/>
    <col min="7" max="7" width="10.140625" style="38" bestFit="1" customWidth="1"/>
    <col min="8" max="8" width="12.28515625" style="38" bestFit="1" customWidth="1"/>
    <col min="9" max="9" width="11.140625" style="38" bestFit="1" customWidth="1"/>
    <col min="10" max="10" width="9.28515625" style="38" bestFit="1" customWidth="1"/>
    <col min="11" max="11" width="14.42578125" style="38" customWidth="1"/>
    <col min="12" max="12" width="10.28515625" style="38" bestFit="1" customWidth="1"/>
    <col min="13" max="13" width="12.28515625" style="38" bestFit="1" customWidth="1"/>
    <col min="14" max="14" width="11.140625" style="38" bestFit="1" customWidth="1"/>
    <col min="15" max="15" width="12.42578125" style="38" customWidth="1"/>
    <col min="16" max="16" width="9.7109375" style="38" bestFit="1" customWidth="1"/>
    <col min="17" max="16384" width="9.140625" style="38"/>
  </cols>
  <sheetData>
    <row r="1" spans="1:16" x14ac:dyDescent="0.25">
      <c r="A1" s="38" t="s">
        <v>28</v>
      </c>
    </row>
    <row r="2" spans="1:16" x14ac:dyDescent="0.25">
      <c r="A2" s="38" t="s">
        <v>1</v>
      </c>
    </row>
    <row r="3" spans="1:16" x14ac:dyDescent="0.25">
      <c r="A3" s="38" t="s">
        <v>71</v>
      </c>
    </row>
    <row r="4" spans="1:16" x14ac:dyDescent="0.25">
      <c r="A4" s="60" t="s">
        <v>72</v>
      </c>
    </row>
    <row r="5" spans="1:16" x14ac:dyDescent="0.25">
      <c r="K5" s="40"/>
    </row>
    <row r="6" spans="1:16" x14ac:dyDescent="0.25">
      <c r="B6" s="41" t="s">
        <v>34</v>
      </c>
      <c r="C6" s="42"/>
      <c r="D6" s="42"/>
      <c r="E6" s="43"/>
      <c r="F6" s="41" t="s">
        <v>35</v>
      </c>
      <c r="G6" s="42"/>
      <c r="H6" s="42"/>
      <c r="I6" s="42"/>
      <c r="J6" s="43"/>
      <c r="K6" s="41" t="s">
        <v>36</v>
      </c>
      <c r="L6" s="42"/>
      <c r="M6" s="42"/>
      <c r="N6" s="42"/>
      <c r="O6" s="43"/>
    </row>
    <row r="7" spans="1:16" x14ac:dyDescent="0.25">
      <c r="B7" s="44" t="s">
        <v>29</v>
      </c>
      <c r="C7" s="44" t="s">
        <v>30</v>
      </c>
      <c r="D7" s="44" t="s">
        <v>31</v>
      </c>
      <c r="E7" s="44" t="s">
        <v>32</v>
      </c>
      <c r="F7" s="44" t="s">
        <v>29</v>
      </c>
      <c r="G7" s="44" t="s">
        <v>30</v>
      </c>
      <c r="H7" s="44" t="s">
        <v>31</v>
      </c>
      <c r="I7" s="44" t="s">
        <v>32</v>
      </c>
      <c r="J7" s="44" t="s">
        <v>2</v>
      </c>
      <c r="K7" s="44" t="s">
        <v>29</v>
      </c>
      <c r="L7" s="44" t="s">
        <v>30</v>
      </c>
      <c r="M7" s="44" t="s">
        <v>31</v>
      </c>
      <c r="N7" s="44" t="s">
        <v>32</v>
      </c>
      <c r="O7" s="44" t="s">
        <v>2</v>
      </c>
    </row>
    <row r="8" spans="1:16" x14ac:dyDescent="0.25">
      <c r="A8" s="39" t="s">
        <v>67</v>
      </c>
      <c r="B8" s="45">
        <f>K8/F8</f>
        <v>-99</v>
      </c>
      <c r="C8" s="46">
        <f>L8/G8</f>
        <v>53.750106791969245</v>
      </c>
      <c r="D8" s="46">
        <f>M8/H8</f>
        <v>28.000000000000004</v>
      </c>
      <c r="E8" s="47">
        <v>0</v>
      </c>
      <c r="F8" s="45">
        <v>164.97</v>
      </c>
      <c r="G8" s="46">
        <v>23.41</v>
      </c>
      <c r="H8" s="46">
        <v>164.85</v>
      </c>
      <c r="I8" s="46">
        <v>0</v>
      </c>
      <c r="J8" s="47">
        <f>SUM(F8:I8)</f>
        <v>353.23</v>
      </c>
      <c r="K8" s="45">
        <v>-16332.03</v>
      </c>
      <c r="L8" s="46">
        <v>1258.29</v>
      </c>
      <c r="M8" s="46">
        <v>4615.8</v>
      </c>
      <c r="N8" s="46">
        <v>0</v>
      </c>
      <c r="O8" s="47">
        <f>SUM(K8:N8)</f>
        <v>-10457.940000000002</v>
      </c>
    </row>
    <row r="9" spans="1:16" x14ac:dyDescent="0.25">
      <c r="B9" s="48"/>
      <c r="C9" s="49"/>
      <c r="D9" s="49"/>
      <c r="E9" s="50"/>
      <c r="F9" s="48"/>
      <c r="G9" s="49"/>
      <c r="H9" s="49"/>
      <c r="I9" s="49"/>
      <c r="J9" s="50"/>
      <c r="K9" s="48"/>
      <c r="L9" s="49"/>
      <c r="M9" s="49"/>
      <c r="N9" s="49"/>
      <c r="O9" s="50"/>
    </row>
    <row r="10" spans="1:16" x14ac:dyDescent="0.25">
      <c r="A10" s="51" t="s">
        <v>63</v>
      </c>
      <c r="B10" s="45">
        <f>K10/F10</f>
        <v>-98.997511679870001</v>
      </c>
      <c r="C10" s="46">
        <f>L10/G10</f>
        <v>52.090197540067088</v>
      </c>
      <c r="D10" s="46">
        <f>M10/H10</f>
        <v>28.000000000000004</v>
      </c>
      <c r="E10" s="47">
        <v>0</v>
      </c>
      <c r="F10" s="45">
        <v>196.92</v>
      </c>
      <c r="G10" s="46">
        <v>26.83</v>
      </c>
      <c r="H10" s="46">
        <v>183.67</v>
      </c>
      <c r="I10" s="46">
        <v>0</v>
      </c>
      <c r="J10" s="47">
        <f>SUM(F10:I10)</f>
        <v>407.41999999999996</v>
      </c>
      <c r="K10" s="45">
        <v>-19494.59</v>
      </c>
      <c r="L10" s="46">
        <v>1397.58</v>
      </c>
      <c r="M10" s="46">
        <v>5142.76</v>
      </c>
      <c r="N10" s="46">
        <v>0</v>
      </c>
      <c r="O10" s="47">
        <f>SUM(K10:N10)</f>
        <v>-12954.250000000002</v>
      </c>
      <c r="P10" s="40"/>
    </row>
    <row r="11" spans="1:16" x14ac:dyDescent="0.25">
      <c r="B11" s="45"/>
      <c r="C11" s="46"/>
      <c r="D11" s="46"/>
      <c r="E11" s="47"/>
      <c r="F11" s="45"/>
      <c r="G11" s="46"/>
      <c r="H11" s="46"/>
      <c r="I11" s="46"/>
      <c r="J11" s="47"/>
      <c r="K11" s="45"/>
      <c r="L11" s="46"/>
      <c r="M11" s="46"/>
      <c r="N11" s="46"/>
      <c r="O11" s="47"/>
    </row>
    <row r="12" spans="1:16" x14ac:dyDescent="0.25">
      <c r="A12" s="51" t="s">
        <v>64</v>
      </c>
      <c r="B12" s="45">
        <f>K12/F12</f>
        <v>-99</v>
      </c>
      <c r="C12" s="46">
        <f>L12/G12</f>
        <v>40.384057971014492</v>
      </c>
      <c r="D12" s="46">
        <f>M12/H12</f>
        <v>17.391143911439112</v>
      </c>
      <c r="E12" s="47">
        <v>0</v>
      </c>
      <c r="F12" s="45">
        <v>156.21</v>
      </c>
      <c r="G12" s="46">
        <v>17.940000000000001</v>
      </c>
      <c r="H12" s="46">
        <v>146.34</v>
      </c>
      <c r="I12" s="46">
        <v>0</v>
      </c>
      <c r="J12" s="47">
        <f>SUM(F12:I12)</f>
        <v>320.49</v>
      </c>
      <c r="K12" s="45">
        <v>-15464.79</v>
      </c>
      <c r="L12" s="46">
        <v>724.49</v>
      </c>
      <c r="M12" s="46">
        <v>2545.02</v>
      </c>
      <c r="N12" s="46">
        <v>0</v>
      </c>
      <c r="O12" s="47">
        <f>SUM(K12:N12)</f>
        <v>-12195.28</v>
      </c>
      <c r="P12" s="40"/>
    </row>
    <row r="13" spans="1:16" x14ac:dyDescent="0.25">
      <c r="B13" s="45"/>
      <c r="C13" s="46"/>
      <c r="D13" s="46"/>
      <c r="E13" s="47"/>
      <c r="F13" s="45"/>
      <c r="G13" s="46"/>
      <c r="H13" s="46"/>
      <c r="I13" s="46"/>
      <c r="J13" s="47"/>
      <c r="K13" s="45"/>
      <c r="L13" s="46"/>
      <c r="M13" s="46"/>
      <c r="N13" s="46"/>
      <c r="O13" s="47"/>
    </row>
    <row r="14" spans="1:16" x14ac:dyDescent="0.25">
      <c r="A14" s="51" t="s">
        <v>65</v>
      </c>
      <c r="B14" s="45">
        <f>K14/F14</f>
        <v>-98.997336232671941</v>
      </c>
      <c r="C14" s="46">
        <f>L14/G14</f>
        <v>33.083941605839414</v>
      </c>
      <c r="D14" s="46">
        <f>M14/H14</f>
        <v>5.8290995627870936</v>
      </c>
      <c r="E14" s="47">
        <v>0</v>
      </c>
      <c r="F14" s="45">
        <v>183.95</v>
      </c>
      <c r="G14" s="46">
        <v>19.18</v>
      </c>
      <c r="H14" s="46">
        <v>180.69</v>
      </c>
      <c r="I14" s="46">
        <v>0</v>
      </c>
      <c r="J14" s="47">
        <f>SUM(F14:I14)</f>
        <v>383.82</v>
      </c>
      <c r="K14" s="45">
        <v>-18210.560000000001</v>
      </c>
      <c r="L14" s="46">
        <v>634.54999999999995</v>
      </c>
      <c r="M14" s="46">
        <v>1053.26</v>
      </c>
      <c r="N14" s="46">
        <v>0</v>
      </c>
      <c r="O14" s="47">
        <f>SUM(K14:N14)</f>
        <v>-16522.750000000004</v>
      </c>
      <c r="P14" s="40"/>
    </row>
    <row r="15" spans="1:16" x14ac:dyDescent="0.25">
      <c r="B15" s="45"/>
      <c r="C15" s="46"/>
      <c r="D15" s="46"/>
      <c r="E15" s="47"/>
      <c r="F15" s="45"/>
      <c r="G15" s="46"/>
      <c r="H15" s="46"/>
      <c r="I15" s="46"/>
      <c r="J15" s="47"/>
      <c r="K15" s="45"/>
      <c r="L15" s="46"/>
      <c r="M15" s="46"/>
      <c r="N15" s="46"/>
      <c r="O15" s="47"/>
    </row>
    <row r="16" spans="1:16" x14ac:dyDescent="0.25">
      <c r="A16" s="51" t="s">
        <v>66</v>
      </c>
      <c r="B16" s="45">
        <f>K16/F16</f>
        <v>-99</v>
      </c>
      <c r="C16" s="46">
        <f>L16/G16</f>
        <v>35.282477341389729</v>
      </c>
      <c r="D16" s="46">
        <f>M16/H16</f>
        <v>3</v>
      </c>
      <c r="E16" s="47">
        <v>0</v>
      </c>
      <c r="F16" s="45">
        <v>185.62</v>
      </c>
      <c r="G16" s="46">
        <v>13.24</v>
      </c>
      <c r="H16" s="46">
        <v>173.34</v>
      </c>
      <c r="I16" s="46">
        <v>0</v>
      </c>
      <c r="J16" s="47">
        <f>SUM(F16:I16)</f>
        <v>372.20000000000005</v>
      </c>
      <c r="K16" s="45">
        <v>-18376.38</v>
      </c>
      <c r="L16" s="46">
        <v>467.14</v>
      </c>
      <c r="M16" s="46">
        <v>520.02</v>
      </c>
      <c r="N16" s="46">
        <v>0</v>
      </c>
      <c r="O16" s="47">
        <f>SUM(K16:N16)</f>
        <v>-17389.22</v>
      </c>
      <c r="P16" s="40"/>
    </row>
    <row r="17" spans="1:17" x14ac:dyDescent="0.25">
      <c r="A17" s="51"/>
      <c r="B17" s="45"/>
      <c r="C17" s="46"/>
      <c r="D17" s="46"/>
      <c r="E17" s="47"/>
      <c r="F17" s="45"/>
      <c r="G17" s="46"/>
      <c r="H17" s="46"/>
      <c r="I17" s="46"/>
      <c r="J17" s="47"/>
      <c r="K17" s="45"/>
      <c r="L17" s="46"/>
      <c r="M17" s="46"/>
      <c r="N17" s="46"/>
      <c r="O17" s="47"/>
      <c r="P17" s="40"/>
    </row>
    <row r="18" spans="1:17" x14ac:dyDescent="0.25">
      <c r="A18" s="39" t="s">
        <v>68</v>
      </c>
      <c r="B18" s="52">
        <f>K18/F18</f>
        <v>-99</v>
      </c>
      <c r="C18" s="53">
        <f>L18/G18</f>
        <v>48.836699365262554</v>
      </c>
      <c r="D18" s="53">
        <f>M18/H18</f>
        <v>0.79370984105512343</v>
      </c>
      <c r="E18" s="54">
        <v>0</v>
      </c>
      <c r="F18" s="52">
        <v>214.27</v>
      </c>
      <c r="G18" s="53">
        <v>17.329999999999998</v>
      </c>
      <c r="H18" s="53">
        <v>177.42</v>
      </c>
      <c r="I18" s="53">
        <v>0</v>
      </c>
      <c r="J18" s="54">
        <f>SUM(F18:I18)</f>
        <v>409.02</v>
      </c>
      <c r="K18" s="52">
        <v>-21212.73</v>
      </c>
      <c r="L18" s="53">
        <v>846.34</v>
      </c>
      <c r="M18" s="53">
        <v>140.82</v>
      </c>
      <c r="N18" s="53">
        <v>0</v>
      </c>
      <c r="O18" s="54">
        <f>SUM(K18:N18)</f>
        <v>-20225.57</v>
      </c>
      <c r="P18" s="40"/>
    </row>
    <row r="19" spans="1:17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7" ht="15.75" thickBot="1" x14ac:dyDescent="0.3">
      <c r="B20" s="55"/>
      <c r="C20" s="55"/>
      <c r="D20" s="55"/>
      <c r="E20" s="55"/>
      <c r="F20" s="56">
        <f>SUM(F10:F19)</f>
        <v>936.96999999999991</v>
      </c>
      <c r="G20" s="56">
        <f>SUM(G10:G19)</f>
        <v>94.52</v>
      </c>
      <c r="H20" s="56">
        <f>SUM(H10:H19)</f>
        <v>861.45999999999992</v>
      </c>
      <c r="I20" s="56">
        <f>SUM(I10:I19)</f>
        <v>0</v>
      </c>
      <c r="J20" s="56">
        <f>SUM(J10:J19)</f>
        <v>1892.95</v>
      </c>
      <c r="K20" s="56">
        <f>SUM(K10:K19)</f>
        <v>-92759.05</v>
      </c>
      <c r="L20" s="56">
        <f>SUM(L10:L19)</f>
        <v>4070.1</v>
      </c>
      <c r="M20" s="56">
        <f>SUM(M10:M19)</f>
        <v>9401.880000000001</v>
      </c>
      <c r="N20" s="56">
        <f>SUM(N10:N19)</f>
        <v>0</v>
      </c>
      <c r="O20" s="56">
        <f>SUM(O8:O18)</f>
        <v>-89745.010000000009</v>
      </c>
    </row>
    <row r="21" spans="1:17" ht="15.75" thickTop="1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7" x14ac:dyDescent="0.25">
      <c r="B22" s="55"/>
      <c r="C22" s="55"/>
      <c r="D22" s="55"/>
      <c r="E22" s="55"/>
      <c r="F22" s="55"/>
      <c r="G22" s="55"/>
      <c r="H22" s="55"/>
      <c r="I22" s="55"/>
      <c r="J22" s="55"/>
      <c r="K22" s="55"/>
      <c r="O22" s="40"/>
    </row>
    <row r="23" spans="1:17" x14ac:dyDescent="0.25">
      <c r="A23" s="39"/>
      <c r="B23" s="55"/>
      <c r="C23" s="55"/>
      <c r="D23" s="55"/>
      <c r="E23" s="55"/>
      <c r="F23" s="55"/>
      <c r="G23" s="55"/>
      <c r="H23" s="55"/>
      <c r="I23" s="55"/>
      <c r="J23" s="55"/>
      <c r="K23" s="55"/>
      <c r="N23" s="39" t="s">
        <v>5</v>
      </c>
    </row>
    <row r="24" spans="1:17" x14ac:dyDescent="0.25">
      <c r="B24" s="55"/>
      <c r="C24" s="55"/>
      <c r="D24" s="55"/>
      <c r="E24" s="55"/>
      <c r="F24" s="55"/>
      <c r="G24" s="55"/>
      <c r="H24" s="55"/>
      <c r="I24" s="55"/>
      <c r="J24" s="55"/>
      <c r="K24" s="55"/>
      <c r="M24" s="51" t="s">
        <v>67</v>
      </c>
      <c r="N24" s="38">
        <f>'G-14 Residential'!C18</f>
        <v>21801</v>
      </c>
      <c r="O24" s="57"/>
    </row>
    <row r="25" spans="1:17" x14ac:dyDescent="0.25">
      <c r="M25" s="51" t="s">
        <v>63</v>
      </c>
      <c r="N25" s="38">
        <f>'G-14 Residential'!C19</f>
        <v>21771</v>
      </c>
    </row>
    <row r="26" spans="1:17" x14ac:dyDescent="0.25">
      <c r="M26" s="51" t="s">
        <v>64</v>
      </c>
      <c r="N26" s="38">
        <f>'G-14 Residential'!C20</f>
        <v>21672</v>
      </c>
    </row>
    <row r="27" spans="1:17" x14ac:dyDescent="0.25">
      <c r="M27" s="51" t="s">
        <v>65</v>
      </c>
      <c r="N27" s="38">
        <f>'G-14 Residential'!C21</f>
        <v>21844</v>
      </c>
      <c r="O27" s="40"/>
      <c r="Q27" s="40"/>
    </row>
    <row r="28" spans="1:17" x14ac:dyDescent="0.25">
      <c r="M28" s="51" t="s">
        <v>66</v>
      </c>
      <c r="N28" s="38">
        <f>'G-14 Residential'!C22</f>
        <v>21275</v>
      </c>
    </row>
    <row r="29" spans="1:17" x14ac:dyDescent="0.25">
      <c r="M29" s="39" t="s">
        <v>68</v>
      </c>
      <c r="N29" s="38">
        <v>22835</v>
      </c>
    </row>
    <row r="31" spans="1:17" x14ac:dyDescent="0.25">
      <c r="M31" s="38" t="s">
        <v>69</v>
      </c>
      <c r="N31" s="38">
        <f>SUM(N24:N29)</f>
        <v>131198</v>
      </c>
      <c r="O31" s="40">
        <f>O20</f>
        <v>-89745.010000000009</v>
      </c>
    </row>
    <row r="33" spans="12:15" ht="15.75" thickBot="1" x14ac:dyDescent="0.3">
      <c r="L33" s="70"/>
      <c r="M33" s="70"/>
      <c r="N33" s="73" t="s">
        <v>79</v>
      </c>
      <c r="O33" s="72">
        <f>O31/N31</f>
        <v>-0.68404251589201059</v>
      </c>
    </row>
    <row r="34" spans="12:15" ht="15.75" thickTop="1" x14ac:dyDescent="0.25"/>
  </sheetData>
  <mergeCells count="3">
    <mergeCell ref="B6:E6"/>
    <mergeCell ref="F6:J6"/>
    <mergeCell ref="K6:O6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3" workbookViewId="0">
      <selection activeCell="I37" sqref="I37"/>
    </sheetView>
  </sheetViews>
  <sheetFormatPr defaultColWidth="9.140625" defaultRowHeight="15" x14ac:dyDescent="0.25"/>
  <cols>
    <col min="1" max="1" width="8.140625" style="8" customWidth="1"/>
    <col min="2" max="2" width="10.7109375" style="8" bestFit="1" customWidth="1"/>
    <col min="3" max="3" width="10.140625" style="8" bestFit="1" customWidth="1"/>
    <col min="4" max="4" width="12.28515625" style="8" bestFit="1" customWidth="1"/>
    <col min="5" max="5" width="11.140625" style="8" bestFit="1" customWidth="1"/>
    <col min="6" max="6" width="11.42578125" style="8" bestFit="1" customWidth="1"/>
    <col min="7" max="7" width="10.140625" style="8" bestFit="1" customWidth="1"/>
    <col min="8" max="8" width="12.28515625" style="8" bestFit="1" customWidth="1"/>
    <col min="9" max="9" width="11.140625" style="8" bestFit="1" customWidth="1"/>
    <col min="10" max="10" width="9.28515625" style="8" bestFit="1" customWidth="1"/>
    <col min="11" max="11" width="11.85546875" style="8" bestFit="1" customWidth="1"/>
    <col min="12" max="12" width="10.28515625" style="8" bestFit="1" customWidth="1"/>
    <col min="13" max="13" width="12.28515625" style="8" bestFit="1" customWidth="1"/>
    <col min="14" max="15" width="11.140625" style="8" bestFit="1" customWidth="1"/>
    <col min="16" max="16" width="9.7109375" style="8" bestFit="1" customWidth="1"/>
    <col min="17" max="16384" width="9.140625" style="8"/>
  </cols>
  <sheetData>
    <row r="1" spans="1:15" x14ac:dyDescent="0.25">
      <c r="A1" s="8" t="s">
        <v>28</v>
      </c>
    </row>
    <row r="2" spans="1:15" x14ac:dyDescent="0.25">
      <c r="A2" s="8" t="s">
        <v>1</v>
      </c>
    </row>
    <row r="3" spans="1:15" x14ac:dyDescent="0.25">
      <c r="A3" s="23" t="s">
        <v>33</v>
      </c>
    </row>
    <row r="4" spans="1:15" x14ac:dyDescent="0.25">
      <c r="A4" s="32" t="s">
        <v>54</v>
      </c>
    </row>
    <row r="5" spans="1:15" x14ac:dyDescent="0.25">
      <c r="K5" s="11"/>
    </row>
    <row r="6" spans="1:15" x14ac:dyDescent="0.25">
      <c r="B6" s="35" t="s">
        <v>34</v>
      </c>
      <c r="C6" s="36"/>
      <c r="D6" s="36"/>
      <c r="E6" s="37"/>
      <c r="F6" s="35" t="s">
        <v>35</v>
      </c>
      <c r="G6" s="36"/>
      <c r="H6" s="36"/>
      <c r="I6" s="36"/>
      <c r="J6" s="37"/>
      <c r="K6" s="35" t="s">
        <v>36</v>
      </c>
      <c r="L6" s="36"/>
      <c r="M6" s="36"/>
      <c r="N6" s="36"/>
      <c r="O6" s="37"/>
    </row>
    <row r="7" spans="1:15" x14ac:dyDescent="0.25">
      <c r="B7" s="12" t="s">
        <v>29</v>
      </c>
      <c r="C7" s="12" t="s">
        <v>30</v>
      </c>
      <c r="D7" s="12" t="s">
        <v>31</v>
      </c>
      <c r="E7" s="12" t="s">
        <v>32</v>
      </c>
      <c r="F7" s="13" t="s">
        <v>29</v>
      </c>
      <c r="G7" s="12" t="s">
        <v>30</v>
      </c>
      <c r="H7" s="12" t="s">
        <v>31</v>
      </c>
      <c r="I7" s="12" t="s">
        <v>32</v>
      </c>
      <c r="J7" s="12" t="s">
        <v>2</v>
      </c>
      <c r="K7" s="12" t="s">
        <v>29</v>
      </c>
      <c r="L7" s="12" t="s">
        <v>30</v>
      </c>
      <c r="M7" s="12" t="s">
        <v>31</v>
      </c>
      <c r="N7" s="12" t="s">
        <v>32</v>
      </c>
      <c r="O7" s="12" t="s">
        <v>2</v>
      </c>
    </row>
    <row r="8" spans="1:15" x14ac:dyDescent="0.25">
      <c r="A8" s="33" t="s">
        <v>55</v>
      </c>
      <c r="B8" s="14">
        <f>K8/F8</f>
        <v>-87.999999999999986</v>
      </c>
      <c r="C8" s="15">
        <v>0</v>
      </c>
      <c r="D8" s="15">
        <f t="shared" ref="D8" si="0">M8/H8</f>
        <v>32</v>
      </c>
      <c r="E8" s="15">
        <v>0</v>
      </c>
      <c r="F8" s="25">
        <v>62.63</v>
      </c>
      <c r="G8" s="26">
        <v>0</v>
      </c>
      <c r="H8" s="26">
        <f>79660/2000</f>
        <v>39.83</v>
      </c>
      <c r="I8" s="26">
        <v>0</v>
      </c>
      <c r="J8" s="27">
        <f>SUM(F8:I8)</f>
        <v>102.46000000000001</v>
      </c>
      <c r="K8" s="25">
        <v>-5511.44</v>
      </c>
      <c r="L8" s="26">
        <v>0</v>
      </c>
      <c r="M8" s="26">
        <v>1274.56</v>
      </c>
      <c r="N8" s="26">
        <v>0</v>
      </c>
      <c r="O8" s="27">
        <f>SUM(K8:N8)</f>
        <v>-4236.8799999999992</v>
      </c>
    </row>
    <row r="9" spans="1:15" x14ac:dyDescent="0.25">
      <c r="B9" s="14"/>
      <c r="C9" s="15"/>
      <c r="D9" s="15"/>
      <c r="E9" s="16"/>
      <c r="F9" s="14"/>
      <c r="G9" s="15"/>
      <c r="H9" s="15"/>
      <c r="I9" s="15"/>
      <c r="J9" s="16"/>
      <c r="K9" s="14"/>
      <c r="L9" s="15"/>
      <c r="M9" s="15"/>
      <c r="N9" s="15"/>
      <c r="O9" s="16"/>
    </row>
    <row r="10" spans="1:15" x14ac:dyDescent="0.25">
      <c r="A10" s="32" t="s">
        <v>56</v>
      </c>
      <c r="B10" s="14">
        <f>K10/F10</f>
        <v>-88</v>
      </c>
      <c r="C10" s="15">
        <f>L10/G10</f>
        <v>58</v>
      </c>
      <c r="D10" s="15">
        <f t="shared" ref="D10" si="1">M10/H10</f>
        <v>33.180156657963451</v>
      </c>
      <c r="E10" s="16">
        <v>0</v>
      </c>
      <c r="F10" s="14">
        <v>62.03</v>
      </c>
      <c r="G10" s="15">
        <v>0.75</v>
      </c>
      <c r="H10" s="15">
        <v>38.299999999999997</v>
      </c>
      <c r="I10" s="15">
        <v>0</v>
      </c>
      <c r="J10" s="16">
        <f>SUM(F10:I10)</f>
        <v>101.08</v>
      </c>
      <c r="K10" s="14">
        <v>-5458.64</v>
      </c>
      <c r="L10" s="15">
        <v>43.5</v>
      </c>
      <c r="M10" s="15">
        <v>1270.8</v>
      </c>
      <c r="N10" s="15">
        <v>0</v>
      </c>
      <c r="O10" s="16">
        <f>SUM(K10:N10)</f>
        <v>-4144.34</v>
      </c>
    </row>
    <row r="11" spans="1:15" x14ac:dyDescent="0.25">
      <c r="B11" s="14"/>
      <c r="C11" s="15"/>
      <c r="D11" s="15"/>
      <c r="E11" s="16"/>
      <c r="F11" s="14"/>
      <c r="G11" s="15"/>
      <c r="H11" s="15"/>
      <c r="I11" s="15"/>
      <c r="J11" s="16"/>
      <c r="K11" s="14"/>
      <c r="L11" s="15"/>
      <c r="M11" s="15"/>
      <c r="N11" s="15"/>
      <c r="O11" s="16"/>
    </row>
    <row r="12" spans="1:15" x14ac:dyDescent="0.25">
      <c r="A12" s="32" t="s">
        <v>57</v>
      </c>
      <c r="B12" s="14">
        <f>K12/F12</f>
        <v>-91.637268128161892</v>
      </c>
      <c r="C12" s="15">
        <v>0</v>
      </c>
      <c r="D12" s="15">
        <f t="shared" ref="D12" si="2">M12/H12</f>
        <v>34.689958592132506</v>
      </c>
      <c r="E12" s="16">
        <v>0</v>
      </c>
      <c r="F12" s="14">
        <v>59.3</v>
      </c>
      <c r="G12" s="15">
        <v>0</v>
      </c>
      <c r="H12" s="15">
        <v>38.64</v>
      </c>
      <c r="I12" s="15">
        <v>0</v>
      </c>
      <c r="J12" s="16">
        <f>SUM(F12:I12)</f>
        <v>97.94</v>
      </c>
      <c r="K12" s="14">
        <v>-5434.09</v>
      </c>
      <c r="L12" s="15">
        <v>0</v>
      </c>
      <c r="M12" s="15">
        <v>1340.42</v>
      </c>
      <c r="N12" s="15">
        <v>0</v>
      </c>
      <c r="O12" s="16">
        <f>SUM(K12:N12)</f>
        <v>-4093.67</v>
      </c>
    </row>
    <row r="13" spans="1:15" x14ac:dyDescent="0.25">
      <c r="B13" s="14"/>
      <c r="C13" s="15"/>
      <c r="D13" s="15"/>
      <c r="E13" s="16"/>
      <c r="F13" s="14"/>
      <c r="G13" s="15"/>
      <c r="H13" s="15"/>
      <c r="I13" s="15"/>
      <c r="J13" s="16"/>
      <c r="K13" s="14"/>
      <c r="L13" s="15"/>
      <c r="M13" s="15"/>
      <c r="N13" s="15"/>
      <c r="O13" s="16"/>
    </row>
    <row r="14" spans="1:15" x14ac:dyDescent="0.25">
      <c r="A14" s="32" t="s">
        <v>58</v>
      </c>
      <c r="B14" s="14">
        <f>K14/F14</f>
        <v>-92.999999999999986</v>
      </c>
      <c r="C14" s="15">
        <v>0</v>
      </c>
      <c r="D14" s="15">
        <f t="shared" ref="D14" si="3">M14/H14</f>
        <v>33.214546402502606</v>
      </c>
      <c r="E14" s="16">
        <v>0</v>
      </c>
      <c r="F14" s="14">
        <v>62.52</v>
      </c>
      <c r="G14" s="15">
        <v>0</v>
      </c>
      <c r="H14" s="15">
        <v>38.36</v>
      </c>
      <c r="I14" s="15">
        <v>0</v>
      </c>
      <c r="J14" s="16">
        <f>SUM(F14:I14)</f>
        <v>100.88</v>
      </c>
      <c r="K14" s="14">
        <v>-5814.36</v>
      </c>
      <c r="L14" s="15">
        <v>0</v>
      </c>
      <c r="M14" s="15">
        <v>1274.1099999999999</v>
      </c>
      <c r="N14" s="15">
        <v>0</v>
      </c>
      <c r="O14" s="16">
        <f>SUM(K14:N14)</f>
        <v>-4540.25</v>
      </c>
    </row>
    <row r="15" spans="1:15" x14ac:dyDescent="0.25">
      <c r="B15" s="14"/>
      <c r="C15" s="15"/>
      <c r="D15" s="15"/>
      <c r="E15" s="16"/>
      <c r="F15" s="14"/>
      <c r="G15" s="15"/>
      <c r="H15" s="15"/>
      <c r="I15" s="15"/>
      <c r="J15" s="16"/>
      <c r="K15" s="14"/>
      <c r="L15" s="15"/>
      <c r="M15" s="15"/>
      <c r="N15" s="15"/>
      <c r="O15" s="16"/>
    </row>
    <row r="16" spans="1:15" x14ac:dyDescent="0.25">
      <c r="A16" s="33" t="s">
        <v>59</v>
      </c>
      <c r="B16" s="14">
        <f>K16/F16</f>
        <v>-95.798907476954582</v>
      </c>
      <c r="C16" s="15">
        <v>0</v>
      </c>
      <c r="D16" s="15">
        <f t="shared" ref="D16" si="4">M16/H16</f>
        <v>29.009647979139505</v>
      </c>
      <c r="E16" s="16">
        <v>0</v>
      </c>
      <c r="F16" s="14">
        <v>58.58</v>
      </c>
      <c r="G16" s="15">
        <v>0</v>
      </c>
      <c r="H16" s="15">
        <v>38.35</v>
      </c>
      <c r="I16" s="15">
        <v>0</v>
      </c>
      <c r="J16" s="16">
        <f>SUM(F16:I16)</f>
        <v>96.93</v>
      </c>
      <c r="K16" s="14">
        <v>-5611.9</v>
      </c>
      <c r="L16" s="15">
        <v>0</v>
      </c>
      <c r="M16" s="15">
        <v>1112.52</v>
      </c>
      <c r="N16" s="15">
        <v>0</v>
      </c>
      <c r="O16" s="16">
        <f>SUM(K16:N16)</f>
        <v>-4499.3799999999992</v>
      </c>
    </row>
    <row r="17" spans="1:16" x14ac:dyDescent="0.25">
      <c r="B17" s="14"/>
      <c r="C17" s="15"/>
      <c r="D17" s="15"/>
      <c r="E17" s="16"/>
      <c r="F17" s="14"/>
      <c r="G17" s="15"/>
      <c r="H17" s="15"/>
      <c r="I17" s="15"/>
      <c r="J17" s="16"/>
      <c r="K17" s="14"/>
      <c r="L17" s="15"/>
      <c r="M17" s="15"/>
      <c r="N17" s="15"/>
      <c r="O17" s="16"/>
    </row>
    <row r="18" spans="1:16" x14ac:dyDescent="0.25">
      <c r="A18" s="32" t="s">
        <v>60</v>
      </c>
      <c r="B18" s="14">
        <f>K18/F18</f>
        <v>-97.000000000000014</v>
      </c>
      <c r="C18" s="15">
        <v>0</v>
      </c>
      <c r="D18" s="15">
        <f t="shared" ref="D18" si="5">M18/H18</f>
        <v>27.999999999999996</v>
      </c>
      <c r="E18" s="16">
        <v>0</v>
      </c>
      <c r="F18" s="14">
        <v>58.51</v>
      </c>
      <c r="G18" s="15">
        <v>0</v>
      </c>
      <c r="H18" s="15">
        <v>40.04</v>
      </c>
      <c r="I18" s="15">
        <v>0</v>
      </c>
      <c r="J18" s="16">
        <f>SUM(F18:I18)</f>
        <v>98.55</v>
      </c>
      <c r="K18" s="14">
        <v>-5675.47</v>
      </c>
      <c r="L18" s="15">
        <v>0</v>
      </c>
      <c r="M18" s="15">
        <v>1121.1199999999999</v>
      </c>
      <c r="N18" s="15">
        <v>0</v>
      </c>
      <c r="O18" s="16">
        <f>SUM(K18:N18)</f>
        <v>-4554.3500000000004</v>
      </c>
    </row>
    <row r="19" spans="1:16" x14ac:dyDescent="0.25">
      <c r="B19" s="14"/>
      <c r="C19" s="15"/>
      <c r="D19" s="15"/>
      <c r="E19" s="16"/>
      <c r="F19" s="14"/>
      <c r="G19" s="15"/>
      <c r="H19" s="15"/>
      <c r="I19" s="15"/>
      <c r="J19" s="16"/>
      <c r="K19" s="14"/>
      <c r="L19" s="15"/>
      <c r="M19" s="15"/>
      <c r="N19" s="15"/>
      <c r="O19" s="16"/>
    </row>
    <row r="20" spans="1:16" x14ac:dyDescent="0.25">
      <c r="A20" s="32" t="s">
        <v>61</v>
      </c>
      <c r="B20" s="14">
        <f>K20/F20</f>
        <v>-98.544525547445261</v>
      </c>
      <c r="C20" s="15">
        <v>0</v>
      </c>
      <c r="D20" s="15">
        <f t="shared" ref="D20" si="6">M20/H20</f>
        <v>28</v>
      </c>
      <c r="E20" s="16">
        <v>0</v>
      </c>
      <c r="F20" s="14">
        <v>54.8</v>
      </c>
      <c r="G20" s="15">
        <v>0</v>
      </c>
      <c r="H20" s="15">
        <v>41.56</v>
      </c>
      <c r="I20" s="15">
        <v>0</v>
      </c>
      <c r="J20" s="16">
        <f>SUM(F20:I20)</f>
        <v>96.36</v>
      </c>
      <c r="K20" s="14">
        <v>-5400.24</v>
      </c>
      <c r="L20" s="15">
        <v>0</v>
      </c>
      <c r="M20" s="15">
        <v>1163.68</v>
      </c>
      <c r="N20" s="15">
        <v>0</v>
      </c>
      <c r="O20" s="16">
        <f>SUM(K20:N20)</f>
        <v>-4236.5599999999995</v>
      </c>
    </row>
    <row r="21" spans="1:16" x14ac:dyDescent="0.25">
      <c r="B21" s="14"/>
      <c r="C21" s="15"/>
      <c r="D21" s="15"/>
      <c r="E21" s="16"/>
      <c r="F21" s="14"/>
      <c r="G21" s="15"/>
      <c r="H21" s="15"/>
      <c r="I21" s="15"/>
      <c r="J21" s="16"/>
      <c r="K21" s="14"/>
      <c r="L21" s="15"/>
      <c r="M21" s="15"/>
      <c r="N21" s="15"/>
      <c r="O21" s="16"/>
    </row>
    <row r="22" spans="1:16" x14ac:dyDescent="0.25">
      <c r="A22" s="32" t="s">
        <v>62</v>
      </c>
      <c r="B22" s="14">
        <f>K22/F22</f>
        <v>-98.999999999999986</v>
      </c>
      <c r="C22" s="15">
        <v>0</v>
      </c>
      <c r="D22" s="15">
        <f t="shared" ref="D22" si="7">M22/H22</f>
        <v>27.999999999999996</v>
      </c>
      <c r="E22" s="16">
        <v>0</v>
      </c>
      <c r="F22" s="14">
        <v>55.59</v>
      </c>
      <c r="G22" s="15">
        <f>0</f>
        <v>0</v>
      </c>
      <c r="H22" s="15">
        <v>46.1</v>
      </c>
      <c r="I22" s="15">
        <v>0</v>
      </c>
      <c r="J22" s="16">
        <f>SUM(F22:I22)</f>
        <v>101.69</v>
      </c>
      <c r="K22" s="14">
        <v>-5503.41</v>
      </c>
      <c r="L22" s="15">
        <v>0</v>
      </c>
      <c r="M22" s="15">
        <v>1290.8</v>
      </c>
      <c r="N22" s="15">
        <v>0</v>
      </c>
      <c r="O22" s="16">
        <f>SUM(K22:N22)</f>
        <v>-4212.6099999999997</v>
      </c>
    </row>
    <row r="23" spans="1:16" x14ac:dyDescent="0.25">
      <c r="B23" s="14"/>
      <c r="C23" s="15"/>
      <c r="D23" s="15"/>
      <c r="E23" s="16"/>
      <c r="F23" s="14"/>
      <c r="G23" s="15"/>
      <c r="H23" s="15"/>
      <c r="I23" s="15"/>
      <c r="J23" s="16"/>
      <c r="K23" s="14"/>
      <c r="L23" s="15"/>
      <c r="M23" s="15"/>
      <c r="N23" s="15"/>
      <c r="O23" s="16"/>
    </row>
    <row r="24" spans="1:16" x14ac:dyDescent="0.25">
      <c r="A24" s="32" t="s">
        <v>63</v>
      </c>
      <c r="B24" s="14">
        <f>K24/F24</f>
        <v>-99</v>
      </c>
      <c r="C24" s="15">
        <v>0</v>
      </c>
      <c r="D24" s="15">
        <f>M24/H24</f>
        <v>28.000000000000004</v>
      </c>
      <c r="E24" s="16">
        <v>0</v>
      </c>
      <c r="F24" s="14">
        <v>65.08</v>
      </c>
      <c r="G24" s="15">
        <v>0</v>
      </c>
      <c r="H24" s="15">
        <v>43.96</v>
      </c>
      <c r="I24" s="15">
        <v>0</v>
      </c>
      <c r="J24" s="16">
        <f>SUM(F24:I24)</f>
        <v>109.03999999999999</v>
      </c>
      <c r="K24" s="14">
        <v>-6442.92</v>
      </c>
      <c r="L24" s="15">
        <v>0</v>
      </c>
      <c r="M24" s="15">
        <v>1230.8800000000001</v>
      </c>
      <c r="N24" s="15">
        <v>0</v>
      </c>
      <c r="O24" s="16">
        <f>SUM(K24:N24)</f>
        <v>-5212.04</v>
      </c>
      <c r="P24" s="11"/>
    </row>
    <row r="25" spans="1:16" x14ac:dyDescent="0.25">
      <c r="B25" s="14"/>
      <c r="C25" s="15"/>
      <c r="D25" s="15"/>
      <c r="E25" s="16"/>
      <c r="F25" s="14"/>
      <c r="G25" s="15"/>
      <c r="H25" s="15"/>
      <c r="I25" s="15"/>
      <c r="J25" s="16"/>
      <c r="K25" s="14"/>
      <c r="L25" s="15"/>
      <c r="M25" s="15"/>
      <c r="N25" s="15"/>
      <c r="O25" s="16"/>
    </row>
    <row r="26" spans="1:16" x14ac:dyDescent="0.25">
      <c r="A26" s="32" t="s">
        <v>64</v>
      </c>
      <c r="B26" s="14">
        <f>K26/F26</f>
        <v>-98.999999999999986</v>
      </c>
      <c r="C26" s="15">
        <v>0</v>
      </c>
      <c r="D26" s="15">
        <f>M26/H26</f>
        <v>17.360943499725728</v>
      </c>
      <c r="E26" s="16">
        <v>0</v>
      </c>
      <c r="F26" s="14">
        <v>52.56</v>
      </c>
      <c r="G26" s="15">
        <v>0</v>
      </c>
      <c r="H26" s="15">
        <v>36.46</v>
      </c>
      <c r="I26" s="15">
        <v>0</v>
      </c>
      <c r="J26" s="16">
        <f>SUM(F26:I26)</f>
        <v>89.02000000000001</v>
      </c>
      <c r="K26" s="14">
        <v>-5203.4399999999996</v>
      </c>
      <c r="L26" s="15">
        <f t="shared" ref="L26:L30" si="8">C26*G26</f>
        <v>0</v>
      </c>
      <c r="M26" s="15">
        <v>632.98</v>
      </c>
      <c r="N26" s="15">
        <f>I26*E26</f>
        <v>0</v>
      </c>
      <c r="O26" s="16">
        <f>SUM(K26:N26)</f>
        <v>-4570.4599999999991</v>
      </c>
    </row>
    <row r="27" spans="1:16" x14ac:dyDescent="0.25">
      <c r="B27" s="14"/>
      <c r="C27" s="15"/>
      <c r="D27" s="15"/>
      <c r="E27" s="16"/>
      <c r="F27" s="14"/>
      <c r="G27" s="15"/>
      <c r="H27" s="15"/>
      <c r="I27" s="15"/>
      <c r="J27" s="16"/>
      <c r="K27" s="14"/>
      <c r="L27" s="15"/>
      <c r="M27" s="15"/>
      <c r="N27" s="15"/>
      <c r="O27" s="16"/>
    </row>
    <row r="28" spans="1:16" x14ac:dyDescent="0.25">
      <c r="A28" s="32" t="s">
        <v>65</v>
      </c>
      <c r="B28" s="14">
        <f>K28/F28</f>
        <v>-99</v>
      </c>
      <c r="C28" s="15">
        <v>0</v>
      </c>
      <c r="D28" s="15">
        <f>M28/H28</f>
        <v>5.474496468741826</v>
      </c>
      <c r="E28" s="16">
        <v>0</v>
      </c>
      <c r="F28" s="14">
        <v>58.49</v>
      </c>
      <c r="G28" s="15">
        <v>0</v>
      </c>
      <c r="H28" s="15">
        <v>38.229999999999997</v>
      </c>
      <c r="I28" s="15">
        <v>0</v>
      </c>
      <c r="J28" s="16">
        <f>SUM(F28:I28)</f>
        <v>96.72</v>
      </c>
      <c r="K28" s="14">
        <v>-5790.51</v>
      </c>
      <c r="L28" s="15">
        <v>0</v>
      </c>
      <c r="M28" s="15">
        <v>209.29</v>
      </c>
      <c r="N28" s="15">
        <f>I28*E28</f>
        <v>0</v>
      </c>
      <c r="O28" s="16">
        <f>SUM(K28:N28)</f>
        <v>-5581.22</v>
      </c>
    </row>
    <row r="29" spans="1:16" x14ac:dyDescent="0.25">
      <c r="B29" s="14"/>
      <c r="C29" s="15"/>
      <c r="D29" s="15"/>
      <c r="E29" s="16"/>
      <c r="F29" s="14"/>
      <c r="G29" s="15"/>
      <c r="H29" s="15"/>
      <c r="I29" s="15"/>
      <c r="J29" s="16"/>
      <c r="K29" s="14"/>
      <c r="L29" s="15"/>
      <c r="M29" s="15"/>
      <c r="N29" s="15"/>
      <c r="O29" s="16"/>
    </row>
    <row r="30" spans="1:16" x14ac:dyDescent="0.25">
      <c r="A30" s="32" t="s">
        <v>66</v>
      </c>
      <c r="B30" s="17">
        <f>K30/F30</f>
        <v>-99</v>
      </c>
      <c r="C30" s="18">
        <v>0</v>
      </c>
      <c r="D30" s="18">
        <f>M30/H30</f>
        <v>3</v>
      </c>
      <c r="E30" s="19">
        <v>0</v>
      </c>
      <c r="F30" s="17">
        <v>53.78</v>
      </c>
      <c r="G30" s="18">
        <v>0</v>
      </c>
      <c r="H30" s="18">
        <v>34.81</v>
      </c>
      <c r="I30" s="18">
        <v>0</v>
      </c>
      <c r="J30" s="19">
        <f>SUM(F30:I30)</f>
        <v>88.59</v>
      </c>
      <c r="K30" s="17">
        <v>-5324.22</v>
      </c>
      <c r="L30" s="18">
        <f t="shared" si="8"/>
        <v>0</v>
      </c>
      <c r="M30" s="18">
        <v>104.43</v>
      </c>
      <c r="N30" s="18">
        <f>I30*E30</f>
        <v>0</v>
      </c>
      <c r="O30" s="19">
        <f>SUM(K30:N30)</f>
        <v>-5219.79</v>
      </c>
    </row>
    <row r="31" spans="1:16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15.75" thickBot="1" x14ac:dyDescent="0.3">
      <c r="B32" s="20"/>
      <c r="C32" s="20"/>
      <c r="D32" s="20"/>
      <c r="E32" s="20"/>
      <c r="F32" s="21">
        <f>SUM(F8:F31)</f>
        <v>703.87000000000012</v>
      </c>
      <c r="G32" s="21">
        <f t="shared" ref="G32:J32" si="9">SUM(G8:G31)</f>
        <v>0.75</v>
      </c>
      <c r="H32" s="21">
        <f t="shared" si="9"/>
        <v>474.64</v>
      </c>
      <c r="I32" s="21">
        <f t="shared" si="9"/>
        <v>0</v>
      </c>
      <c r="J32" s="21">
        <f t="shared" si="9"/>
        <v>1179.26</v>
      </c>
      <c r="K32" s="21">
        <f>SUM(K8:K31)</f>
        <v>-67170.64</v>
      </c>
      <c r="L32" s="21">
        <f t="shared" ref="L32:N32" si="10">SUM(L8:L31)</f>
        <v>43.5</v>
      </c>
      <c r="M32" s="21">
        <f t="shared" si="10"/>
        <v>12025.59</v>
      </c>
      <c r="N32" s="21">
        <f t="shared" si="10"/>
        <v>0</v>
      </c>
      <c r="O32" s="21">
        <f>SUM(O8:O30)</f>
        <v>-55101.549999999996</v>
      </c>
    </row>
    <row r="33" spans="2:15" ht="15.75" thickTop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5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O34" s="11"/>
    </row>
    <row r="35" spans="2:15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M35" s="11"/>
    </row>
    <row r="36" spans="2:15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O36" s="22"/>
    </row>
  </sheetData>
  <mergeCells count="3">
    <mergeCell ref="B6:E6"/>
    <mergeCell ref="F6:J6"/>
    <mergeCell ref="K6:O6"/>
  </mergeCells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4"/>
  <sheetViews>
    <sheetView topLeftCell="A7" workbookViewId="0">
      <selection activeCell="B54" sqref="B54"/>
    </sheetView>
  </sheetViews>
  <sheetFormatPr defaultColWidth="9.140625" defaultRowHeight="15" x14ac:dyDescent="0.25"/>
  <cols>
    <col min="1" max="1" width="8.140625" style="38" customWidth="1"/>
    <col min="2" max="2" width="10.7109375" style="38" bestFit="1" customWidth="1"/>
    <col min="3" max="3" width="10.140625" style="38" bestFit="1" customWidth="1"/>
    <col min="4" max="4" width="12.28515625" style="38" bestFit="1" customWidth="1"/>
    <col min="5" max="5" width="11.140625" style="38" bestFit="1" customWidth="1"/>
    <col min="6" max="6" width="11.42578125" style="38" bestFit="1" customWidth="1"/>
    <col min="7" max="7" width="10.140625" style="38" bestFit="1" customWidth="1"/>
    <col min="8" max="8" width="12.28515625" style="38" bestFit="1" customWidth="1"/>
    <col min="9" max="9" width="11.140625" style="38" bestFit="1" customWidth="1"/>
    <col min="10" max="10" width="9.28515625" style="38" bestFit="1" customWidth="1"/>
    <col min="11" max="11" width="11.85546875" style="38" bestFit="1" customWidth="1"/>
    <col min="12" max="12" width="10.28515625" style="38" bestFit="1" customWidth="1"/>
    <col min="13" max="13" width="12.28515625" style="38" bestFit="1" customWidth="1"/>
    <col min="14" max="15" width="11.140625" style="38" bestFit="1" customWidth="1"/>
    <col min="16" max="16" width="10.28515625" style="62" bestFit="1" customWidth="1"/>
    <col min="17" max="41" width="9.140625" style="62"/>
    <col min="42" max="16384" width="9.140625" style="38"/>
  </cols>
  <sheetData>
    <row r="1" spans="1:16" x14ac:dyDescent="0.25">
      <c r="A1" s="38" t="s">
        <v>28</v>
      </c>
    </row>
    <row r="2" spans="1:16" x14ac:dyDescent="0.25">
      <c r="A2" s="38" t="s">
        <v>1</v>
      </c>
    </row>
    <row r="3" spans="1:16" x14ac:dyDescent="0.25">
      <c r="A3" s="38" t="s">
        <v>76</v>
      </c>
    </row>
    <row r="4" spans="1:16" x14ac:dyDescent="0.25">
      <c r="A4" s="51" t="s">
        <v>77</v>
      </c>
    </row>
    <row r="5" spans="1:16" x14ac:dyDescent="0.25">
      <c r="K5" s="40"/>
    </row>
    <row r="6" spans="1:16" x14ac:dyDescent="0.25">
      <c r="B6" s="41" t="s">
        <v>34</v>
      </c>
      <c r="C6" s="42"/>
      <c r="D6" s="42"/>
      <c r="E6" s="43"/>
      <c r="F6" s="41" t="s">
        <v>35</v>
      </c>
      <c r="G6" s="42"/>
      <c r="H6" s="42"/>
      <c r="I6" s="42"/>
      <c r="J6" s="43"/>
      <c r="K6" s="41" t="s">
        <v>36</v>
      </c>
      <c r="L6" s="42"/>
      <c r="M6" s="42"/>
      <c r="N6" s="42"/>
      <c r="O6" s="43"/>
    </row>
    <row r="7" spans="1:16" x14ac:dyDescent="0.25">
      <c r="B7" s="44" t="s">
        <v>29</v>
      </c>
      <c r="C7" s="44" t="s">
        <v>30</v>
      </c>
      <c r="D7" s="44" t="s">
        <v>31</v>
      </c>
      <c r="E7" s="44" t="s">
        <v>32</v>
      </c>
      <c r="F7" s="44" t="s">
        <v>29</v>
      </c>
      <c r="G7" s="44" t="s">
        <v>30</v>
      </c>
      <c r="H7" s="44" t="s">
        <v>31</v>
      </c>
      <c r="I7" s="44" t="s">
        <v>32</v>
      </c>
      <c r="J7" s="44" t="s">
        <v>2</v>
      </c>
      <c r="K7" s="44" t="s">
        <v>29</v>
      </c>
      <c r="L7" s="44" t="s">
        <v>30</v>
      </c>
      <c r="M7" s="44" t="s">
        <v>31</v>
      </c>
      <c r="N7" s="44" t="s">
        <v>32</v>
      </c>
      <c r="O7" s="44" t="s">
        <v>2</v>
      </c>
    </row>
    <row r="8" spans="1:16" x14ac:dyDescent="0.25">
      <c r="B8" s="14"/>
      <c r="C8" s="15"/>
      <c r="D8" s="15"/>
      <c r="E8" s="16"/>
      <c r="F8" s="14"/>
      <c r="G8" s="15"/>
      <c r="H8" s="15"/>
      <c r="I8" s="15"/>
      <c r="J8" s="16"/>
      <c r="K8" s="14"/>
      <c r="L8" s="15"/>
      <c r="M8" s="15"/>
      <c r="N8" s="15"/>
      <c r="O8" s="16"/>
    </row>
    <row r="9" spans="1:16" x14ac:dyDescent="0.25">
      <c r="A9" s="67" t="s">
        <v>75</v>
      </c>
      <c r="B9" s="14">
        <f>K9/F9</f>
        <v>-98.999999999999986</v>
      </c>
      <c r="C9" s="15">
        <v>0</v>
      </c>
      <c r="D9" s="15">
        <f t="shared" ref="D9" si="0">M9/H9</f>
        <v>27.999999999999996</v>
      </c>
      <c r="E9" s="16">
        <v>0</v>
      </c>
      <c r="F9" s="14">
        <v>55.59</v>
      </c>
      <c r="G9" s="15">
        <f>0</f>
        <v>0</v>
      </c>
      <c r="H9" s="15">
        <v>46.1</v>
      </c>
      <c r="I9" s="15">
        <v>0</v>
      </c>
      <c r="J9" s="16">
        <f>SUM(F9:I9)</f>
        <v>101.69</v>
      </c>
      <c r="K9" s="14">
        <v>-5503.41</v>
      </c>
      <c r="L9" s="15">
        <v>0</v>
      </c>
      <c r="M9" s="15">
        <v>1290.8</v>
      </c>
      <c r="N9" s="15">
        <v>0</v>
      </c>
      <c r="O9" s="16">
        <f>SUM(K9:N9)</f>
        <v>-4212.6099999999997</v>
      </c>
      <c r="P9" s="68"/>
    </row>
    <row r="10" spans="1:16" x14ac:dyDescent="0.25">
      <c r="B10" s="14"/>
      <c r="C10" s="15"/>
      <c r="D10" s="15"/>
      <c r="E10" s="16"/>
      <c r="F10" s="14"/>
      <c r="G10" s="15"/>
      <c r="H10" s="15"/>
      <c r="I10" s="15"/>
      <c r="J10" s="16"/>
      <c r="K10" s="14"/>
      <c r="L10" s="15"/>
      <c r="M10" s="15"/>
      <c r="N10" s="15"/>
      <c r="O10" s="16"/>
      <c r="P10" s="68"/>
    </row>
    <row r="11" spans="1:16" x14ac:dyDescent="0.25">
      <c r="A11" s="51" t="s">
        <v>63</v>
      </c>
      <c r="B11" s="14">
        <f>K11/F11</f>
        <v>-99</v>
      </c>
      <c r="C11" s="15">
        <v>0</v>
      </c>
      <c r="D11" s="15">
        <f>M11/H11</f>
        <v>28.000000000000004</v>
      </c>
      <c r="E11" s="16">
        <v>0</v>
      </c>
      <c r="F11" s="14">
        <v>65.08</v>
      </c>
      <c r="G11" s="15">
        <v>0</v>
      </c>
      <c r="H11" s="15">
        <v>43.96</v>
      </c>
      <c r="I11" s="15">
        <v>0</v>
      </c>
      <c r="J11" s="16">
        <f>SUM(F11:I11)</f>
        <v>109.03999999999999</v>
      </c>
      <c r="K11" s="14">
        <v>-6442.92</v>
      </c>
      <c r="L11" s="15">
        <v>0</v>
      </c>
      <c r="M11" s="15">
        <v>1230.8800000000001</v>
      </c>
      <c r="N11" s="15">
        <v>0</v>
      </c>
      <c r="O11" s="16">
        <f>SUM(K11:N11)</f>
        <v>-5212.04</v>
      </c>
      <c r="P11" s="68"/>
    </row>
    <row r="12" spans="1:16" x14ac:dyDescent="0.25">
      <c r="B12" s="14"/>
      <c r="C12" s="15"/>
      <c r="D12" s="15"/>
      <c r="E12" s="16"/>
      <c r="F12" s="14"/>
      <c r="G12" s="15"/>
      <c r="H12" s="15"/>
      <c r="I12" s="15"/>
      <c r="J12" s="16"/>
      <c r="K12" s="14"/>
      <c r="L12" s="15"/>
      <c r="M12" s="15"/>
      <c r="N12" s="15"/>
      <c r="O12" s="16"/>
      <c r="P12" s="68"/>
    </row>
    <row r="13" spans="1:16" s="62" customFormat="1" x14ac:dyDescent="0.25">
      <c r="A13" s="51" t="s">
        <v>64</v>
      </c>
      <c r="B13" s="14">
        <f>K13/F13</f>
        <v>-98.999999999999986</v>
      </c>
      <c r="C13" s="15">
        <v>0</v>
      </c>
      <c r="D13" s="15">
        <f>M13/H13</f>
        <v>17.360943499725728</v>
      </c>
      <c r="E13" s="16">
        <v>0</v>
      </c>
      <c r="F13" s="14">
        <v>52.56</v>
      </c>
      <c r="G13" s="15">
        <v>0</v>
      </c>
      <c r="H13" s="15">
        <v>36.46</v>
      </c>
      <c r="I13" s="15">
        <v>0</v>
      </c>
      <c r="J13" s="16">
        <f>SUM(F13:I13)</f>
        <v>89.02000000000001</v>
      </c>
      <c r="K13" s="14">
        <v>-5203.4399999999996</v>
      </c>
      <c r="L13" s="15">
        <f t="shared" ref="L13:L17" si="1">C13*G13</f>
        <v>0</v>
      </c>
      <c r="M13" s="15">
        <v>632.98</v>
      </c>
      <c r="N13" s="15">
        <f>I13*E13</f>
        <v>0</v>
      </c>
      <c r="O13" s="16">
        <f>SUM(K13:N13)</f>
        <v>-4570.4599999999991</v>
      </c>
      <c r="P13" s="68"/>
    </row>
    <row r="14" spans="1:16" s="62" customFormat="1" x14ac:dyDescent="0.25">
      <c r="A14" s="38"/>
      <c r="B14" s="14"/>
      <c r="C14" s="15"/>
      <c r="D14" s="15"/>
      <c r="E14" s="16"/>
      <c r="F14" s="14"/>
      <c r="G14" s="15"/>
      <c r="H14" s="15"/>
      <c r="I14" s="15"/>
      <c r="J14" s="16"/>
      <c r="K14" s="14"/>
      <c r="L14" s="15"/>
      <c r="M14" s="15"/>
      <c r="N14" s="15"/>
      <c r="O14" s="16"/>
      <c r="P14" s="68"/>
    </row>
    <row r="15" spans="1:16" s="62" customFormat="1" x14ac:dyDescent="0.25">
      <c r="A15" s="61" t="s">
        <v>65</v>
      </c>
      <c r="B15" s="14">
        <f>K15/F15</f>
        <v>-99</v>
      </c>
      <c r="C15" s="15">
        <v>0</v>
      </c>
      <c r="D15" s="15">
        <f>M15/H15</f>
        <v>5.474496468741826</v>
      </c>
      <c r="E15" s="16">
        <v>0</v>
      </c>
      <c r="F15" s="14">
        <v>58.49</v>
      </c>
      <c r="G15" s="15">
        <v>0</v>
      </c>
      <c r="H15" s="15">
        <v>38.229999999999997</v>
      </c>
      <c r="I15" s="15">
        <v>0</v>
      </c>
      <c r="J15" s="16">
        <f>SUM(F15:I15)</f>
        <v>96.72</v>
      </c>
      <c r="K15" s="14">
        <v>-5790.51</v>
      </c>
      <c r="L15" s="15">
        <v>0</v>
      </c>
      <c r="M15" s="15">
        <v>209.29</v>
      </c>
      <c r="N15" s="15">
        <f>I15*E15</f>
        <v>0</v>
      </c>
      <c r="O15" s="16">
        <f>SUM(K15:N15)</f>
        <v>-5581.22</v>
      </c>
      <c r="P15" s="68"/>
    </row>
    <row r="16" spans="1:16" s="62" customFormat="1" x14ac:dyDescent="0.25">
      <c r="B16" s="14"/>
      <c r="C16" s="15"/>
      <c r="D16" s="15"/>
      <c r="E16" s="16"/>
      <c r="F16" s="14"/>
      <c r="G16" s="15"/>
      <c r="H16" s="15"/>
      <c r="I16" s="15"/>
      <c r="J16" s="16"/>
      <c r="K16" s="14"/>
      <c r="L16" s="15"/>
      <c r="M16" s="15"/>
      <c r="N16" s="15"/>
      <c r="O16" s="16"/>
      <c r="P16" s="68"/>
    </row>
    <row r="17" spans="1:41" s="62" customFormat="1" x14ac:dyDescent="0.25">
      <c r="A17" s="61" t="s">
        <v>66</v>
      </c>
      <c r="B17" s="14">
        <f>K17/F17</f>
        <v>-99</v>
      </c>
      <c r="C17" s="15">
        <v>0</v>
      </c>
      <c r="D17" s="15">
        <f>M17/H17</f>
        <v>3</v>
      </c>
      <c r="E17" s="16">
        <v>0</v>
      </c>
      <c r="F17" s="14">
        <v>53.78</v>
      </c>
      <c r="G17" s="15">
        <v>0</v>
      </c>
      <c r="H17" s="15">
        <v>34.81</v>
      </c>
      <c r="I17" s="15">
        <v>0</v>
      </c>
      <c r="J17" s="16">
        <f>SUM(F17:I17)</f>
        <v>88.59</v>
      </c>
      <c r="K17" s="14">
        <v>-5324.22</v>
      </c>
      <c r="L17" s="15">
        <f t="shared" si="1"/>
        <v>0</v>
      </c>
      <c r="M17" s="15">
        <v>104.43</v>
      </c>
      <c r="N17" s="15">
        <f>I17*E17</f>
        <v>0</v>
      </c>
      <c r="O17" s="16">
        <f>SUM(K17:N17)</f>
        <v>-5219.79</v>
      </c>
      <c r="P17" s="68"/>
    </row>
    <row r="18" spans="1:41" s="62" customFormat="1" x14ac:dyDescent="0.25">
      <c r="A18" s="61"/>
      <c r="B18" s="14"/>
      <c r="C18" s="15"/>
      <c r="D18" s="15"/>
      <c r="E18" s="16"/>
      <c r="F18" s="14"/>
      <c r="G18" s="15"/>
      <c r="H18" s="15"/>
      <c r="I18" s="15"/>
      <c r="J18" s="16"/>
      <c r="K18" s="14"/>
      <c r="L18" s="15"/>
      <c r="M18" s="15"/>
      <c r="N18" s="15"/>
      <c r="O18" s="16">
        <f t="shared" ref="O18:O19" si="2">SUM(K18:N18)</f>
        <v>0</v>
      </c>
    </row>
    <row r="19" spans="1:41" s="62" customFormat="1" x14ac:dyDescent="0.25">
      <c r="A19" s="63" t="s">
        <v>68</v>
      </c>
      <c r="B19" s="17">
        <f>K19/F19</f>
        <v>-99</v>
      </c>
      <c r="C19" s="18">
        <v>0</v>
      </c>
      <c r="D19" s="18">
        <f>M19/H19</f>
        <v>0.9063933099541408</v>
      </c>
      <c r="E19" s="19">
        <v>0</v>
      </c>
      <c r="F19" s="17">
        <v>61.97</v>
      </c>
      <c r="G19" s="18">
        <v>0</v>
      </c>
      <c r="H19" s="18">
        <v>37.07</v>
      </c>
      <c r="I19" s="18">
        <v>0</v>
      </c>
      <c r="J19" s="19">
        <f>SUM(F19:I19)</f>
        <v>99.039999999999992</v>
      </c>
      <c r="K19" s="17">
        <v>-6135.03</v>
      </c>
      <c r="L19" s="18">
        <v>0</v>
      </c>
      <c r="M19" s="18">
        <v>33.6</v>
      </c>
      <c r="N19" s="18">
        <f>I19*E19</f>
        <v>0</v>
      </c>
      <c r="O19" s="19">
        <f t="shared" si="2"/>
        <v>-6101.4299999999994</v>
      </c>
    </row>
    <row r="20" spans="1:41" s="64" customFormat="1" x14ac:dyDescent="0.25">
      <c r="A20" s="62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</row>
    <row r="21" spans="1:41" ht="15.75" thickBot="1" x14ac:dyDescent="0.3">
      <c r="B21" s="55"/>
      <c r="C21" s="55"/>
      <c r="D21" s="55"/>
      <c r="E21" s="55"/>
      <c r="F21" s="56">
        <f>SUM(F8:F20)</f>
        <v>347.47</v>
      </c>
      <c r="G21" s="56">
        <f>SUM(G8:G20)</f>
        <v>0</v>
      </c>
      <c r="H21" s="56">
        <f>SUM(H8:H20)</f>
        <v>236.63</v>
      </c>
      <c r="I21" s="56">
        <f>SUM(I8:I20)</f>
        <v>0</v>
      </c>
      <c r="J21" s="56">
        <f>SUM(J8:J20)</f>
        <v>584.1</v>
      </c>
      <c r="K21" s="56">
        <f>SUM(K8:K20)</f>
        <v>-34399.53</v>
      </c>
      <c r="L21" s="56">
        <f>SUM(L8:L20)</f>
        <v>0</v>
      </c>
      <c r="M21" s="56">
        <f>SUM(M8:M20)</f>
        <v>3501.98</v>
      </c>
      <c r="N21" s="56">
        <f>SUM(N8:N20)</f>
        <v>0</v>
      </c>
      <c r="O21" s="56">
        <f>SUM(O9:O19)</f>
        <v>-30897.55</v>
      </c>
    </row>
    <row r="22" spans="1:41" ht="15.75" thickTop="1" x14ac:dyDescent="0.25"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41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N23" s="39" t="s">
        <v>38</v>
      </c>
      <c r="O23" s="40"/>
    </row>
    <row r="24" spans="1:41" x14ac:dyDescent="0.25">
      <c r="B24" s="55"/>
      <c r="C24" s="55"/>
      <c r="D24" s="55"/>
      <c r="E24" s="55"/>
      <c r="F24" s="55"/>
      <c r="G24" s="55"/>
      <c r="H24" s="55"/>
      <c r="I24" s="55"/>
      <c r="J24" s="55"/>
      <c r="K24" s="55"/>
      <c r="M24" s="66" t="s">
        <v>73</v>
      </c>
      <c r="N24" s="65">
        <f>'G-14 Multi'!C18</f>
        <v>17912</v>
      </c>
    </row>
    <row r="25" spans="1:41" x14ac:dyDescent="0.25">
      <c r="M25" s="51" t="s">
        <v>74</v>
      </c>
      <c r="N25" s="65">
        <f>'G-14 Multi'!C19</f>
        <v>18056</v>
      </c>
    </row>
    <row r="26" spans="1:41" x14ac:dyDescent="0.25">
      <c r="M26" s="51" t="s">
        <v>64</v>
      </c>
      <c r="N26" s="65">
        <f>'G-14 Multi'!C20</f>
        <v>18082</v>
      </c>
    </row>
    <row r="27" spans="1:41" x14ac:dyDescent="0.25">
      <c r="M27" s="61" t="s">
        <v>65</v>
      </c>
      <c r="N27" s="65">
        <f>'G-14 Multi'!C21</f>
        <v>18262</v>
      </c>
    </row>
    <row r="28" spans="1:41" x14ac:dyDescent="0.25">
      <c r="M28" s="61" t="s">
        <v>66</v>
      </c>
      <c r="N28" s="65">
        <f>'G-14 Multi'!C22</f>
        <v>18715</v>
      </c>
    </row>
    <row r="29" spans="1:41" x14ac:dyDescent="0.25">
      <c r="M29" s="63" t="s">
        <v>68</v>
      </c>
      <c r="N29" s="30">
        <v>18492</v>
      </c>
    </row>
    <row r="31" spans="1:41" x14ac:dyDescent="0.25">
      <c r="N31" s="65">
        <f>SUM(N24:N30)</f>
        <v>109519</v>
      </c>
      <c r="O31" s="40">
        <f>O21</f>
        <v>-30897.55</v>
      </c>
    </row>
    <row r="33" spans="13:15" ht="15.75" thickBot="1" x14ac:dyDescent="0.3">
      <c r="M33" s="70"/>
      <c r="N33" s="71" t="s">
        <v>78</v>
      </c>
      <c r="O33" s="72">
        <f>O31/N31</f>
        <v>-0.28212045398515323</v>
      </c>
    </row>
    <row r="34" spans="13:15" ht="15.75" thickTop="1" x14ac:dyDescent="0.25"/>
  </sheetData>
  <mergeCells count="3">
    <mergeCell ref="B6:E6"/>
    <mergeCell ref="F6:J6"/>
    <mergeCell ref="K6:O6"/>
  </mergeCells>
  <pageMargins left="0.7" right="0.7" top="0.75" bottom="0.7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82CEC4C5FE38428BFD1C5CF10562A8" ma:contentTypeVersion="68" ma:contentTypeDescription="" ma:contentTypeScope="" ma:versionID="6c9d92d1c880ee132d708a9c5c3496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2018-05-16T07:00:00+00:00</OpenedDate>
    <SignificantOrder xmlns="dc463f71-b30c-4ab2-9473-d307f9d35888">false</SignificantOrder>
    <Date1 xmlns="dc463f71-b30c-4ab2-9473-d307f9d35888">2018-06-18T07:00:00+00:00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180448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64B1F52-A453-40E4-9206-92D4B54016E7}"/>
</file>

<file path=customXml/itemProps2.xml><?xml version="1.0" encoding="utf-8"?>
<ds:datastoreItem xmlns:ds="http://schemas.openxmlformats.org/officeDocument/2006/customXml" ds:itemID="{423A4CEE-96EE-478C-B671-FD7D4A173CEC}"/>
</file>

<file path=customXml/itemProps3.xml><?xml version="1.0" encoding="utf-8"?>
<ds:datastoreItem xmlns:ds="http://schemas.openxmlformats.org/officeDocument/2006/customXml" ds:itemID="{E85D728F-5256-44E3-A89F-0899F04899A6}"/>
</file>

<file path=customXml/itemProps4.xml><?xml version="1.0" encoding="utf-8"?>
<ds:datastoreItem xmlns:ds="http://schemas.openxmlformats.org/officeDocument/2006/customXml" ds:itemID="{6D79E564-A5C0-4F19-ACA4-CB80BCE028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G-14 Residential</vt:lpstr>
      <vt:lpstr>G-14 Multi</vt:lpstr>
      <vt:lpstr>Single Family Commodities</vt:lpstr>
      <vt:lpstr>Single Family - 6 mo projection</vt:lpstr>
      <vt:lpstr>Multi Family Commodities</vt:lpstr>
      <vt:lpstr>Multi - 6 month projection</vt:lpstr>
      <vt:lpstr>'G-14 Multi'!Print_Area</vt:lpstr>
      <vt:lpstr>'G-14 Residential'!Print_Area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Jones</dc:creator>
  <cp:lastModifiedBy>Amber Jones</cp:lastModifiedBy>
  <cp:lastPrinted>2018-06-18T21:05:05Z</cp:lastPrinted>
  <dcterms:created xsi:type="dcterms:W3CDTF">2011-05-13T18:16:28Z</dcterms:created>
  <dcterms:modified xsi:type="dcterms:W3CDTF">2018-06-18T21:21:02Z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0x0101006E56B4D1795A2E4DB2F0B01679ED314A005782CEC4C5FE38428BFD1C5CF10562A8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