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WEST\Filings Current &amp; Prior Years\2018\_Tariffs-Local &amp; Access\Washington-Northwest\AL3358 Access-FCC ICC 07-01-2018\efiling\"/>
    </mc:Choice>
  </mc:AlternateContent>
  <bookViews>
    <workbookView xWindow="0" yWindow="0" windowWidth="19200" windowHeight="11370"/>
  </bookViews>
  <sheets>
    <sheet name="GTWA" sheetId="4" r:id="rId1"/>
  </sheets>
  <definedNames>
    <definedName name="_xlnm.Print_Titles" localSheetId="0">GTWA!$1:$15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3" i="4" l="1"/>
  <c r="L163" i="4"/>
  <c r="K163" i="4"/>
  <c r="J163" i="4"/>
  <c r="Q162" i="4"/>
  <c r="N162" i="4"/>
  <c r="O162" i="4" s="1"/>
  <c r="M162" i="4"/>
  <c r="P162" i="4" s="1"/>
  <c r="R162" i="4" s="1"/>
  <c r="L162" i="4"/>
  <c r="K162" i="4"/>
  <c r="J162" i="4"/>
  <c r="Q161" i="4"/>
  <c r="O161" i="4"/>
  <c r="N161" i="4"/>
  <c r="M161" i="4"/>
  <c r="P161" i="4" s="1"/>
  <c r="R161" i="4" s="1"/>
  <c r="L161" i="4"/>
  <c r="K161" i="4"/>
  <c r="J161" i="4"/>
  <c r="Q160" i="4"/>
  <c r="L160" i="4"/>
  <c r="K160" i="4"/>
  <c r="J160" i="4"/>
  <c r="Q159" i="4"/>
  <c r="M159" i="4"/>
  <c r="P159" i="4" s="1"/>
  <c r="L159" i="4"/>
  <c r="N159" i="4" s="1"/>
  <c r="O159" i="4" s="1"/>
  <c r="K159" i="4"/>
  <c r="J159" i="4"/>
  <c r="Q158" i="4"/>
  <c r="N158" i="4"/>
  <c r="O158" i="4" s="1"/>
  <c r="M158" i="4"/>
  <c r="L158" i="4"/>
  <c r="K158" i="4"/>
  <c r="J158" i="4"/>
  <c r="Q157" i="4"/>
  <c r="N157" i="4"/>
  <c r="O157" i="4" s="1"/>
  <c r="M157" i="4"/>
  <c r="L157" i="4"/>
  <c r="K157" i="4"/>
  <c r="J157" i="4"/>
  <c r="Q156" i="4"/>
  <c r="L156" i="4"/>
  <c r="K156" i="4"/>
  <c r="J156" i="4"/>
  <c r="Q153" i="4"/>
  <c r="L153" i="4"/>
  <c r="K153" i="4"/>
  <c r="J153" i="4"/>
  <c r="Q152" i="4"/>
  <c r="N152" i="4"/>
  <c r="O152" i="4" s="1"/>
  <c r="M152" i="4"/>
  <c r="P152" i="4" s="1"/>
  <c r="L152" i="4"/>
  <c r="K152" i="4"/>
  <c r="J152" i="4"/>
  <c r="Q151" i="4"/>
  <c r="O151" i="4"/>
  <c r="N151" i="4"/>
  <c r="M151" i="4"/>
  <c r="L151" i="4"/>
  <c r="K151" i="4"/>
  <c r="J151" i="4"/>
  <c r="Q150" i="4"/>
  <c r="L150" i="4"/>
  <c r="K150" i="4"/>
  <c r="J150" i="4"/>
  <c r="Q149" i="4"/>
  <c r="M149" i="4"/>
  <c r="P149" i="4" s="1"/>
  <c r="R149" i="4" s="1"/>
  <c r="L149" i="4"/>
  <c r="N149" i="4" s="1"/>
  <c r="O149" i="4" s="1"/>
  <c r="K149" i="4"/>
  <c r="J149" i="4"/>
  <c r="Q148" i="4"/>
  <c r="N148" i="4"/>
  <c r="O148" i="4" s="1"/>
  <c r="M148" i="4"/>
  <c r="L148" i="4"/>
  <c r="K148" i="4"/>
  <c r="J148" i="4"/>
  <c r="Q147" i="4"/>
  <c r="N147" i="4"/>
  <c r="O147" i="4" s="1"/>
  <c r="M147" i="4"/>
  <c r="L147" i="4"/>
  <c r="K147" i="4"/>
  <c r="J147" i="4"/>
  <c r="Q146" i="4"/>
  <c r="L146" i="4"/>
  <c r="K146" i="4"/>
  <c r="J146" i="4"/>
  <c r="Q143" i="4"/>
  <c r="L143" i="4"/>
  <c r="K143" i="4"/>
  <c r="J143" i="4"/>
  <c r="Q142" i="4"/>
  <c r="N142" i="4"/>
  <c r="O142" i="4" s="1"/>
  <c r="M142" i="4"/>
  <c r="P142" i="4" s="1"/>
  <c r="L142" i="4"/>
  <c r="K142" i="4"/>
  <c r="J142" i="4"/>
  <c r="Q141" i="4"/>
  <c r="O141" i="4"/>
  <c r="N141" i="4"/>
  <c r="M141" i="4"/>
  <c r="L141" i="4"/>
  <c r="K141" i="4"/>
  <c r="J141" i="4"/>
  <c r="Q140" i="4"/>
  <c r="L140" i="4"/>
  <c r="K140" i="4"/>
  <c r="J140" i="4"/>
  <c r="Q139" i="4"/>
  <c r="M139" i="4"/>
  <c r="P139" i="4" s="1"/>
  <c r="L139" i="4"/>
  <c r="N139" i="4" s="1"/>
  <c r="O139" i="4" s="1"/>
  <c r="K139" i="4"/>
  <c r="J139" i="4"/>
  <c r="Q138" i="4"/>
  <c r="N138" i="4"/>
  <c r="O138" i="4" s="1"/>
  <c r="M138" i="4"/>
  <c r="L138" i="4"/>
  <c r="K138" i="4"/>
  <c r="J138" i="4"/>
  <c r="Q137" i="4"/>
  <c r="N137" i="4"/>
  <c r="O137" i="4" s="1"/>
  <c r="M137" i="4"/>
  <c r="L137" i="4"/>
  <c r="K137" i="4"/>
  <c r="J137" i="4"/>
  <c r="Q136" i="4"/>
  <c r="L136" i="4"/>
  <c r="K136" i="4"/>
  <c r="J136" i="4"/>
  <c r="Q133" i="4"/>
  <c r="L133" i="4"/>
  <c r="K133" i="4"/>
  <c r="J133" i="4"/>
  <c r="Q132" i="4"/>
  <c r="N132" i="4"/>
  <c r="O132" i="4" s="1"/>
  <c r="M132" i="4"/>
  <c r="P132" i="4" s="1"/>
  <c r="R132" i="4" s="1"/>
  <c r="L132" i="4"/>
  <c r="K132" i="4"/>
  <c r="J132" i="4"/>
  <c r="Q131" i="4"/>
  <c r="O131" i="4"/>
  <c r="N131" i="4"/>
  <c r="M131" i="4"/>
  <c r="P131" i="4" s="1"/>
  <c r="R131" i="4" s="1"/>
  <c r="L131" i="4"/>
  <c r="K131" i="4"/>
  <c r="J131" i="4"/>
  <c r="Q130" i="4"/>
  <c r="L130" i="4"/>
  <c r="K130" i="4"/>
  <c r="J130" i="4"/>
  <c r="Q129" i="4"/>
  <c r="M129" i="4"/>
  <c r="P129" i="4" s="1"/>
  <c r="R129" i="4" s="1"/>
  <c r="L129" i="4"/>
  <c r="N129" i="4" s="1"/>
  <c r="O129" i="4" s="1"/>
  <c r="K129" i="4"/>
  <c r="J129" i="4"/>
  <c r="Q128" i="4"/>
  <c r="N128" i="4"/>
  <c r="O128" i="4" s="1"/>
  <c r="M128" i="4"/>
  <c r="L128" i="4"/>
  <c r="K128" i="4"/>
  <c r="J128" i="4"/>
  <c r="Q127" i="4"/>
  <c r="N127" i="4"/>
  <c r="O127" i="4" s="1"/>
  <c r="M127" i="4"/>
  <c r="L127" i="4"/>
  <c r="K127" i="4"/>
  <c r="J127" i="4"/>
  <c r="Q126" i="4"/>
  <c r="L126" i="4"/>
  <c r="K126" i="4"/>
  <c r="J126" i="4"/>
  <c r="Q123" i="4"/>
  <c r="L123" i="4"/>
  <c r="K123" i="4"/>
  <c r="J123" i="4"/>
  <c r="Q122" i="4"/>
  <c r="N122" i="4"/>
  <c r="O122" i="4" s="1"/>
  <c r="M122" i="4"/>
  <c r="P122" i="4" s="1"/>
  <c r="R122" i="4" s="1"/>
  <c r="L122" i="4"/>
  <c r="K122" i="4"/>
  <c r="J122" i="4"/>
  <c r="Q121" i="4"/>
  <c r="O121" i="4"/>
  <c r="N121" i="4"/>
  <c r="M121" i="4"/>
  <c r="P121" i="4" s="1"/>
  <c r="R121" i="4" s="1"/>
  <c r="L121" i="4"/>
  <c r="K121" i="4"/>
  <c r="J121" i="4"/>
  <c r="Q120" i="4"/>
  <c r="L120" i="4"/>
  <c r="K120" i="4"/>
  <c r="J120" i="4"/>
  <c r="Q119" i="4"/>
  <c r="M119" i="4"/>
  <c r="P119" i="4" s="1"/>
  <c r="L119" i="4"/>
  <c r="N119" i="4" s="1"/>
  <c r="O119" i="4" s="1"/>
  <c r="K119" i="4"/>
  <c r="J119" i="4"/>
  <c r="Q118" i="4"/>
  <c r="N118" i="4"/>
  <c r="O118" i="4" s="1"/>
  <c r="M118" i="4"/>
  <c r="L118" i="4"/>
  <c r="K118" i="4"/>
  <c r="J118" i="4"/>
  <c r="Q117" i="4"/>
  <c r="N117" i="4"/>
  <c r="O117" i="4" s="1"/>
  <c r="M117" i="4"/>
  <c r="L117" i="4"/>
  <c r="K117" i="4"/>
  <c r="J117" i="4"/>
  <c r="Q116" i="4"/>
  <c r="L116" i="4"/>
  <c r="K116" i="4"/>
  <c r="J116" i="4"/>
  <c r="Q113" i="4"/>
  <c r="L113" i="4"/>
  <c r="K113" i="4"/>
  <c r="J113" i="4"/>
  <c r="Q112" i="4"/>
  <c r="N112" i="4"/>
  <c r="O112" i="4" s="1"/>
  <c r="M112" i="4"/>
  <c r="P112" i="4" s="1"/>
  <c r="L112" i="4"/>
  <c r="K112" i="4"/>
  <c r="J112" i="4"/>
  <c r="Q111" i="4"/>
  <c r="O111" i="4"/>
  <c r="N111" i="4"/>
  <c r="M111" i="4"/>
  <c r="L111" i="4"/>
  <c r="K111" i="4"/>
  <c r="J111" i="4"/>
  <c r="Q110" i="4"/>
  <c r="L110" i="4"/>
  <c r="K110" i="4"/>
  <c r="J110" i="4"/>
  <c r="Q109" i="4"/>
  <c r="M109" i="4"/>
  <c r="P109" i="4" s="1"/>
  <c r="R109" i="4" s="1"/>
  <c r="L109" i="4"/>
  <c r="N109" i="4" s="1"/>
  <c r="O109" i="4" s="1"/>
  <c r="K109" i="4"/>
  <c r="J109" i="4"/>
  <c r="Q108" i="4"/>
  <c r="N108" i="4"/>
  <c r="O108" i="4" s="1"/>
  <c r="M108" i="4"/>
  <c r="L108" i="4"/>
  <c r="K108" i="4"/>
  <c r="J108" i="4"/>
  <c r="Q107" i="4"/>
  <c r="N107" i="4"/>
  <c r="O107" i="4" s="1"/>
  <c r="M107" i="4"/>
  <c r="L107" i="4"/>
  <c r="K107" i="4"/>
  <c r="J107" i="4"/>
  <c r="J169" i="4" s="1"/>
  <c r="Q106" i="4"/>
  <c r="L106" i="4"/>
  <c r="K106" i="4"/>
  <c r="J106" i="4"/>
  <c r="Q102" i="4"/>
  <c r="L102" i="4"/>
  <c r="K102" i="4"/>
  <c r="J102" i="4"/>
  <c r="Q101" i="4"/>
  <c r="N101" i="4"/>
  <c r="O101" i="4" s="1"/>
  <c r="M101" i="4"/>
  <c r="P101" i="4" s="1"/>
  <c r="L101" i="4"/>
  <c r="K101" i="4"/>
  <c r="J101" i="4"/>
  <c r="Q100" i="4"/>
  <c r="O100" i="4"/>
  <c r="N100" i="4"/>
  <c r="M100" i="4"/>
  <c r="L100" i="4"/>
  <c r="K100" i="4"/>
  <c r="J100" i="4"/>
  <c r="Q99" i="4"/>
  <c r="L99" i="4"/>
  <c r="K99" i="4"/>
  <c r="J99" i="4"/>
  <c r="Q98" i="4"/>
  <c r="M98" i="4"/>
  <c r="L98" i="4"/>
  <c r="N98" i="4" s="1"/>
  <c r="O98" i="4" s="1"/>
  <c r="K98" i="4"/>
  <c r="J98" i="4"/>
  <c r="Q94" i="4"/>
  <c r="N94" i="4"/>
  <c r="O94" i="4" s="1"/>
  <c r="M94" i="4"/>
  <c r="L94" i="4"/>
  <c r="K94" i="4"/>
  <c r="J94" i="4"/>
  <c r="N93" i="4"/>
  <c r="O93" i="4" s="1"/>
  <c r="I93" i="4"/>
  <c r="H93" i="4"/>
  <c r="M93" i="4" s="1"/>
  <c r="G93" i="4"/>
  <c r="J93" i="4" s="1"/>
  <c r="F93" i="4"/>
  <c r="E93" i="4"/>
  <c r="D93" i="4"/>
  <c r="G92" i="4"/>
  <c r="F92" i="4"/>
  <c r="E92" i="4"/>
  <c r="R91" i="4"/>
  <c r="Q91" i="4"/>
  <c r="J90" i="4"/>
  <c r="I90" i="4"/>
  <c r="H90" i="4"/>
  <c r="M90" i="4" s="1"/>
  <c r="G90" i="4"/>
  <c r="F90" i="4"/>
  <c r="E90" i="4"/>
  <c r="D90" i="4"/>
  <c r="G89" i="4"/>
  <c r="F89" i="4"/>
  <c r="E89" i="4"/>
  <c r="Q88" i="4"/>
  <c r="R88" i="4" s="1"/>
  <c r="M87" i="4"/>
  <c r="J87" i="4"/>
  <c r="I87" i="4"/>
  <c r="H87" i="4"/>
  <c r="G87" i="4"/>
  <c r="L87" i="4" s="1"/>
  <c r="F87" i="4"/>
  <c r="K87" i="4" s="1"/>
  <c r="E87" i="4"/>
  <c r="D87" i="4"/>
  <c r="G86" i="4"/>
  <c r="F86" i="4"/>
  <c r="E86" i="4"/>
  <c r="Q85" i="4"/>
  <c r="R85" i="4" s="1"/>
  <c r="Q82" i="4"/>
  <c r="O82" i="4"/>
  <c r="N82" i="4"/>
  <c r="M82" i="4"/>
  <c r="L82" i="4"/>
  <c r="K82" i="4"/>
  <c r="J82" i="4"/>
  <c r="M81" i="4"/>
  <c r="I81" i="4"/>
  <c r="H81" i="4"/>
  <c r="J81" i="4" s="1"/>
  <c r="G81" i="4"/>
  <c r="F81" i="4"/>
  <c r="E81" i="4"/>
  <c r="D81" i="4"/>
  <c r="G80" i="4"/>
  <c r="F80" i="4"/>
  <c r="E80" i="4"/>
  <c r="R79" i="4"/>
  <c r="Q79" i="4"/>
  <c r="J78" i="4"/>
  <c r="I78" i="4"/>
  <c r="H78" i="4"/>
  <c r="M78" i="4" s="1"/>
  <c r="G78" i="4"/>
  <c r="F78" i="4"/>
  <c r="E78" i="4"/>
  <c r="D78" i="4"/>
  <c r="G77" i="4"/>
  <c r="F77" i="4"/>
  <c r="E77" i="4"/>
  <c r="R76" i="4"/>
  <c r="Q76" i="4"/>
  <c r="I75" i="4"/>
  <c r="K75" i="4" s="1"/>
  <c r="H75" i="4"/>
  <c r="G75" i="4"/>
  <c r="F75" i="4"/>
  <c r="E75" i="4"/>
  <c r="D75" i="4"/>
  <c r="G74" i="4"/>
  <c r="F74" i="4"/>
  <c r="E74" i="4"/>
  <c r="Q73" i="4"/>
  <c r="R73" i="4" s="1"/>
  <c r="Q70" i="4"/>
  <c r="O70" i="4"/>
  <c r="M70" i="4"/>
  <c r="P70" i="4" s="1"/>
  <c r="R70" i="4" s="1"/>
  <c r="L70" i="4"/>
  <c r="N70" i="4" s="1"/>
  <c r="K70" i="4"/>
  <c r="J70" i="4"/>
  <c r="M69" i="4"/>
  <c r="J69" i="4"/>
  <c r="I69" i="4"/>
  <c r="H69" i="4"/>
  <c r="G69" i="4"/>
  <c r="F69" i="4"/>
  <c r="E69" i="4"/>
  <c r="D69" i="4"/>
  <c r="G68" i="4"/>
  <c r="F68" i="4"/>
  <c r="E68" i="4"/>
  <c r="R67" i="4"/>
  <c r="Q67" i="4"/>
  <c r="I66" i="4"/>
  <c r="H66" i="4"/>
  <c r="M66" i="4" s="1"/>
  <c r="G66" i="4"/>
  <c r="F66" i="4"/>
  <c r="E66" i="4"/>
  <c r="D66" i="4"/>
  <c r="G65" i="4"/>
  <c r="F65" i="4"/>
  <c r="E65" i="4"/>
  <c r="R64" i="4"/>
  <c r="Q64" i="4"/>
  <c r="I63" i="4"/>
  <c r="K63" i="4" s="1"/>
  <c r="H63" i="4"/>
  <c r="G63" i="4"/>
  <c r="F63" i="4"/>
  <c r="E63" i="4"/>
  <c r="D63" i="4"/>
  <c r="G62" i="4"/>
  <c r="F62" i="4"/>
  <c r="E62" i="4"/>
  <c r="Q61" i="4"/>
  <c r="Q58" i="4"/>
  <c r="M58" i="4"/>
  <c r="L58" i="4"/>
  <c r="N58" i="4" s="1"/>
  <c r="O58" i="4" s="1"/>
  <c r="K58" i="4"/>
  <c r="J58" i="4"/>
  <c r="Q57" i="4"/>
  <c r="L57" i="4"/>
  <c r="M57" i="4" s="1"/>
  <c r="K57" i="4"/>
  <c r="J57" i="4"/>
  <c r="Q56" i="4"/>
  <c r="O56" i="4"/>
  <c r="N56" i="4"/>
  <c r="M56" i="4"/>
  <c r="P56" i="4" s="1"/>
  <c r="R56" i="4" s="1"/>
  <c r="L56" i="4"/>
  <c r="K56" i="4"/>
  <c r="J56" i="4"/>
  <c r="Q51" i="4"/>
  <c r="L51" i="4"/>
  <c r="M51" i="4" s="1"/>
  <c r="K51" i="4"/>
  <c r="J51" i="4"/>
  <c r="Q48" i="4"/>
  <c r="O48" i="4"/>
  <c r="N48" i="4"/>
  <c r="M48" i="4"/>
  <c r="K48" i="4"/>
  <c r="J48" i="4"/>
  <c r="Q47" i="4"/>
  <c r="O47" i="4"/>
  <c r="N47" i="4"/>
  <c r="M47" i="4"/>
  <c r="P47" i="4" s="1"/>
  <c r="R47" i="4" s="1"/>
  <c r="K47" i="4"/>
  <c r="J47" i="4"/>
  <c r="Q46" i="4"/>
  <c r="O46" i="4"/>
  <c r="N46" i="4"/>
  <c r="M46" i="4"/>
  <c r="J46" i="4"/>
  <c r="I46" i="4"/>
  <c r="K46" i="4" s="1"/>
  <c r="H46" i="4"/>
  <c r="N45" i="4"/>
  <c r="M45" i="4"/>
  <c r="I45" i="4"/>
  <c r="K45" i="4" s="1"/>
  <c r="H45" i="4"/>
  <c r="R44" i="4"/>
  <c r="Q44" i="4"/>
  <c r="P44" i="4"/>
  <c r="N44" i="4"/>
  <c r="O44" i="4" s="1"/>
  <c r="M44" i="4"/>
  <c r="K44" i="4"/>
  <c r="J44" i="4"/>
  <c r="N43" i="4"/>
  <c r="K43" i="4"/>
  <c r="I43" i="4"/>
  <c r="Q43" i="4" s="1"/>
  <c r="H43" i="4"/>
  <c r="J43" i="4" s="1"/>
  <c r="P42" i="4"/>
  <c r="R42" i="4" s="1"/>
  <c r="N42" i="4"/>
  <c r="O42" i="4" s="1"/>
  <c r="L42" i="4"/>
  <c r="K42" i="4"/>
  <c r="I42" i="4"/>
  <c r="Q42" i="4" s="1"/>
  <c r="H42" i="4"/>
  <c r="Q39" i="4"/>
  <c r="O39" i="4"/>
  <c r="N39" i="4"/>
  <c r="M39" i="4"/>
  <c r="P39" i="4" s="1"/>
  <c r="K39" i="4"/>
  <c r="J39" i="4"/>
  <c r="Q38" i="4"/>
  <c r="O38" i="4"/>
  <c r="N38" i="4"/>
  <c r="M38" i="4"/>
  <c r="K38" i="4"/>
  <c r="J38" i="4"/>
  <c r="Q35" i="4"/>
  <c r="O35" i="4"/>
  <c r="N35" i="4"/>
  <c r="M35" i="4"/>
  <c r="P35" i="4" s="1"/>
  <c r="K35" i="4"/>
  <c r="J35" i="4"/>
  <c r="Q34" i="4"/>
  <c r="O34" i="4"/>
  <c r="N34" i="4"/>
  <c r="M34" i="4"/>
  <c r="K34" i="4"/>
  <c r="J34" i="4"/>
  <c r="Q33" i="4"/>
  <c r="O33" i="4"/>
  <c r="N33" i="4"/>
  <c r="M33" i="4"/>
  <c r="P33" i="4" s="1"/>
  <c r="K33" i="4"/>
  <c r="J33" i="4"/>
  <c r="Q32" i="4"/>
  <c r="O32" i="4"/>
  <c r="N32" i="4"/>
  <c r="M32" i="4"/>
  <c r="K32" i="4"/>
  <c r="J32" i="4"/>
  <c r="Q31" i="4"/>
  <c r="O31" i="4"/>
  <c r="N31" i="4"/>
  <c r="M31" i="4"/>
  <c r="P31" i="4" s="1"/>
  <c r="K31" i="4"/>
  <c r="J31" i="4"/>
  <c r="Q30" i="4"/>
  <c r="O30" i="4"/>
  <c r="N30" i="4"/>
  <c r="M30" i="4"/>
  <c r="K30" i="4"/>
  <c r="J30" i="4"/>
  <c r="Q29" i="4"/>
  <c r="O29" i="4"/>
  <c r="N29" i="4"/>
  <c r="M29" i="4"/>
  <c r="P29" i="4" s="1"/>
  <c r="K29" i="4"/>
  <c r="J29" i="4"/>
  <c r="Q28" i="4"/>
  <c r="O28" i="4"/>
  <c r="N28" i="4"/>
  <c r="M28" i="4"/>
  <c r="K28" i="4"/>
  <c r="J28" i="4"/>
  <c r="Q27" i="4"/>
  <c r="O27" i="4"/>
  <c r="N27" i="4"/>
  <c r="M27" i="4"/>
  <c r="P27" i="4" s="1"/>
  <c r="K27" i="4"/>
  <c r="J27" i="4"/>
  <c r="Q22" i="4"/>
  <c r="O22" i="4"/>
  <c r="N22" i="4"/>
  <c r="M22" i="4"/>
  <c r="L22" i="4"/>
  <c r="K22" i="4"/>
  <c r="J22" i="4"/>
  <c r="Q21" i="4"/>
  <c r="N21" i="4"/>
  <c r="O21" i="4" s="1"/>
  <c r="L21" i="4"/>
  <c r="M21" i="4" s="1"/>
  <c r="K21" i="4"/>
  <c r="J21" i="4"/>
  <c r="J6" i="4"/>
  <c r="M3" i="4"/>
  <c r="L3" i="4"/>
  <c r="H177" i="4" s="1"/>
  <c r="K3" i="4"/>
  <c r="J3" i="4"/>
  <c r="H176" i="4" s="1"/>
  <c r="Q165" i="4" l="1"/>
  <c r="Q45" i="4"/>
  <c r="P46" i="4"/>
  <c r="R46" i="4" s="1"/>
  <c r="P48" i="4"/>
  <c r="R48" i="4" s="1"/>
  <c r="P58" i="4"/>
  <c r="R58" i="4" s="1"/>
  <c r="N66" i="4"/>
  <c r="O66" i="4" s="1"/>
  <c r="K66" i="4"/>
  <c r="K168" i="4" s="1"/>
  <c r="J66" i="4"/>
  <c r="L75" i="4"/>
  <c r="J75" i="4"/>
  <c r="P82" i="4"/>
  <c r="R82" i="4" s="1"/>
  <c r="Q169" i="4"/>
  <c r="P111" i="4"/>
  <c r="R111" i="4" s="1"/>
  <c r="R112" i="4"/>
  <c r="N123" i="4"/>
  <c r="O123" i="4" s="1"/>
  <c r="M123" i="4"/>
  <c r="P123" i="4" s="1"/>
  <c r="R123" i="4" s="1"/>
  <c r="N136" i="4"/>
  <c r="O136" i="4" s="1"/>
  <c r="M136" i="4"/>
  <c r="P136" i="4" s="1"/>
  <c r="R136" i="4" s="1"/>
  <c r="P151" i="4"/>
  <c r="R151" i="4" s="1"/>
  <c r="R152" i="4"/>
  <c r="N163" i="4"/>
  <c r="O163" i="4" s="1"/>
  <c r="M163" i="4"/>
  <c r="P163" i="4" s="1"/>
  <c r="R163" i="4" s="1"/>
  <c r="P22" i="4"/>
  <c r="R22" i="4" s="1"/>
  <c r="P28" i="4"/>
  <c r="R28" i="4" s="1"/>
  <c r="P30" i="4"/>
  <c r="R30" i="4" s="1"/>
  <c r="P32" i="4"/>
  <c r="R32" i="4" s="1"/>
  <c r="P34" i="4"/>
  <c r="R34" i="4" s="1"/>
  <c r="P38" i="4"/>
  <c r="R38" i="4" s="1"/>
  <c r="O43" i="4"/>
  <c r="N57" i="4"/>
  <c r="O57" i="4" s="1"/>
  <c r="P57" i="4" s="1"/>
  <c r="R57" i="4" s="1"/>
  <c r="K81" i="4"/>
  <c r="N81" i="4"/>
  <c r="O81" i="4" s="1"/>
  <c r="P81" i="4" s="1"/>
  <c r="R81" i="4" s="1"/>
  <c r="P100" i="4"/>
  <c r="R100" i="4" s="1"/>
  <c r="R101" i="4"/>
  <c r="N113" i="4"/>
  <c r="O113" i="4" s="1"/>
  <c r="M113" i="4"/>
  <c r="R119" i="4"/>
  <c r="N126" i="4"/>
  <c r="O126" i="4" s="1"/>
  <c r="M126" i="4"/>
  <c r="P126" i="4" s="1"/>
  <c r="R126" i="4" s="1"/>
  <c r="P141" i="4"/>
  <c r="R141" i="4" s="1"/>
  <c r="R142" i="4"/>
  <c r="N153" i="4"/>
  <c r="O153" i="4" s="1"/>
  <c r="M153" i="4"/>
  <c r="P153" i="4" s="1"/>
  <c r="R153" i="4" s="1"/>
  <c r="R159" i="4"/>
  <c r="M167" i="4"/>
  <c r="L63" i="4"/>
  <c r="J63" i="4"/>
  <c r="J168" i="4" s="1"/>
  <c r="N78" i="4"/>
  <c r="O78" i="4" s="1"/>
  <c r="P78" i="4" s="1"/>
  <c r="R78" i="4" s="1"/>
  <c r="K78" i="4"/>
  <c r="K169" i="4"/>
  <c r="N102" i="4"/>
  <c r="O102" i="4" s="1"/>
  <c r="O169" i="4" s="1"/>
  <c r="M102" i="4"/>
  <c r="N116" i="4"/>
  <c r="O116" i="4" s="1"/>
  <c r="M116" i="4"/>
  <c r="N143" i="4"/>
  <c r="O143" i="4" s="1"/>
  <c r="M143" i="4"/>
  <c r="N156" i="4"/>
  <c r="O156" i="4" s="1"/>
  <c r="M156" i="4"/>
  <c r="J165" i="4"/>
  <c r="J167" i="4"/>
  <c r="P21" i="4"/>
  <c r="R27" i="4"/>
  <c r="R29" i="4"/>
  <c r="R31" i="4"/>
  <c r="R33" i="4"/>
  <c r="R35" i="4"/>
  <c r="R39" i="4"/>
  <c r="O45" i="4"/>
  <c r="P45" i="4" s="1"/>
  <c r="R45" i="4" s="1"/>
  <c r="N51" i="4"/>
  <c r="O51" i="4" s="1"/>
  <c r="P51" i="4" s="1"/>
  <c r="R51" i="4" s="1"/>
  <c r="Q168" i="4"/>
  <c r="R61" i="4"/>
  <c r="K69" i="4"/>
  <c r="N69" i="4"/>
  <c r="O69" i="4" s="1"/>
  <c r="P69" i="4" s="1"/>
  <c r="R69" i="4" s="1"/>
  <c r="N87" i="4"/>
  <c r="O87" i="4" s="1"/>
  <c r="P87" i="4"/>
  <c r="R87" i="4" s="1"/>
  <c r="N90" i="4"/>
  <c r="O90" i="4" s="1"/>
  <c r="P90" i="4" s="1"/>
  <c r="R90" i="4" s="1"/>
  <c r="K90" i="4"/>
  <c r="P98" i="4"/>
  <c r="N106" i="4"/>
  <c r="O106" i="4" s="1"/>
  <c r="M106" i="4"/>
  <c r="P106" i="4" s="1"/>
  <c r="R106" i="4" s="1"/>
  <c r="N133" i="4"/>
  <c r="O133" i="4" s="1"/>
  <c r="M133" i="4"/>
  <c r="P133" i="4" s="1"/>
  <c r="R133" i="4" s="1"/>
  <c r="R139" i="4"/>
  <c r="N146" i="4"/>
  <c r="O146" i="4" s="1"/>
  <c r="M146" i="4"/>
  <c r="Q167" i="4"/>
  <c r="Q170" i="4" s="1"/>
  <c r="O7" i="4" s="1"/>
  <c r="M43" i="4"/>
  <c r="P94" i="4"/>
  <c r="R94" i="4" s="1"/>
  <c r="N99" i="4"/>
  <c r="O99" i="4" s="1"/>
  <c r="M99" i="4"/>
  <c r="P99" i="4" s="1"/>
  <c r="R99" i="4" s="1"/>
  <c r="P117" i="4"/>
  <c r="R117" i="4" s="1"/>
  <c r="P118" i="4"/>
  <c r="R118" i="4" s="1"/>
  <c r="N120" i="4"/>
  <c r="O120" i="4" s="1"/>
  <c r="M120" i="4"/>
  <c r="P120" i="4" s="1"/>
  <c r="R120" i="4" s="1"/>
  <c r="P137" i="4"/>
  <c r="R137" i="4" s="1"/>
  <c r="P138" i="4"/>
  <c r="R138" i="4" s="1"/>
  <c r="N140" i="4"/>
  <c r="O140" i="4" s="1"/>
  <c r="M140" i="4"/>
  <c r="P140" i="4" s="1"/>
  <c r="R140" i="4" s="1"/>
  <c r="P157" i="4"/>
  <c r="R157" i="4" s="1"/>
  <c r="P158" i="4"/>
  <c r="R158" i="4" s="1"/>
  <c r="N160" i="4"/>
  <c r="O160" i="4" s="1"/>
  <c r="M160" i="4"/>
  <c r="P160" i="4" s="1"/>
  <c r="R160" i="4" s="1"/>
  <c r="K167" i="4"/>
  <c r="K93" i="4"/>
  <c r="P93" i="4" s="1"/>
  <c r="R93" i="4" s="1"/>
  <c r="P107" i="4"/>
  <c r="R107" i="4" s="1"/>
  <c r="P108" i="4"/>
  <c r="R108" i="4" s="1"/>
  <c r="N110" i="4"/>
  <c r="O110" i="4" s="1"/>
  <c r="M110" i="4"/>
  <c r="P127" i="4"/>
  <c r="R127" i="4" s="1"/>
  <c r="P128" i="4"/>
  <c r="R128" i="4" s="1"/>
  <c r="N130" i="4"/>
  <c r="O130" i="4" s="1"/>
  <c r="M130" i="4"/>
  <c r="P147" i="4"/>
  <c r="R147" i="4" s="1"/>
  <c r="P148" i="4"/>
  <c r="R148" i="4" s="1"/>
  <c r="N150" i="4"/>
  <c r="O150" i="4" s="1"/>
  <c r="M150" i="4"/>
  <c r="K177" i="4" l="1"/>
  <c r="M2" i="4"/>
  <c r="O165" i="4"/>
  <c r="R21" i="4"/>
  <c r="J177" i="4"/>
  <c r="L2" i="4"/>
  <c r="L4" i="4" s="1"/>
  <c r="L5" i="4" s="1"/>
  <c r="N176" i="4"/>
  <c r="M171" i="4"/>
  <c r="J7" i="4" s="1"/>
  <c r="K176" i="4"/>
  <c r="K2" i="4"/>
  <c r="K170" i="4"/>
  <c r="P43" i="4"/>
  <c r="R43" i="4" s="1"/>
  <c r="J170" i="4"/>
  <c r="J2" i="4"/>
  <c r="J4" i="4" s="1"/>
  <c r="J176" i="4"/>
  <c r="P143" i="4"/>
  <c r="R143" i="4" s="1"/>
  <c r="P102" i="4"/>
  <c r="R102" i="4" s="1"/>
  <c r="N63" i="4"/>
  <c r="O63" i="4" s="1"/>
  <c r="M63" i="4"/>
  <c r="M165" i="4" s="1"/>
  <c r="P113" i="4"/>
  <c r="R113" i="4" s="1"/>
  <c r="K165" i="4"/>
  <c r="R98" i="4"/>
  <c r="P169" i="4"/>
  <c r="O167" i="4"/>
  <c r="P66" i="4"/>
  <c r="R66" i="4" s="1"/>
  <c r="P150" i="4"/>
  <c r="R150" i="4" s="1"/>
  <c r="P130" i="4"/>
  <c r="R130" i="4" s="1"/>
  <c r="P110" i="4"/>
  <c r="R110" i="4" s="1"/>
  <c r="P146" i="4"/>
  <c r="R146" i="4" s="1"/>
  <c r="M169" i="4"/>
  <c r="P156" i="4"/>
  <c r="R156" i="4" s="1"/>
  <c r="P116" i="4"/>
  <c r="R116" i="4" s="1"/>
  <c r="N75" i="4"/>
  <c r="O75" i="4" s="1"/>
  <c r="M75" i="4"/>
  <c r="P75" i="4" s="1"/>
  <c r="R75" i="4" s="1"/>
  <c r="L177" i="4" l="1"/>
  <c r="G177" i="4"/>
  <c r="R169" i="4"/>
  <c r="M168" i="4"/>
  <c r="P63" i="4"/>
  <c r="L176" i="4"/>
  <c r="G176" i="4"/>
  <c r="R167" i="4"/>
  <c r="O171" i="4"/>
  <c r="K7" i="4" s="1"/>
  <c r="O168" i="4"/>
  <c r="O172" i="4" s="1"/>
  <c r="M7" i="4" s="1"/>
  <c r="P167" i="4"/>
  <c r="P170" i="4" l="1"/>
  <c r="P168" i="4"/>
  <c r="R63" i="4"/>
  <c r="N180" i="4"/>
  <c r="L6" i="4" s="1"/>
  <c r="M172" i="4"/>
  <c r="L7" i="4" s="1"/>
  <c r="N7" i="4" s="1"/>
  <c r="P7" i="4" s="1"/>
  <c r="M170" i="4"/>
  <c r="O170" i="4"/>
  <c r="P165" i="4"/>
  <c r="R168" i="4" l="1"/>
  <c r="R170" i="4" s="1"/>
  <c r="R165" i="4"/>
</calcChain>
</file>

<file path=xl/sharedStrings.xml><?xml version="1.0" encoding="utf-8"?>
<sst xmlns="http://schemas.openxmlformats.org/spreadsheetml/2006/main" count="399" uniqueCount="169">
  <si>
    <t>Filing Date (enter w/leading '):</t>
  </si>
  <si>
    <t>EO Interstate</t>
  </si>
  <si>
    <t>EO Intrastate</t>
  </si>
  <si>
    <t>TNDM Interstate</t>
  </si>
  <si>
    <t>TNDM Intrastate</t>
  </si>
  <si>
    <t>Total</t>
  </si>
  <si>
    <t xml:space="preserve">Amount of </t>
  </si>
  <si>
    <t>ACCESS REDUCTION TRP  (ACCREDTRP)</t>
  </si>
  <si>
    <t>Holding Company</t>
  </si>
  <si>
    <t>Frontier Communications Corporation</t>
  </si>
  <si>
    <t>Terminating EO and Tandem Revenue at Base Period Rate</t>
  </si>
  <si>
    <t xml:space="preserve">Reduction in </t>
  </si>
  <si>
    <t>Filing Name:</t>
  </si>
  <si>
    <t>FY2011 Terminating Local Switching &amp; Tandem Switching Termination MOUs</t>
  </si>
  <si>
    <t>Terminating</t>
  </si>
  <si>
    <t>Transitional Access</t>
  </si>
  <si>
    <t>Study Area (USAC Study Area Code):</t>
  </si>
  <si>
    <t>Baseline Composite Terminating EO &amp; Tandem Access Rate</t>
  </si>
  <si>
    <t>N/A</t>
  </si>
  <si>
    <t>End Office</t>
  </si>
  <si>
    <t>Service per</t>
  </si>
  <si>
    <t>Accumulated</t>
  </si>
  <si>
    <t>Reduction per</t>
  </si>
  <si>
    <t>51.907(b)(2) &amp;( c)</t>
  </si>
  <si>
    <t>Reductions</t>
  </si>
  <si>
    <t>51.907(d),(e),(f) &amp;(g)</t>
  </si>
  <si>
    <t>Reduction in Revenue determined pursuant to 51.907(g)</t>
  </si>
  <si>
    <t>TL #26 &amp; #40</t>
  </si>
  <si>
    <t>Interstate</t>
  </si>
  <si>
    <t>Intrastate</t>
  </si>
  <si>
    <t>Proposed</t>
  </si>
  <si>
    <t>2012 &amp; 2013</t>
  </si>
  <si>
    <t>Tariff Section</t>
  </si>
  <si>
    <t>Oct '10 - Sep '11</t>
  </si>
  <si>
    <t>Price Out</t>
  </si>
  <si>
    <t>USOC</t>
  </si>
  <si>
    <t>Rate Element</t>
  </si>
  <si>
    <t>Rates</t>
  </si>
  <si>
    <t>Demand</t>
  </si>
  <si>
    <t>PriceOut</t>
  </si>
  <si>
    <t>Rate</t>
  </si>
  <si>
    <t>Revenue</t>
  </si>
  <si>
    <t>Difference</t>
  </si>
  <si>
    <t>(A)</t>
  </si>
  <si>
    <t>(B)</t>
  </si>
  <si>
    <t>(C)</t>
  </si>
  <si>
    <t>(D)</t>
  </si>
  <si>
    <t>(E)</t>
  </si>
  <si>
    <t>(F)=C*D</t>
  </si>
  <si>
    <t>(G)=B*E</t>
  </si>
  <si>
    <t>(H)=FCC Rate</t>
  </si>
  <si>
    <t>(I)=H*D</t>
  </si>
  <si>
    <t>(J)=MIN (H)or(B)</t>
  </si>
  <si>
    <t>(K)=J*E</t>
  </si>
  <si>
    <t>(L)=I+K-F-G</t>
  </si>
  <si>
    <t>(M)=(B*E)-(A*E)</t>
  </si>
  <si>
    <t>(N)=L+M</t>
  </si>
  <si>
    <t>BASKET 1 - COMMON LINE</t>
  </si>
  <si>
    <t>CCL Premium Terminating MOU</t>
  </si>
  <si>
    <t>CCL Non Premium Terminating MOU</t>
  </si>
  <si>
    <t>BASKET 2 - TRAFFIC SENSITIVE</t>
  </si>
  <si>
    <t>** LOCAL SWITCHING SERVICE CATEGORY **</t>
  </si>
  <si>
    <t>** INFORMATION SERVICE CATEGORY **</t>
  </si>
  <si>
    <t xml:space="preserve">         </t>
  </si>
  <si>
    <t>Information Surcharge--Premium Terminating</t>
  </si>
  <si>
    <t>Information Surcharge--Non Premium Terminating</t>
  </si>
  <si>
    <t>** LOCAL SWITCHING TRUNK PORT CATEGORY **</t>
  </si>
  <si>
    <t>Dedicated VG (DSO) Port Charge, Total</t>
  </si>
  <si>
    <t>Dedicated DS1 Port Charge, Total</t>
  </si>
  <si>
    <t>Shared Trunk Port Charge - per MOU, Terminating</t>
  </si>
  <si>
    <t>** INTERCONNECTION CATEGORY</t>
  </si>
  <si>
    <t>Interconnection Charge, Terminating</t>
  </si>
  <si>
    <t>BASKET 3 - TRUNKING</t>
  </si>
  <si>
    <t>** TANDEM SWITCHED TRANSPORT SERVICE CATEGORY **</t>
  </si>
  <si>
    <t>Tandem Switched Transport Termination, Terminating</t>
  </si>
  <si>
    <t>TST 3rd Party Usage</t>
  </si>
  <si>
    <t>Tandem Switched Transport Facility, Terminating</t>
  </si>
  <si>
    <t>TSF 3rd Party Usage</t>
  </si>
  <si>
    <t>Tandem Switching, Terminating</t>
  </si>
  <si>
    <t>TSS 3rd Party Usage</t>
  </si>
  <si>
    <t>Shared Multiplexing, per tandem MOU, Terminating</t>
  </si>
  <si>
    <t>** VG/WATS SERVICE CATEGORY SWITCHED**</t>
  </si>
  <si>
    <t>VG DTT/EF NonDensity Zone</t>
  </si>
  <si>
    <t>** HIGH CAP &amp; DDS SERVICE CATEGORY SWITCHED**</t>
  </si>
  <si>
    <t xml:space="preserve"> </t>
  </si>
  <si>
    <t>End Office Revenue</t>
  </si>
  <si>
    <t>Tandem Switched Revenue</t>
  </si>
  <si>
    <t>Dedicated Switched Revenue</t>
  </si>
  <si>
    <t>6/16/2018</t>
  </si>
  <si>
    <t>2018 Annual Access Tariff Filing</t>
  </si>
  <si>
    <t>2018 Interstate Target Composite Terminating EO &amp; Tandem Access Rate</t>
  </si>
  <si>
    <t>2018 Effective Composite Terminating EO &amp; Tandem Access Rate</t>
  </si>
  <si>
    <t>2014 thru 2018</t>
  </si>
  <si>
    <t>4.6.3(B)</t>
  </si>
  <si>
    <t>PREM EOS 1 (BUNDLED), Terminating</t>
  </si>
  <si>
    <t>PREM EOS 2 (BUNDLED), Terminating</t>
  </si>
  <si>
    <t>NONPREM EOS (BUNDLED), Terminating</t>
  </si>
  <si>
    <t>4.6.3(C)</t>
  </si>
  <si>
    <t>PREM EOS 1 (UNBUNDLED) CKT SWITCHED LINE, Terminating</t>
  </si>
  <si>
    <t>PREM EOS 2 (UNBUNDLED) CKT SWITCHED LINE, Terminating</t>
  </si>
  <si>
    <t>NONPREM EOS (UNBUNDLED) CKT SWITCHED LINE, Terminating</t>
  </si>
  <si>
    <t>4.6.3(D)</t>
  </si>
  <si>
    <t>PREM EOS 1 (UNBUNDLED) CKT SWITCHED TRUNK, Terminating</t>
  </si>
  <si>
    <t>PREM EOS 2 (UNBUNDLED) CKT SWITCHED TRUNK, Terminating</t>
  </si>
  <si>
    <t>NONPREM EOS (UNBUNDLED) CKT SWITCHED TRUNK, Terminating</t>
  </si>
  <si>
    <t>4.6.4</t>
  </si>
  <si>
    <t>4.6.2(I)</t>
  </si>
  <si>
    <t>Dedicated VG (DSO) Port Charge, per channel, Originating</t>
  </si>
  <si>
    <t>Dedicated VG (DSO) Port Charge, per channel, Terminating</t>
  </si>
  <si>
    <t>Dedicated DS1 Port Charge, per channel, Originating</t>
  </si>
  <si>
    <t>Dedicated DS1 Port Charge, per channel, Terminating</t>
  </si>
  <si>
    <t>4.6.3(E)</t>
  </si>
  <si>
    <t>4.6.2(E)</t>
  </si>
  <si>
    <t>Dedicated VG (DSO) Tandem Port Charge, per channel</t>
  </si>
  <si>
    <t>Dedicated Tandem DS1 Port Charge, per channel</t>
  </si>
  <si>
    <t>4.6.1(B)</t>
  </si>
  <si>
    <t>ASR Ordering Charge</t>
  </si>
  <si>
    <t>Tandem Switched Transport Service Category, Zone 1:</t>
  </si>
  <si>
    <t>4.6.2(B)</t>
  </si>
  <si>
    <t>4.6.2(A)</t>
  </si>
  <si>
    <t>4.6.2(C)</t>
  </si>
  <si>
    <t>4.6.2(D)</t>
  </si>
  <si>
    <t>Tandem Switched Transport Service Category, Zone 2:</t>
  </si>
  <si>
    <t>Tandem Switched Transport Service Category, Zone 3:</t>
  </si>
  <si>
    <t>4.6.2(F)</t>
  </si>
  <si>
    <t xml:space="preserve">DIRECT-TRUNKED TRANSPORT FACILITY (Per Mile) VOICE </t>
  </si>
  <si>
    <t>4.6.2(J)</t>
  </si>
  <si>
    <t>ENTRANCE FACILITY 2-WIRE VOICE</t>
  </si>
  <si>
    <t>ENTRANCE FACILITY 4-WIRE VOICE</t>
  </si>
  <si>
    <t>ENTRANCE FACILITY 2-WIRE VOICE NRC</t>
  </si>
  <si>
    <t>ENTRANCE FACILITY 4-WIRE VOICE NRC</t>
  </si>
  <si>
    <t>DS1 Zone 1:</t>
  </si>
  <si>
    <t>4.6.2(G)</t>
  </si>
  <si>
    <t xml:space="preserve">DIRECT-TRUNKED TRANSPORT FACILITY (Per Mile) DS-1 </t>
  </si>
  <si>
    <t>DIRECT-TRUNKED TRANSPORT TERMINATION (Fixed) DS-1</t>
  </si>
  <si>
    <t>4.6.2(K)</t>
  </si>
  <si>
    <t>4.6.2(M)</t>
  </si>
  <si>
    <t>MULTIPLEXING DS-1 TO VOICE</t>
  </si>
  <si>
    <t>MULTIPLEXING DS-1 TO VOICE NRC</t>
  </si>
  <si>
    <t>DS1 Zone 2:</t>
  </si>
  <si>
    <t>DS1 Zone 3:</t>
  </si>
  <si>
    <t>DS3 Zone 1:</t>
  </si>
  <si>
    <t>4.6.2(H)</t>
  </si>
  <si>
    <t xml:space="preserve">DIRECT-TRUNKED TRANSPORT FACILITY (Per Mile) DS-3 </t>
  </si>
  <si>
    <t>DIRECT-TRUNKED TRANSPORT TERMINATION (Fixed) DS-3</t>
  </si>
  <si>
    <t>4.6.2(L)</t>
  </si>
  <si>
    <t>ENTRANCE FACILITY DS-3, Optical</t>
  </si>
  <si>
    <t>ENTRANCE FACILITY DS-3 NRC, Optical</t>
  </si>
  <si>
    <t>ENTRANCE FACILITY DS-3, Electrical</t>
  </si>
  <si>
    <t>ENTRANCE FACILITY DS-3 NRC, Electrical</t>
  </si>
  <si>
    <t>MULTIPLEXING DS-3 TO DS-1</t>
  </si>
  <si>
    <t>MULTIPLEXING DS-3 TO DS-1 NRC</t>
  </si>
  <si>
    <t>DS3 Zone 2:</t>
  </si>
  <si>
    <t>DS3 Zone 3:</t>
  </si>
  <si>
    <t>Reciprocal Compensation Equivalent Interstate rate Detail</t>
  </si>
  <si>
    <t>Filed Composite Terminating EO Access Rates</t>
  </si>
  <si>
    <t>Filed Composite Terminating Tandem Access Rates</t>
  </si>
  <si>
    <t>Frontier Communications Northwest - WA GTE (522416)</t>
  </si>
  <si>
    <t>11.5(A)</t>
  </si>
  <si>
    <t>4.6.3(A)</t>
  </si>
  <si>
    <t>4.6.3(I)</t>
  </si>
  <si>
    <t>4.6.2(N)</t>
  </si>
  <si>
    <t>4.6.1(A)</t>
  </si>
  <si>
    <t>SESSE</t>
  </si>
  <si>
    <t>ENTRANCE FACILITY DS-1, First</t>
  </si>
  <si>
    <t>ENTRANCE FACILITY DS-1, First NRC</t>
  </si>
  <si>
    <t>ENTRANCE FACILITY DS-1, Additional</t>
  </si>
  <si>
    <t>ENTRANCE FACILITY DS-1 Additional  NRC</t>
  </si>
  <si>
    <t>Advice Letter 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</si>
</sst>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General_)"/>
    <numFmt numFmtId="167" formatCode="_(&quot;$&quot;* #,##0.000000_);_(&quot;$&quot;* \(#,##0.000000\);_(&quot;$&quot;* &quot;-&quot;??_);_(@_)"/>
    <numFmt numFmtId="168" formatCode="_(* #,##0.0_);_(* \(#,##0.0\);_(* &quot;-&quot;??_);_(@_)"/>
    <numFmt numFmtId="169" formatCode="&quot;$&quot;#,##0.000000_);\(&quot;$&quot;#,##0.000000\)"/>
    <numFmt numFmtId="170" formatCode="_(&quot;$&quot;* #,##0_);_(&quot;$&quot;* \(#,##0\);_(&quot;$&quot;* &quot;-&quot;??????_);_(@_)"/>
    <numFmt numFmtId="171" formatCode="_(&quot;$&quot;* #,##0.00000000_);_(&quot;$&quot;* \(#,##0.00000000\);_(&quot;$&quot;* &quot;-&quot;??_);_(@_)"/>
    <numFmt numFmtId="172" formatCode="_(&quot;$&quot;* #,##0.0000000_);_(&quot;$&quot;* \(#,##0.0000000\);_(&quot;$&quot;* &quot;-&quot;??_);_(@_)"/>
    <numFmt numFmtId="173" formatCode="_(&quot;$&quot;* #,##0.000000_);_(&quot;$&quot;* \(#,##0.000000\);_(&quot;$&quot;* &quot;-&quot;??????_);_(@_)"/>
    <numFmt numFmtId="174" formatCode="&quot;$&quot;#,##0.00"/>
    <numFmt numFmtId="175" formatCode="0.0000_)"/>
    <numFmt numFmtId="176" formatCode="&quot;$&quot;#,##0.000000"/>
    <numFmt numFmtId="177" formatCode="&quot;$&quot;#,##0.0000000_);\(&quot;$&quot;#,##0.0000000\)"/>
    <numFmt numFmtId="178" formatCode="_(&quot;$&quot;* #,##0.00_);_(&quot;$&quot;* \(#,##0.00\);_(&quot;$&quot;* &quot;-&quot;????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12"/>
      <name val="Arial"/>
      <family val="2"/>
    </font>
    <font>
      <u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6" fontId="5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14" fontId="3" fillId="0" borderId="1" xfId="0" quotePrefix="1" applyNumberFormat="1" applyFont="1" applyFill="1" applyBorder="1" applyAlignment="1">
      <alignment horizontal="left"/>
    </xf>
    <xf numFmtId="14" fontId="0" fillId="0" borderId="2" xfId="0" quotePrefix="1" applyNumberFormat="1" applyFill="1" applyBorder="1"/>
    <xf numFmtId="0" fontId="0" fillId="0" borderId="3" xfId="0" applyFill="1" applyBorder="1"/>
    <xf numFmtId="0" fontId="0" fillId="0" borderId="4" xfId="0" applyFill="1" applyBorder="1"/>
    <xf numFmtId="0" fontId="3" fillId="0" borderId="4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left"/>
    </xf>
    <xf numFmtId="0" fontId="0" fillId="0" borderId="7" xfId="0" applyFill="1" applyBorder="1"/>
    <xf numFmtId="0" fontId="0" fillId="0" borderId="8" xfId="0" applyFill="1" applyBorder="1"/>
    <xf numFmtId="0" fontId="3" fillId="0" borderId="9" xfId="0" applyFont="1" applyFill="1" applyBorder="1" applyAlignment="1">
      <alignment horizontal="right"/>
    </xf>
    <xf numFmtId="14" fontId="3" fillId="0" borderId="11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4" fontId="0" fillId="0" borderId="1" xfId="0" applyNumberFormat="1" applyFill="1" applyBorder="1"/>
    <xf numFmtId="0" fontId="0" fillId="0" borderId="12" xfId="0" applyFill="1" applyBorder="1"/>
    <xf numFmtId="0" fontId="0" fillId="0" borderId="13" xfId="0" applyFill="1" applyBorder="1"/>
    <xf numFmtId="0" fontId="3" fillId="0" borderId="14" xfId="3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6" fillId="0" borderId="0" xfId="4" applyFont="1" applyFill="1" applyAlignment="1" applyProtection="1">
      <alignment horizontal="left"/>
    </xf>
    <xf numFmtId="0" fontId="3" fillId="0" borderId="13" xfId="0" applyFont="1" applyFill="1" applyBorder="1" applyAlignment="1">
      <alignment horizontal="left" wrapText="1"/>
    </xf>
    <xf numFmtId="14" fontId="0" fillId="0" borderId="1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66" fontId="6" fillId="0" borderId="0" xfId="4" applyFont="1" applyFill="1" applyAlignment="1" applyProtection="1">
      <alignment horizontal="center"/>
    </xf>
    <xf numFmtId="0" fontId="0" fillId="0" borderId="11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7" fillId="0" borderId="12" xfId="3" quotePrefix="1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8" fillId="0" borderId="23" xfId="3" applyFont="1" applyFill="1" applyBorder="1"/>
    <xf numFmtId="0" fontId="8" fillId="0" borderId="0" xfId="3" applyFont="1" applyFill="1" applyBorder="1"/>
    <xf numFmtId="0" fontId="3" fillId="0" borderId="0" xfId="3" applyFont="1" applyFill="1" applyBorder="1" applyAlignment="1">
      <alignment horizontal="right" wrapText="1"/>
    </xf>
    <xf numFmtId="164" fontId="0" fillId="0" borderId="0" xfId="0" applyNumberFormat="1" applyFill="1" applyBorder="1"/>
    <xf numFmtId="164" fontId="4" fillId="0" borderId="0" xfId="3" applyNumberFormat="1" applyFill="1" applyBorder="1"/>
    <xf numFmtId="0" fontId="3" fillId="0" borderId="0" xfId="0" applyFont="1" applyFill="1" applyAlignment="1">
      <alignment horizontal="center"/>
    </xf>
    <xf numFmtId="9" fontId="3" fillId="0" borderId="0" xfId="2" applyFont="1" applyFill="1" applyAlignment="1">
      <alignment horizontal="center"/>
    </xf>
    <xf numFmtId="164" fontId="0" fillId="0" borderId="0" xfId="0" applyNumberFormat="1" applyFill="1"/>
    <xf numFmtId="0" fontId="3" fillId="0" borderId="0" xfId="3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 wrapText="1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Protection="1"/>
    <xf numFmtId="0" fontId="4" fillId="0" borderId="0" xfId="0" applyFont="1" applyFill="1"/>
    <xf numFmtId="168" fontId="4" fillId="0" borderId="0" xfId="1" applyNumberFormat="1" applyFont="1" applyFill="1"/>
    <xf numFmtId="0" fontId="4" fillId="0" borderId="27" xfId="0" applyFont="1" applyFill="1" applyBorder="1" applyProtection="1"/>
    <xf numFmtId="0" fontId="3" fillId="0" borderId="27" xfId="0" applyFont="1" applyFill="1" applyBorder="1" applyAlignment="1" applyProtection="1">
      <alignment horizontal="center"/>
    </xf>
    <xf numFmtId="165" fontId="4" fillId="0" borderId="0" xfId="1" applyNumberFormat="1" applyFont="1" applyFill="1"/>
    <xf numFmtId="49" fontId="0" fillId="0" borderId="0" xfId="0" applyNumberFormat="1" applyFill="1"/>
    <xf numFmtId="169" fontId="4" fillId="0" borderId="0" xfId="5" applyNumberFormat="1" applyFont="1" applyFill="1"/>
    <xf numFmtId="164" fontId="4" fillId="0" borderId="0" xfId="5" applyNumberFormat="1" applyFont="1" applyFill="1"/>
    <xf numFmtId="167" fontId="4" fillId="0" borderId="0" xfId="5" applyNumberFormat="1" applyFill="1"/>
    <xf numFmtId="164" fontId="4" fillId="0" borderId="0" xfId="7" applyNumberFormat="1" applyFont="1" applyFill="1"/>
    <xf numFmtId="0" fontId="4" fillId="0" borderId="0" xfId="3" quotePrefix="1" applyFont="1" applyFill="1" applyAlignment="1">
      <alignment horizontal="left"/>
    </xf>
    <xf numFmtId="170" fontId="4" fillId="0" borderId="0" xfId="5" applyNumberFormat="1" applyFont="1" applyFill="1"/>
    <xf numFmtId="171" fontId="4" fillId="0" borderId="0" xfId="5" applyNumberFormat="1" applyFont="1" applyFill="1"/>
    <xf numFmtId="164" fontId="0" fillId="0" borderId="0" xfId="5" applyNumberFormat="1" applyFont="1" applyFill="1"/>
    <xf numFmtId="164" fontId="0" fillId="0" borderId="0" xfId="0" applyNumberFormat="1" applyFont="1" applyFill="1"/>
    <xf numFmtId="167" fontId="4" fillId="0" borderId="0" xfId="5" applyNumberFormat="1" applyFont="1" applyFill="1"/>
    <xf numFmtId="167" fontId="4" fillId="0" borderId="0" xfId="0" applyNumberFormat="1" applyFont="1" applyFill="1" applyProtection="1"/>
    <xf numFmtId="167" fontId="4" fillId="0" borderId="0" xfId="0" applyNumberFormat="1" applyFont="1" applyFill="1"/>
    <xf numFmtId="172" fontId="4" fillId="0" borderId="0" xfId="5" applyNumberFormat="1" applyFont="1" applyFill="1"/>
    <xf numFmtId="173" fontId="4" fillId="0" borderId="0" xfId="5" applyNumberFormat="1" applyFont="1" applyFill="1"/>
    <xf numFmtId="0" fontId="4" fillId="0" borderId="28" xfId="0" applyFont="1" applyFill="1" applyBorder="1" applyProtection="1"/>
    <xf numFmtId="49" fontId="4" fillId="0" borderId="28" xfId="0" applyNumberFormat="1" applyFont="1" applyFill="1" applyBorder="1" applyProtection="1"/>
    <xf numFmtId="0" fontId="3" fillId="0" borderId="28" xfId="3" applyFont="1" applyFill="1" applyBorder="1" applyAlignment="1" applyProtection="1">
      <alignment horizontal="center"/>
    </xf>
    <xf numFmtId="167" fontId="4" fillId="0" borderId="28" xfId="0" applyNumberFormat="1" applyFont="1" applyFill="1" applyBorder="1" applyProtection="1"/>
    <xf numFmtId="173" fontId="4" fillId="0" borderId="28" xfId="0" applyNumberFormat="1" applyFont="1" applyFill="1" applyBorder="1" applyProtection="1"/>
    <xf numFmtId="49" fontId="4" fillId="0" borderId="0" xfId="0" applyNumberFormat="1" applyFont="1" applyFill="1" applyProtection="1"/>
    <xf numFmtId="169" fontId="4" fillId="0" borderId="0" xfId="0" applyNumberFormat="1" applyFont="1" applyFill="1" applyProtection="1"/>
    <xf numFmtId="173" fontId="0" fillId="0" borderId="0" xfId="0" applyNumberFormat="1" applyFill="1"/>
    <xf numFmtId="7" fontId="3" fillId="0" borderId="0" xfId="0" applyNumberFormat="1" applyFont="1" applyFill="1" applyProtection="1"/>
    <xf numFmtId="0" fontId="4" fillId="0" borderId="0" xfId="3" applyFont="1" applyFill="1"/>
    <xf numFmtId="0" fontId="4" fillId="0" borderId="0" xfId="0" applyNumberFormat="1" applyFont="1" applyFill="1"/>
    <xf numFmtId="0" fontId="4" fillId="0" borderId="0" xfId="3" applyFont="1" applyFill="1" applyAlignment="1">
      <alignment horizontal="left"/>
    </xf>
    <xf numFmtId="0" fontId="4" fillId="0" borderId="0" xfId="3" applyFill="1"/>
    <xf numFmtId="0" fontId="4" fillId="0" borderId="0" xfId="3" quotePrefix="1" applyFill="1" applyAlignment="1">
      <alignment horizontal="left"/>
    </xf>
    <xf numFmtId="173" fontId="4" fillId="0" borderId="0" xfId="0" applyNumberFormat="1" applyFont="1" applyFill="1" applyProtection="1"/>
    <xf numFmtId="174" fontId="4" fillId="0" borderId="0" xfId="5" applyNumberFormat="1" applyFont="1" applyFill="1" applyProtection="1"/>
    <xf numFmtId="0" fontId="4" fillId="0" borderId="0" xfId="0" applyFont="1" applyFill="1" applyBorder="1"/>
    <xf numFmtId="0" fontId="4" fillId="0" borderId="0" xfId="0" quotePrefix="1" applyNumberFormat="1" applyFont="1" applyFill="1" applyAlignment="1">
      <alignment horizontal="left"/>
    </xf>
    <xf numFmtId="44" fontId="4" fillId="0" borderId="0" xfId="5" applyNumberFormat="1" applyFont="1" applyFill="1"/>
    <xf numFmtId="37" fontId="4" fillId="0" borderId="0" xfId="0" applyNumberFormat="1" applyFont="1" applyFill="1" applyBorder="1" applyProtection="1"/>
    <xf numFmtId="7" fontId="4" fillId="0" borderId="0" xfId="0" applyNumberFormat="1" applyFont="1" applyFill="1" applyProtection="1"/>
    <xf numFmtId="0" fontId="10" fillId="0" borderId="0" xfId="0" applyFont="1" applyFill="1" applyAlignment="1"/>
    <xf numFmtId="175" fontId="4" fillId="0" borderId="0" xfId="0" applyNumberFormat="1" applyFont="1" applyFill="1" applyProtection="1"/>
    <xf numFmtId="37" fontId="4" fillId="0" borderId="0" xfId="0" quotePrefix="1" applyNumberFormat="1" applyFont="1" applyFill="1" applyBorder="1" applyProtection="1"/>
    <xf numFmtId="176" fontId="4" fillId="0" borderId="0" xfId="5" applyNumberFormat="1" applyFont="1" applyFill="1" applyProtection="1"/>
    <xf numFmtId="37" fontId="4" fillId="0" borderId="0" xfId="0" applyNumberFormat="1" applyFont="1" applyFill="1" applyProtection="1"/>
    <xf numFmtId="0" fontId="3" fillId="0" borderId="0" xfId="0" applyFont="1" applyFill="1" applyProtection="1"/>
    <xf numFmtId="177" fontId="4" fillId="0" borderId="0" xfId="0" applyNumberFormat="1" applyFont="1" applyFill="1"/>
    <xf numFmtId="0" fontId="4" fillId="0" borderId="0" xfId="3" applyNumberFormat="1" applyFont="1" applyFill="1"/>
    <xf numFmtId="0" fontId="4" fillId="0" borderId="0" xfId="3" applyFont="1" applyFill="1" applyBorder="1" applyAlignment="1"/>
    <xf numFmtId="44" fontId="4" fillId="0" borderId="0" xfId="5" applyFont="1" applyFill="1"/>
    <xf numFmtId="178" fontId="4" fillId="0" borderId="0" xfId="5" applyNumberFormat="1" applyFont="1" applyFill="1"/>
    <xf numFmtId="7" fontId="3" fillId="0" borderId="0" xfId="0" quotePrefix="1" applyNumberFormat="1" applyFont="1" applyFill="1" applyAlignment="1" applyProtection="1">
      <alignment horizontal="left"/>
    </xf>
    <xf numFmtId="44" fontId="0" fillId="0" borderId="0" xfId="0" applyNumberFormat="1" applyFill="1"/>
    <xf numFmtId="0" fontId="3" fillId="0" borderId="0" xfId="3" quotePrefix="1" applyFont="1" applyFill="1" applyAlignment="1">
      <alignment horizontal="left"/>
    </xf>
    <xf numFmtId="0" fontId="4" fillId="0" borderId="0" xfId="0" applyFont="1" applyFill="1" applyBorder="1" applyProtection="1"/>
    <xf numFmtId="44" fontId="4" fillId="0" borderId="0" xfId="0" applyNumberFormat="1" applyFont="1" applyFill="1" applyProtection="1"/>
    <xf numFmtId="0" fontId="9" fillId="0" borderId="0" xfId="3" applyFont="1" applyFill="1" applyAlignment="1">
      <alignment horizontal="center"/>
    </xf>
    <xf numFmtId="0" fontId="4" fillId="0" borderId="7" xfId="3" applyFill="1" applyBorder="1"/>
    <xf numFmtId="0" fontId="3" fillId="0" borderId="0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7" fontId="4" fillId="0" borderId="0" xfId="5" applyNumberFormat="1" applyFont="1" applyFill="1" applyBorder="1"/>
    <xf numFmtId="169" fontId="3" fillId="0" borderId="1" xfId="3" applyNumberFormat="1" applyFont="1" applyFill="1" applyBorder="1" applyProtection="1"/>
    <xf numFmtId="169" fontId="4" fillId="0" borderId="29" xfId="3" applyNumberFormat="1" applyFont="1" applyFill="1" applyBorder="1" applyAlignment="1" applyProtection="1">
      <alignment horizontal="center"/>
    </xf>
    <xf numFmtId="0" fontId="4" fillId="0" borderId="24" xfId="3" applyFill="1" applyBorder="1" applyAlignment="1">
      <alignment horizontal="center"/>
    </xf>
    <xf numFmtId="0" fontId="4" fillId="0" borderId="25" xfId="3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164" fontId="3" fillId="0" borderId="1" xfId="3" applyNumberFormat="1" applyFont="1" applyFill="1" applyBorder="1" applyAlignment="1">
      <alignment horizontal="center"/>
    </xf>
    <xf numFmtId="164" fontId="0" fillId="2" borderId="10" xfId="0" applyNumberFormat="1" applyFill="1" applyBorder="1"/>
    <xf numFmtId="164" fontId="4" fillId="2" borderId="10" xfId="3" applyNumberFormat="1" applyFill="1" applyBorder="1"/>
    <xf numFmtId="165" fontId="0" fillId="2" borderId="10" xfId="0" applyNumberFormat="1" applyFill="1" applyBorder="1"/>
    <xf numFmtId="165" fontId="4" fillId="2" borderId="15" xfId="3" applyNumberFormat="1" applyFill="1" applyBorder="1"/>
    <xf numFmtId="167" fontId="4" fillId="2" borderId="15" xfId="5" applyNumberFormat="1" applyFont="1" applyFill="1" applyBorder="1"/>
    <xf numFmtId="0" fontId="4" fillId="2" borderId="16" xfId="0" applyFont="1" applyFill="1" applyBorder="1" applyAlignment="1">
      <alignment horizontal="left"/>
    </xf>
    <xf numFmtId="167" fontId="4" fillId="2" borderId="15" xfId="6" applyNumberFormat="1" applyFont="1" applyFill="1" applyBorder="1"/>
    <xf numFmtId="0" fontId="4" fillId="2" borderId="15" xfId="3" applyFont="1" applyFill="1" applyBorder="1" applyAlignment="1">
      <alignment horizontal="center"/>
    </xf>
    <xf numFmtId="167" fontId="4" fillId="2" borderId="21" xfId="5" applyNumberFormat="1" applyFont="1" applyFill="1" applyBorder="1"/>
    <xf numFmtId="164" fontId="0" fillId="2" borderId="26" xfId="0" applyNumberFormat="1" applyFill="1" applyBorder="1"/>
    <xf numFmtId="164" fontId="4" fillId="2" borderId="26" xfId="3" applyNumberFormat="1" applyFill="1" applyBorder="1"/>
    <xf numFmtId="164" fontId="0" fillId="2" borderId="25" xfId="0" applyNumberFormat="1" applyFill="1" applyBorder="1"/>
    <xf numFmtId="171" fontId="4" fillId="2" borderId="0" xfId="5" applyNumberFormat="1" applyFont="1" applyFill="1"/>
    <xf numFmtId="165" fontId="4" fillId="2" borderId="0" xfId="1" applyNumberFormat="1" applyFont="1" applyFill="1"/>
    <xf numFmtId="164" fontId="0" fillId="2" borderId="0" xfId="5" applyNumberFormat="1" applyFont="1" applyFill="1"/>
    <xf numFmtId="164" fontId="4" fillId="2" borderId="0" xfId="5" applyNumberFormat="1" applyFont="1" applyFill="1"/>
    <xf numFmtId="164" fontId="0" fillId="2" borderId="0" xfId="0" applyNumberFormat="1" applyFont="1" applyFill="1"/>
    <xf numFmtId="44" fontId="4" fillId="2" borderId="0" xfId="5" applyNumberFormat="1" applyFont="1" applyFill="1"/>
    <xf numFmtId="44" fontId="4" fillId="2" borderId="0" xfId="5" applyFont="1" applyFill="1"/>
    <xf numFmtId="178" fontId="4" fillId="2" borderId="0" xfId="5" applyNumberFormat="1" applyFont="1" applyFill="1"/>
    <xf numFmtId="164" fontId="0" fillId="2" borderId="0" xfId="0" applyNumberFormat="1" applyFill="1"/>
    <xf numFmtId="164" fontId="11" fillId="2" borderId="0" xfId="0" applyNumberFormat="1" applyFont="1" applyFill="1"/>
    <xf numFmtId="169" fontId="4" fillId="2" borderId="0" xfId="0" applyNumberFormat="1" applyFont="1" applyFill="1"/>
    <xf numFmtId="167" fontId="4" fillId="2" borderId="0" xfId="5" applyNumberFormat="1" applyFont="1" applyFill="1" applyBorder="1"/>
    <xf numFmtId="164" fontId="4" fillId="2" borderId="0" xfId="3" applyNumberFormat="1" applyFill="1"/>
    <xf numFmtId="169" fontId="3" fillId="2" borderId="0" xfId="3" applyNumberFormat="1" applyFont="1" applyFill="1" applyBorder="1" applyProtection="1"/>
    <xf numFmtId="0" fontId="3" fillId="0" borderId="17" xfId="3" applyFont="1" applyFill="1" applyBorder="1" applyAlignment="1">
      <alignment horizontal="right"/>
    </xf>
    <xf numFmtId="0" fontId="3" fillId="0" borderId="18" xfId="3" applyFont="1" applyFill="1" applyBorder="1" applyAlignment="1">
      <alignment horizontal="right"/>
    </xf>
    <xf numFmtId="0" fontId="3" fillId="0" borderId="19" xfId="3" applyFont="1" applyFill="1" applyBorder="1" applyAlignment="1">
      <alignment horizontal="right"/>
    </xf>
    <xf numFmtId="0" fontId="3" fillId="0" borderId="13" xfId="3" applyFont="1" applyFill="1" applyBorder="1" applyAlignment="1">
      <alignment horizontal="right"/>
    </xf>
    <xf numFmtId="0" fontId="3" fillId="0" borderId="14" xfId="3" applyFont="1" applyFill="1" applyBorder="1" applyAlignment="1">
      <alignment horizontal="right"/>
    </xf>
    <xf numFmtId="0" fontId="3" fillId="0" borderId="24" xfId="3" applyFont="1" applyFill="1" applyBorder="1" applyAlignment="1">
      <alignment horizontal="right" wrapText="1"/>
    </xf>
    <xf numFmtId="0" fontId="3" fillId="0" borderId="25" xfId="3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</cellXfs>
  <cellStyles count="8">
    <cellStyle name="Comma" xfId="1" builtinId="3"/>
    <cellStyle name="Currency 2" xfId="5"/>
    <cellStyle name="Currency 2 2" xfId="6"/>
    <cellStyle name="Currency 3" xfId="7"/>
    <cellStyle name="Normal" xfId="0" builtinId="0"/>
    <cellStyle name="Normal 2 2" xfId="3"/>
    <cellStyle name="Normal_Company List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abSelected="1" zoomScale="70" zoomScaleNormal="70" workbookViewId="0">
      <pane ySplit="15" topLeftCell="A16" activePane="bottomLeft" state="frozen"/>
      <selection pane="bottomLeft" activeCell="A5" sqref="A5"/>
    </sheetView>
  </sheetViews>
  <sheetFormatPr defaultRowHeight="15" x14ac:dyDescent="0.25"/>
  <cols>
    <col min="1" max="1" width="13.7109375" style="2" customWidth="1"/>
    <col min="2" max="2" width="14.28515625" style="2" bestFit="1" customWidth="1"/>
    <col min="3" max="3" width="12.85546875" style="2" customWidth="1"/>
    <col min="4" max="4" width="70" style="2" bestFit="1" customWidth="1"/>
    <col min="5" max="5" width="16.140625" style="2" customWidth="1"/>
    <col min="6" max="6" width="15.140625" style="2" customWidth="1"/>
    <col min="7" max="7" width="16.42578125" style="2" customWidth="1"/>
    <col min="8" max="8" width="16.5703125" style="2" customWidth="1"/>
    <col min="9" max="9" width="21.7109375" style="56" bestFit="1" customWidth="1"/>
    <col min="10" max="11" width="16.5703125" style="2" bestFit="1" customWidth="1"/>
    <col min="12" max="12" width="20.42578125" style="2" bestFit="1" customWidth="1"/>
    <col min="13" max="13" width="20.42578125" style="2" customWidth="1"/>
    <col min="14" max="14" width="21.28515625" style="2" bestFit="1" customWidth="1"/>
    <col min="15" max="15" width="20" style="2" bestFit="1" customWidth="1"/>
    <col min="16" max="16" width="18.42578125" style="2" customWidth="1"/>
    <col min="17" max="17" width="20.42578125" style="2" customWidth="1"/>
    <col min="18" max="18" width="15.5703125" style="2" customWidth="1"/>
    <col min="19" max="20" width="9.140625" style="2"/>
    <col min="21" max="21" width="10.5703125" style="2" bestFit="1" customWidth="1"/>
    <col min="22" max="22" width="13.28515625" style="2" bestFit="1" customWidth="1"/>
    <col min="23" max="16384" width="9.140625" style="2"/>
  </cols>
  <sheetData>
    <row r="1" spans="1:19" ht="15.75" x14ac:dyDescent="0.25">
      <c r="A1" s="1" t="s">
        <v>0</v>
      </c>
      <c r="D1" s="3" t="s">
        <v>88</v>
      </c>
      <c r="E1" s="4"/>
      <c r="F1" s="5"/>
      <c r="G1" s="5"/>
      <c r="H1" s="5"/>
      <c r="I1" s="6"/>
      <c r="J1" s="7" t="s">
        <v>1</v>
      </c>
      <c r="K1" s="8" t="s">
        <v>2</v>
      </c>
      <c r="L1" s="8" t="s">
        <v>3</v>
      </c>
      <c r="M1" s="8" t="s">
        <v>4</v>
      </c>
      <c r="N1" s="9" t="s">
        <v>5</v>
      </c>
      <c r="O1" s="10" t="s">
        <v>6</v>
      </c>
      <c r="P1" s="11"/>
      <c r="R1" s="12" t="s">
        <v>7</v>
      </c>
      <c r="S1" s="12"/>
    </row>
    <row r="2" spans="1:19" ht="15.75" x14ac:dyDescent="0.25">
      <c r="A2" s="1" t="s">
        <v>8</v>
      </c>
      <c r="D2" s="13" t="s">
        <v>9</v>
      </c>
      <c r="E2" s="14"/>
      <c r="F2" s="15"/>
      <c r="G2" s="15"/>
      <c r="H2" s="15"/>
      <c r="I2" s="16" t="s">
        <v>10</v>
      </c>
      <c r="J2" s="123">
        <f>J167</f>
        <v>1547971.3803607</v>
      </c>
      <c r="K2" s="123">
        <f>K167</f>
        <v>241303.68266370002</v>
      </c>
      <c r="L2" s="124">
        <f>J168</f>
        <v>650395.64258679992</v>
      </c>
      <c r="M2" s="124">
        <f>K168</f>
        <v>142411.18746250001</v>
      </c>
      <c r="N2" s="17">
        <v>43282</v>
      </c>
      <c r="O2" s="18" t="s">
        <v>11</v>
      </c>
      <c r="P2" s="19"/>
    </row>
    <row r="3" spans="1:19" ht="15.75" x14ac:dyDescent="0.25">
      <c r="A3" s="1" t="s">
        <v>12</v>
      </c>
      <c r="D3" s="13" t="s">
        <v>89</v>
      </c>
      <c r="E3" s="20"/>
      <c r="F3" s="21"/>
      <c r="G3" s="21"/>
      <c r="H3" s="21"/>
      <c r="I3" s="22" t="s">
        <v>13</v>
      </c>
      <c r="J3" s="125">
        <f>SUM(H27:H29)</f>
        <v>329626078</v>
      </c>
      <c r="K3" s="125">
        <f>SUM(I27:I29)</f>
        <v>170520587</v>
      </c>
      <c r="L3" s="126">
        <f>H69+H81+H93</f>
        <v>176911654</v>
      </c>
      <c r="M3" s="126">
        <f>I69+I81+I93</f>
        <v>85730540</v>
      </c>
      <c r="N3" s="23" t="s">
        <v>14</v>
      </c>
      <c r="O3" s="18" t="s">
        <v>15</v>
      </c>
      <c r="P3" s="24">
        <v>2018</v>
      </c>
    </row>
    <row r="4" spans="1:19" ht="15.75" customHeight="1" x14ac:dyDescent="0.25">
      <c r="A4" s="1" t="s">
        <v>16</v>
      </c>
      <c r="B4" s="25"/>
      <c r="D4" s="13" t="s">
        <v>157</v>
      </c>
      <c r="E4" s="14"/>
      <c r="F4" s="21"/>
      <c r="G4" s="21"/>
      <c r="H4" s="26"/>
      <c r="I4" s="22" t="s">
        <v>17</v>
      </c>
      <c r="J4" s="127">
        <f>J2/J3</f>
        <v>4.696143550756017E-3</v>
      </c>
      <c r="K4" s="128" t="s">
        <v>18</v>
      </c>
      <c r="L4" s="129">
        <f>L2/L3</f>
        <v>3.6763866476925253E-3</v>
      </c>
      <c r="M4" s="130" t="s">
        <v>18</v>
      </c>
      <c r="N4" s="23" t="s">
        <v>19</v>
      </c>
      <c r="O4" s="27" t="s">
        <v>20</v>
      </c>
      <c r="P4" s="28" t="s">
        <v>21</v>
      </c>
    </row>
    <row r="5" spans="1:19" ht="15.75" x14ac:dyDescent="0.25">
      <c r="A5" s="29"/>
      <c r="B5" s="29"/>
      <c r="E5" s="149" t="s">
        <v>90</v>
      </c>
      <c r="F5" s="150"/>
      <c r="G5" s="150"/>
      <c r="H5" s="150"/>
      <c r="I5" s="151"/>
      <c r="J5" s="127">
        <v>0</v>
      </c>
      <c r="K5" s="128" t="s">
        <v>18</v>
      </c>
      <c r="L5" s="127">
        <f>IF(L4&lt;0.0007,L4,0.0007)</f>
        <v>6.9999999999999999E-4</v>
      </c>
      <c r="M5" s="130" t="s">
        <v>18</v>
      </c>
      <c r="N5" s="23" t="s">
        <v>22</v>
      </c>
      <c r="O5" s="30" t="s">
        <v>23</v>
      </c>
      <c r="P5" s="31" t="s">
        <v>24</v>
      </c>
    </row>
    <row r="6" spans="1:19" ht="15.75" x14ac:dyDescent="0.25">
      <c r="A6" s="25" t="s">
        <v>168</v>
      </c>
      <c r="B6" s="29"/>
      <c r="E6" s="32"/>
      <c r="F6" s="152" t="s">
        <v>91</v>
      </c>
      <c r="G6" s="152"/>
      <c r="H6" s="152"/>
      <c r="I6" s="153"/>
      <c r="J6" s="131">
        <f>N217</f>
        <v>0</v>
      </c>
      <c r="K6" s="128" t="s">
        <v>18</v>
      </c>
      <c r="L6" s="127">
        <f>N180</f>
        <v>0</v>
      </c>
      <c r="M6" s="130" t="s">
        <v>18</v>
      </c>
      <c r="N6" s="33" t="s">
        <v>25</v>
      </c>
      <c r="O6" s="34"/>
      <c r="P6" s="35"/>
    </row>
    <row r="7" spans="1:19" ht="16.5" customHeight="1" thickBot="1" x14ac:dyDescent="0.3">
      <c r="A7" s="29"/>
      <c r="B7" s="29"/>
      <c r="E7" s="36"/>
      <c r="F7" s="154" t="s">
        <v>26</v>
      </c>
      <c r="G7" s="154"/>
      <c r="H7" s="154"/>
      <c r="I7" s="155"/>
      <c r="J7" s="132">
        <f>-M171</f>
        <v>1547971.3803607</v>
      </c>
      <c r="K7" s="132">
        <f>-O171</f>
        <v>241303.68266370002</v>
      </c>
      <c r="L7" s="133">
        <f>-M172</f>
        <v>650395.64258679992</v>
      </c>
      <c r="M7" s="133">
        <f>-O172</f>
        <v>142411.18746250001</v>
      </c>
      <c r="N7" s="133">
        <f>SUM(J7:M7)</f>
        <v>2582081.8930736999</v>
      </c>
      <c r="O7" s="132">
        <f>-Q170</f>
        <v>1.4551915228366852E-11</v>
      </c>
      <c r="P7" s="134">
        <f>N7+O7</f>
        <v>2582081.8930736999</v>
      </c>
    </row>
    <row r="8" spans="1:19" ht="16.5" customHeight="1" x14ac:dyDescent="0.25">
      <c r="A8" s="29"/>
      <c r="B8" s="29"/>
      <c r="E8" s="37"/>
      <c r="F8" s="38"/>
      <c r="G8" s="38"/>
      <c r="H8" s="38"/>
      <c r="I8" s="38"/>
      <c r="J8" s="39"/>
      <c r="K8" s="39"/>
      <c r="L8" s="40"/>
      <c r="M8" s="40"/>
      <c r="N8" s="40"/>
      <c r="O8" s="39"/>
      <c r="P8" s="39"/>
    </row>
    <row r="9" spans="1:19" x14ac:dyDescent="0.25">
      <c r="H9" s="41"/>
      <c r="I9" s="42"/>
      <c r="N9" s="43"/>
    </row>
    <row r="10" spans="1:19" x14ac:dyDescent="0.25">
      <c r="H10" s="41"/>
      <c r="I10" s="42"/>
      <c r="N10" s="43"/>
      <c r="P10" s="44"/>
      <c r="Q10" s="45"/>
    </row>
    <row r="11" spans="1:19" x14ac:dyDescent="0.25">
      <c r="H11" s="41"/>
      <c r="I11" s="42"/>
      <c r="N11" s="43"/>
      <c r="P11" s="41"/>
      <c r="Q11" s="45" t="s">
        <v>27</v>
      </c>
    </row>
    <row r="12" spans="1:19" x14ac:dyDescent="0.25">
      <c r="C12" s="46"/>
      <c r="E12" s="47">
        <v>40906</v>
      </c>
      <c r="F12" s="47">
        <v>41457</v>
      </c>
      <c r="G12" s="47">
        <v>40906</v>
      </c>
      <c r="H12" s="41" t="s">
        <v>28</v>
      </c>
      <c r="I12" s="41" t="s">
        <v>29</v>
      </c>
      <c r="J12" s="41"/>
      <c r="L12" s="47" t="s">
        <v>30</v>
      </c>
      <c r="M12" s="47" t="s">
        <v>28</v>
      </c>
      <c r="N12" s="47" t="s">
        <v>30</v>
      </c>
      <c r="O12" s="47" t="s">
        <v>29</v>
      </c>
      <c r="P12" s="41" t="s">
        <v>92</v>
      </c>
      <c r="Q12" s="41" t="s">
        <v>31</v>
      </c>
      <c r="R12" s="41">
        <v>2018</v>
      </c>
    </row>
    <row r="13" spans="1:19" x14ac:dyDescent="0.25">
      <c r="A13" s="48" t="s">
        <v>32</v>
      </c>
      <c r="B13" s="48"/>
      <c r="C13" s="49"/>
      <c r="E13" s="41" t="s">
        <v>29</v>
      </c>
      <c r="F13" s="41" t="s">
        <v>29</v>
      </c>
      <c r="G13" s="41" t="s">
        <v>28</v>
      </c>
      <c r="H13" s="41" t="s">
        <v>33</v>
      </c>
      <c r="I13" s="41" t="s">
        <v>33</v>
      </c>
      <c r="J13" s="41" t="s">
        <v>28</v>
      </c>
      <c r="K13" s="41" t="s">
        <v>29</v>
      </c>
      <c r="L13" s="41" t="s">
        <v>28</v>
      </c>
      <c r="M13" s="41" t="s">
        <v>34</v>
      </c>
      <c r="N13" s="41" t="s">
        <v>29</v>
      </c>
      <c r="O13" s="41" t="s">
        <v>34</v>
      </c>
      <c r="P13" s="41" t="s">
        <v>5</v>
      </c>
      <c r="Q13" s="47" t="s">
        <v>5</v>
      </c>
      <c r="R13" s="47" t="s">
        <v>21</v>
      </c>
      <c r="S13" s="50"/>
    </row>
    <row r="14" spans="1:19" x14ac:dyDescent="0.25">
      <c r="A14" s="51" t="s">
        <v>28</v>
      </c>
      <c r="B14" s="51" t="s">
        <v>29</v>
      </c>
      <c r="C14" s="52" t="s">
        <v>35</v>
      </c>
      <c r="D14" s="52" t="s">
        <v>36</v>
      </c>
      <c r="E14" s="52" t="s">
        <v>37</v>
      </c>
      <c r="F14" s="52" t="s">
        <v>37</v>
      </c>
      <c r="G14" s="52" t="s">
        <v>37</v>
      </c>
      <c r="H14" s="52" t="s">
        <v>38</v>
      </c>
      <c r="I14" s="52" t="s">
        <v>38</v>
      </c>
      <c r="J14" s="52" t="s">
        <v>39</v>
      </c>
      <c r="K14" s="52" t="s">
        <v>39</v>
      </c>
      <c r="L14" s="52" t="s">
        <v>40</v>
      </c>
      <c r="M14" s="52" t="s">
        <v>41</v>
      </c>
      <c r="N14" s="52" t="s">
        <v>40</v>
      </c>
      <c r="O14" s="52" t="s">
        <v>41</v>
      </c>
      <c r="P14" s="52" t="s">
        <v>42</v>
      </c>
      <c r="Q14" s="52" t="s">
        <v>24</v>
      </c>
      <c r="R14" s="52" t="s">
        <v>42</v>
      </c>
    </row>
    <row r="15" spans="1:19" x14ac:dyDescent="0.25">
      <c r="A15" s="46"/>
      <c r="B15" s="46"/>
      <c r="C15" s="49"/>
      <c r="D15" s="49"/>
      <c r="E15" s="41" t="s">
        <v>43</v>
      </c>
      <c r="F15" s="41" t="s">
        <v>44</v>
      </c>
      <c r="G15" s="41" t="s">
        <v>45</v>
      </c>
      <c r="H15" s="41" t="s">
        <v>46</v>
      </c>
      <c r="I15" s="41" t="s">
        <v>47</v>
      </c>
      <c r="J15" s="41" t="s">
        <v>48</v>
      </c>
      <c r="K15" s="41" t="s">
        <v>49</v>
      </c>
      <c r="L15" s="41" t="s">
        <v>50</v>
      </c>
      <c r="M15" s="41" t="s">
        <v>51</v>
      </c>
      <c r="N15" s="41" t="s">
        <v>52</v>
      </c>
      <c r="O15" s="41" t="s">
        <v>53</v>
      </c>
      <c r="P15" s="41" t="s">
        <v>54</v>
      </c>
      <c r="Q15" s="41" t="s">
        <v>55</v>
      </c>
      <c r="R15" s="53" t="s">
        <v>56</v>
      </c>
    </row>
    <row r="16" spans="1:19" ht="15.75" thickBot="1" x14ac:dyDescent="0.3">
      <c r="A16" s="54"/>
      <c r="B16" s="54"/>
      <c r="C16" s="54"/>
      <c r="D16" s="55"/>
    </row>
    <row r="17" spans="1:18" ht="16.5" thickTop="1" thickBot="1" x14ac:dyDescent="0.3">
      <c r="A17" s="57"/>
      <c r="B17" s="57"/>
      <c r="C17" s="57"/>
      <c r="D17" s="58" t="s">
        <v>57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ht="15.75" thickTop="1" x14ac:dyDescent="0.25">
      <c r="A18" s="59"/>
      <c r="B18" s="59"/>
      <c r="C18" s="60"/>
      <c r="D18" s="55"/>
      <c r="E18" s="61"/>
      <c r="F18" s="61"/>
      <c r="G18" s="61"/>
      <c r="H18" s="56"/>
      <c r="J18" s="62"/>
      <c r="K18" s="62"/>
      <c r="L18" s="63"/>
      <c r="M18" s="43"/>
      <c r="N18" s="63"/>
      <c r="O18" s="64"/>
      <c r="P18" s="43"/>
      <c r="Q18" s="62"/>
      <c r="R18" s="43"/>
    </row>
    <row r="19" spans="1:18" x14ac:dyDescent="0.25">
      <c r="A19" s="59"/>
      <c r="B19" s="65"/>
      <c r="C19" s="60"/>
      <c r="D19" s="60"/>
      <c r="E19" s="66"/>
      <c r="F19" s="67"/>
      <c r="G19" s="67"/>
      <c r="H19" s="59"/>
      <c r="I19" s="59"/>
      <c r="J19" s="68"/>
      <c r="K19" s="68"/>
      <c r="L19" s="67"/>
      <c r="M19" s="62"/>
      <c r="N19" s="67"/>
      <c r="O19" s="62"/>
      <c r="P19" s="69"/>
      <c r="Q19" s="69"/>
      <c r="R19" s="69"/>
    </row>
    <row r="20" spans="1:18" x14ac:dyDescent="0.25">
      <c r="A20" s="59"/>
      <c r="B20" s="65"/>
      <c r="C20" s="60"/>
      <c r="D20" s="60"/>
      <c r="E20" s="70"/>
      <c r="F20" s="70"/>
      <c r="G20" s="71"/>
      <c r="H20" s="59"/>
      <c r="I20" s="59"/>
      <c r="J20" s="68"/>
      <c r="K20" s="68"/>
      <c r="L20" s="70"/>
      <c r="M20" s="62"/>
      <c r="N20" s="70"/>
      <c r="O20" s="62"/>
      <c r="P20" s="69"/>
      <c r="Q20" s="69"/>
      <c r="R20" s="69"/>
    </row>
    <row r="21" spans="1:18" x14ac:dyDescent="0.25">
      <c r="A21" s="86">
        <v>12.5</v>
      </c>
      <c r="B21" s="86" t="s">
        <v>158</v>
      </c>
      <c r="C21" s="60"/>
      <c r="D21" s="60" t="s">
        <v>58</v>
      </c>
      <c r="E21" s="135">
        <v>0</v>
      </c>
      <c r="F21" s="135">
        <v>0</v>
      </c>
      <c r="G21" s="135">
        <v>0</v>
      </c>
      <c r="H21" s="136">
        <v>0</v>
      </c>
      <c r="I21" s="136">
        <v>0</v>
      </c>
      <c r="J21" s="137">
        <f>G21*H21</f>
        <v>0</v>
      </c>
      <c r="K21" s="137">
        <f>F21*I21</f>
        <v>0</v>
      </c>
      <c r="L21" s="135">
        <f>G21</f>
        <v>0</v>
      </c>
      <c r="M21" s="138">
        <f>L21*H21</f>
        <v>0</v>
      </c>
      <c r="N21" s="135">
        <f>MIN(L21,F21)</f>
        <v>0</v>
      </c>
      <c r="O21" s="138">
        <f>N21*I21</f>
        <v>0</v>
      </c>
      <c r="P21" s="139">
        <f>M21+O21-J21-K21</f>
        <v>0</v>
      </c>
      <c r="Q21" s="139">
        <f>(F21*I21)-(E21*I21)</f>
        <v>0</v>
      </c>
      <c r="R21" s="139">
        <f>P21+Q21</f>
        <v>0</v>
      </c>
    </row>
    <row r="22" spans="1:18" x14ac:dyDescent="0.25">
      <c r="A22" s="86">
        <v>12.5</v>
      </c>
      <c r="B22" s="86" t="s">
        <v>158</v>
      </c>
      <c r="C22" s="54"/>
      <c r="D22" s="60" t="s">
        <v>59</v>
      </c>
      <c r="E22" s="135">
        <v>0</v>
      </c>
      <c r="F22" s="135">
        <v>0</v>
      </c>
      <c r="G22" s="135">
        <v>0</v>
      </c>
      <c r="H22" s="136">
        <v>0</v>
      </c>
      <c r="I22" s="136">
        <v>0</v>
      </c>
      <c r="J22" s="137">
        <f>G22*H22</f>
        <v>0</v>
      </c>
      <c r="K22" s="137">
        <f>F22*I22</f>
        <v>0</v>
      </c>
      <c r="L22" s="135">
        <f>G22</f>
        <v>0</v>
      </c>
      <c r="M22" s="138">
        <f>L22*H22</f>
        <v>0</v>
      </c>
      <c r="N22" s="135">
        <f>MIN(L22,F22)</f>
        <v>0</v>
      </c>
      <c r="O22" s="138">
        <f>N22*I22</f>
        <v>0</v>
      </c>
      <c r="P22" s="139">
        <f>M22+O22-J22-K22</f>
        <v>0</v>
      </c>
      <c r="Q22" s="139">
        <f>(F22*I22)-(E22*I22)</f>
        <v>0</v>
      </c>
      <c r="R22" s="139">
        <f>P22+Q22</f>
        <v>0</v>
      </c>
    </row>
    <row r="23" spans="1:18" ht="15.75" thickBot="1" x14ac:dyDescent="0.3">
      <c r="A23" s="55"/>
      <c r="B23" s="55"/>
      <c r="C23" s="55"/>
      <c r="D23" s="55"/>
      <c r="E23" s="41"/>
      <c r="G23" s="72"/>
      <c r="H23" s="55"/>
      <c r="I23" s="55"/>
      <c r="L23" s="73"/>
      <c r="N23" s="74"/>
    </row>
    <row r="24" spans="1:18" ht="15.75" thickBot="1" x14ac:dyDescent="0.3">
      <c r="A24" s="75"/>
      <c r="B24" s="75"/>
      <c r="C24" s="76"/>
      <c r="D24" s="77" t="s">
        <v>60</v>
      </c>
      <c r="E24" s="75"/>
      <c r="F24" s="75"/>
      <c r="G24" s="78"/>
      <c r="H24" s="75"/>
      <c r="I24" s="75"/>
      <c r="J24" s="75"/>
      <c r="K24" s="75"/>
      <c r="L24" s="75"/>
      <c r="M24" s="75"/>
      <c r="N24" s="79"/>
      <c r="O24" s="75"/>
      <c r="P24" s="75"/>
      <c r="Q24" s="75"/>
      <c r="R24" s="75"/>
    </row>
    <row r="25" spans="1:18" x14ac:dyDescent="0.25">
      <c r="A25" s="54"/>
      <c r="B25" s="54"/>
      <c r="C25" s="80"/>
      <c r="D25" s="81"/>
      <c r="G25" s="71"/>
      <c r="I25" s="2"/>
      <c r="N25" s="82"/>
    </row>
    <row r="26" spans="1:18" x14ac:dyDescent="0.25">
      <c r="A26" s="55"/>
      <c r="B26" s="55"/>
      <c r="C26" s="80"/>
      <c r="D26" s="83" t="s">
        <v>61</v>
      </c>
      <c r="G26" s="54"/>
      <c r="I26" s="2"/>
      <c r="L26" s="82"/>
      <c r="N26" s="82"/>
    </row>
    <row r="27" spans="1:18" x14ac:dyDescent="0.25">
      <c r="A27" s="87" t="s">
        <v>93</v>
      </c>
      <c r="B27" s="86" t="s">
        <v>159</v>
      </c>
      <c r="C27" s="87"/>
      <c r="D27" s="88" t="s">
        <v>94</v>
      </c>
      <c r="E27" s="135">
        <v>1.4151000000000001E-3</v>
      </c>
      <c r="F27" s="135">
        <v>1.4151000000000001E-3</v>
      </c>
      <c r="G27" s="135">
        <v>1.8653999999999999E-3</v>
      </c>
      <c r="H27" s="136">
        <v>622</v>
      </c>
      <c r="I27" s="136">
        <v>0</v>
      </c>
      <c r="J27" s="137">
        <f>G27*H27</f>
        <v>1.1602787999999999</v>
      </c>
      <c r="K27" s="137">
        <f>F27*I27</f>
        <v>0</v>
      </c>
      <c r="L27" s="135">
        <v>0</v>
      </c>
      <c r="M27" s="138">
        <f>L27*H27</f>
        <v>0</v>
      </c>
      <c r="N27" s="135">
        <f>MIN(L27,F27)</f>
        <v>0</v>
      </c>
      <c r="O27" s="138">
        <f>N27*I27</f>
        <v>0</v>
      </c>
      <c r="P27" s="139">
        <f>M27+O27-J27-K27</f>
        <v>-1.1602787999999999</v>
      </c>
      <c r="Q27" s="139">
        <f>(F27*I27)-(E27*I27)</f>
        <v>0</v>
      </c>
      <c r="R27" s="139">
        <f>P27+Q27</f>
        <v>-1.1602787999999999</v>
      </c>
    </row>
    <row r="28" spans="1:18" x14ac:dyDescent="0.25">
      <c r="A28" s="87" t="s">
        <v>93</v>
      </c>
      <c r="B28" s="86" t="s">
        <v>159</v>
      </c>
      <c r="C28" s="87"/>
      <c r="D28" s="88" t="s">
        <v>95</v>
      </c>
      <c r="E28" s="135">
        <v>1.4151000000000001E-3</v>
      </c>
      <c r="F28" s="135">
        <v>1.4151000000000001E-3</v>
      </c>
      <c r="G28" s="135">
        <v>1.8653999999999999E-3</v>
      </c>
      <c r="H28" s="136">
        <v>329625456</v>
      </c>
      <c r="I28" s="136">
        <v>170520587</v>
      </c>
      <c r="J28" s="137">
        <f>G28*H28</f>
        <v>614883.32562239992</v>
      </c>
      <c r="K28" s="137">
        <f>F28*I28</f>
        <v>241303.68266370002</v>
      </c>
      <c r="L28" s="135">
        <v>0</v>
      </c>
      <c r="M28" s="138">
        <f>L28*H28</f>
        <v>0</v>
      </c>
      <c r="N28" s="135">
        <f>MIN(L28,F28)</f>
        <v>0</v>
      </c>
      <c r="O28" s="138">
        <f>N28*I28</f>
        <v>0</v>
      </c>
      <c r="P28" s="139">
        <f>M28+O28-J28-K28</f>
        <v>-856187.00828609988</v>
      </c>
      <c r="Q28" s="139">
        <f>(F28*I28)-(E28*I28)</f>
        <v>0</v>
      </c>
      <c r="R28" s="139">
        <f>P28+Q28</f>
        <v>-856187.00828609988</v>
      </c>
    </row>
    <row r="29" spans="1:18" x14ac:dyDescent="0.25">
      <c r="A29" s="87" t="s">
        <v>93</v>
      </c>
      <c r="B29" s="86" t="s">
        <v>159</v>
      </c>
      <c r="C29" s="87"/>
      <c r="D29" s="88" t="s">
        <v>96</v>
      </c>
      <c r="E29" s="135">
        <v>0</v>
      </c>
      <c r="F29" s="135">
        <v>0</v>
      </c>
      <c r="G29" s="135">
        <v>8.3940000000000002E-4</v>
      </c>
      <c r="H29" s="136">
        <v>0</v>
      </c>
      <c r="I29" s="136">
        <v>0</v>
      </c>
      <c r="J29" s="137">
        <f>G29*H29</f>
        <v>0</v>
      </c>
      <c r="K29" s="137">
        <f>F29*I29</f>
        <v>0</v>
      </c>
      <c r="L29" s="135">
        <v>0</v>
      </c>
      <c r="M29" s="138">
        <f>L29*H29</f>
        <v>0</v>
      </c>
      <c r="N29" s="135">
        <f>MIN(L29,F29)</f>
        <v>0</v>
      </c>
      <c r="O29" s="138">
        <f>N29*I29</f>
        <v>0</v>
      </c>
      <c r="P29" s="139">
        <f>M29+O29-J29-K29</f>
        <v>0</v>
      </c>
      <c r="Q29" s="139">
        <f>(F29*I29)-(E29*I29)</f>
        <v>0</v>
      </c>
      <c r="R29" s="139">
        <f>P29+Q29</f>
        <v>0</v>
      </c>
    </row>
    <row r="30" spans="1:18" x14ac:dyDescent="0.25">
      <c r="A30" s="87" t="s">
        <v>97</v>
      </c>
      <c r="B30" s="86" t="s">
        <v>93</v>
      </c>
      <c r="C30" s="87"/>
      <c r="D30" s="88" t="s">
        <v>98</v>
      </c>
      <c r="E30" s="135">
        <v>1.4151000000000001E-3</v>
      </c>
      <c r="F30" s="135">
        <v>1.4151000000000001E-3</v>
      </c>
      <c r="G30" s="135">
        <v>1.8653999999999999E-3</v>
      </c>
      <c r="H30" s="136">
        <v>0</v>
      </c>
      <c r="I30" s="136">
        <v>0</v>
      </c>
      <c r="J30" s="137">
        <f t="shared" ref="J30:J35" si="0">G30*H30</f>
        <v>0</v>
      </c>
      <c r="K30" s="137">
        <f t="shared" ref="K30:K35" si="1">F30*I30</f>
        <v>0</v>
      </c>
      <c r="L30" s="135">
        <v>0</v>
      </c>
      <c r="M30" s="138">
        <f t="shared" ref="M30:M35" si="2">L30*H30</f>
        <v>0</v>
      </c>
      <c r="N30" s="135">
        <f t="shared" ref="N30:N35" si="3">MIN(L30,F30)</f>
        <v>0</v>
      </c>
      <c r="O30" s="138">
        <f t="shared" ref="O30:O35" si="4">N30*I30</f>
        <v>0</v>
      </c>
      <c r="P30" s="139">
        <f t="shared" ref="P30:P35" si="5">M30+O30-J30-K30</f>
        <v>0</v>
      </c>
      <c r="Q30" s="139">
        <f t="shared" ref="Q30:Q35" si="6">(F30*I30)-(E30*I30)</f>
        <v>0</v>
      </c>
      <c r="R30" s="139">
        <f t="shared" ref="R30:R35" si="7">P30+Q30</f>
        <v>0</v>
      </c>
    </row>
    <row r="31" spans="1:18" x14ac:dyDescent="0.25">
      <c r="A31" s="87" t="s">
        <v>97</v>
      </c>
      <c r="B31" s="86" t="s">
        <v>93</v>
      </c>
      <c r="C31" s="87"/>
      <c r="D31" s="88" t="s">
        <v>99</v>
      </c>
      <c r="E31" s="135">
        <v>1.4151000000000001E-3</v>
      </c>
      <c r="F31" s="135">
        <v>1.4151000000000001E-3</v>
      </c>
      <c r="G31" s="135">
        <v>1.8653999999999999E-3</v>
      </c>
      <c r="H31" s="136">
        <v>0</v>
      </c>
      <c r="I31" s="136">
        <v>0</v>
      </c>
      <c r="J31" s="137">
        <f t="shared" si="0"/>
        <v>0</v>
      </c>
      <c r="K31" s="137">
        <f t="shared" si="1"/>
        <v>0</v>
      </c>
      <c r="L31" s="135">
        <v>0</v>
      </c>
      <c r="M31" s="138">
        <f t="shared" si="2"/>
        <v>0</v>
      </c>
      <c r="N31" s="135">
        <f t="shared" si="3"/>
        <v>0</v>
      </c>
      <c r="O31" s="138">
        <f t="shared" si="4"/>
        <v>0</v>
      </c>
      <c r="P31" s="139">
        <f t="shared" si="5"/>
        <v>0</v>
      </c>
      <c r="Q31" s="139">
        <f t="shared" si="6"/>
        <v>0</v>
      </c>
      <c r="R31" s="139">
        <f t="shared" si="7"/>
        <v>0</v>
      </c>
    </row>
    <row r="32" spans="1:18" x14ac:dyDescent="0.25">
      <c r="A32" s="87" t="s">
        <v>97</v>
      </c>
      <c r="B32" s="86" t="s">
        <v>93</v>
      </c>
      <c r="C32" s="87"/>
      <c r="D32" s="88" t="s">
        <v>100</v>
      </c>
      <c r="E32" s="135">
        <v>0</v>
      </c>
      <c r="F32" s="135">
        <v>0</v>
      </c>
      <c r="G32" s="135">
        <v>8.3940000000000002E-4</v>
      </c>
      <c r="H32" s="136">
        <v>0</v>
      </c>
      <c r="I32" s="136">
        <v>0</v>
      </c>
      <c r="J32" s="137">
        <f t="shared" si="0"/>
        <v>0</v>
      </c>
      <c r="K32" s="137">
        <f t="shared" si="1"/>
        <v>0</v>
      </c>
      <c r="L32" s="135">
        <v>0</v>
      </c>
      <c r="M32" s="138">
        <f t="shared" si="2"/>
        <v>0</v>
      </c>
      <c r="N32" s="135">
        <f t="shared" si="3"/>
        <v>0</v>
      </c>
      <c r="O32" s="138">
        <f t="shared" si="4"/>
        <v>0</v>
      </c>
      <c r="P32" s="139">
        <f t="shared" si="5"/>
        <v>0</v>
      </c>
      <c r="Q32" s="139">
        <f t="shared" si="6"/>
        <v>0</v>
      </c>
      <c r="R32" s="139">
        <f t="shared" si="7"/>
        <v>0</v>
      </c>
    </row>
    <row r="33" spans="1:18" x14ac:dyDescent="0.25">
      <c r="A33" s="87" t="s">
        <v>101</v>
      </c>
      <c r="B33" s="86" t="s">
        <v>93</v>
      </c>
      <c r="C33" s="87"/>
      <c r="D33" s="88" t="s">
        <v>102</v>
      </c>
      <c r="E33" s="135">
        <v>1.4151000000000001E-3</v>
      </c>
      <c r="F33" s="135">
        <v>1.4151000000000001E-3</v>
      </c>
      <c r="G33" s="135">
        <v>1.8653999999999999E-3</v>
      </c>
      <c r="H33" s="136">
        <v>0</v>
      </c>
      <c r="I33" s="136">
        <v>0</v>
      </c>
      <c r="J33" s="137">
        <f t="shared" si="0"/>
        <v>0</v>
      </c>
      <c r="K33" s="137">
        <f t="shared" si="1"/>
        <v>0</v>
      </c>
      <c r="L33" s="135">
        <v>0</v>
      </c>
      <c r="M33" s="138">
        <f t="shared" si="2"/>
        <v>0</v>
      </c>
      <c r="N33" s="135">
        <f t="shared" si="3"/>
        <v>0</v>
      </c>
      <c r="O33" s="138">
        <f t="shared" si="4"/>
        <v>0</v>
      </c>
      <c r="P33" s="139">
        <f t="shared" si="5"/>
        <v>0</v>
      </c>
      <c r="Q33" s="139">
        <f t="shared" si="6"/>
        <v>0</v>
      </c>
      <c r="R33" s="139">
        <f t="shared" si="7"/>
        <v>0</v>
      </c>
    </row>
    <row r="34" spans="1:18" x14ac:dyDescent="0.25">
      <c r="A34" s="87" t="s">
        <v>101</v>
      </c>
      <c r="B34" s="86" t="s">
        <v>93</v>
      </c>
      <c r="C34" s="87"/>
      <c r="D34" s="88" t="s">
        <v>103</v>
      </c>
      <c r="E34" s="135">
        <v>1.4151000000000001E-3</v>
      </c>
      <c r="F34" s="135">
        <v>1.4151000000000001E-3</v>
      </c>
      <c r="G34" s="135">
        <v>1.8653999999999999E-3</v>
      </c>
      <c r="H34" s="136">
        <v>0</v>
      </c>
      <c r="I34" s="136">
        <v>0</v>
      </c>
      <c r="J34" s="137">
        <f t="shared" si="0"/>
        <v>0</v>
      </c>
      <c r="K34" s="137">
        <f t="shared" si="1"/>
        <v>0</v>
      </c>
      <c r="L34" s="135">
        <v>0</v>
      </c>
      <c r="M34" s="138">
        <f t="shared" si="2"/>
        <v>0</v>
      </c>
      <c r="N34" s="135">
        <f t="shared" si="3"/>
        <v>0</v>
      </c>
      <c r="O34" s="138">
        <f t="shared" si="4"/>
        <v>0</v>
      </c>
      <c r="P34" s="139">
        <f t="shared" si="5"/>
        <v>0</v>
      </c>
      <c r="Q34" s="139">
        <f t="shared" si="6"/>
        <v>0</v>
      </c>
      <c r="R34" s="139">
        <f t="shared" si="7"/>
        <v>0</v>
      </c>
    </row>
    <row r="35" spans="1:18" x14ac:dyDescent="0.25">
      <c r="A35" s="87" t="s">
        <v>101</v>
      </c>
      <c r="B35" s="86" t="s">
        <v>93</v>
      </c>
      <c r="C35" s="87"/>
      <c r="D35" s="88" t="s">
        <v>104</v>
      </c>
      <c r="E35" s="135">
        <v>0</v>
      </c>
      <c r="F35" s="135">
        <v>0</v>
      </c>
      <c r="G35" s="135">
        <v>8.3940000000000002E-4</v>
      </c>
      <c r="H35" s="136">
        <v>0</v>
      </c>
      <c r="I35" s="136">
        <v>0</v>
      </c>
      <c r="J35" s="137">
        <f t="shared" si="0"/>
        <v>0</v>
      </c>
      <c r="K35" s="137">
        <f t="shared" si="1"/>
        <v>0</v>
      </c>
      <c r="L35" s="135">
        <v>0</v>
      </c>
      <c r="M35" s="138">
        <f t="shared" si="2"/>
        <v>0</v>
      </c>
      <c r="N35" s="135">
        <f t="shared" si="3"/>
        <v>0</v>
      </c>
      <c r="O35" s="138">
        <f t="shared" si="4"/>
        <v>0</v>
      </c>
      <c r="P35" s="139">
        <f t="shared" si="5"/>
        <v>0</v>
      </c>
      <c r="Q35" s="139">
        <f t="shared" si="6"/>
        <v>0</v>
      </c>
      <c r="R35" s="139">
        <f t="shared" si="7"/>
        <v>0</v>
      </c>
    </row>
    <row r="36" spans="1:18" x14ac:dyDescent="0.25">
      <c r="A36" s="94"/>
      <c r="B36" s="94"/>
      <c r="C36" s="80"/>
      <c r="D36" s="83"/>
      <c r="F36" s="70"/>
      <c r="G36" s="71"/>
      <c r="H36" s="81"/>
      <c r="I36" s="81"/>
      <c r="J36" s="81"/>
      <c r="K36" s="81"/>
      <c r="L36" s="82"/>
      <c r="N36" s="82"/>
      <c r="O36" s="90"/>
      <c r="P36" s="90"/>
      <c r="Q36" s="90"/>
      <c r="R36" s="90"/>
    </row>
    <row r="37" spans="1:18" x14ac:dyDescent="0.25">
      <c r="A37" s="65"/>
      <c r="B37" s="55"/>
      <c r="C37" s="80"/>
      <c r="D37" s="83" t="s">
        <v>62</v>
      </c>
      <c r="G37" s="54"/>
      <c r="I37" s="2"/>
      <c r="J37" s="68"/>
      <c r="K37" s="68"/>
      <c r="L37" s="93"/>
      <c r="M37" s="62"/>
      <c r="N37" s="93"/>
      <c r="O37" s="62"/>
      <c r="P37" s="69"/>
      <c r="Q37" s="69"/>
      <c r="R37" s="69"/>
    </row>
    <row r="38" spans="1:18" x14ac:dyDescent="0.25">
      <c r="A38" s="87" t="s">
        <v>105</v>
      </c>
      <c r="B38" s="86" t="s">
        <v>105</v>
      </c>
      <c r="C38" s="59" t="s">
        <v>63</v>
      </c>
      <c r="D38" s="92" t="s">
        <v>64</v>
      </c>
      <c r="E38" s="135">
        <v>0</v>
      </c>
      <c r="F38" s="135">
        <v>0</v>
      </c>
      <c r="G38" s="135">
        <v>0</v>
      </c>
      <c r="H38" s="136">
        <v>0</v>
      </c>
      <c r="I38" s="136">
        <v>0</v>
      </c>
      <c r="J38" s="137">
        <f>G38*H38</f>
        <v>0</v>
      </c>
      <c r="K38" s="137">
        <f>F38*I38</f>
        <v>0</v>
      </c>
      <c r="L38" s="140">
        <v>0</v>
      </c>
      <c r="M38" s="138">
        <f>L38*H38</f>
        <v>0</v>
      </c>
      <c r="N38" s="140">
        <f>MIN(L38,F38)</f>
        <v>0</v>
      </c>
      <c r="O38" s="138">
        <f>N38*I38</f>
        <v>0</v>
      </c>
      <c r="P38" s="139">
        <f>M38+O38-J38-K38</f>
        <v>0</v>
      </c>
      <c r="Q38" s="139">
        <f>(F38*I38)-(E38*I38)</f>
        <v>0</v>
      </c>
      <c r="R38" s="139">
        <f>P38+Q38</f>
        <v>0</v>
      </c>
    </row>
    <row r="39" spans="1:18" x14ac:dyDescent="0.25">
      <c r="A39" s="87" t="s">
        <v>105</v>
      </c>
      <c r="B39" s="86" t="s">
        <v>105</v>
      </c>
      <c r="C39" s="59" t="s">
        <v>63</v>
      </c>
      <c r="D39" s="92" t="s">
        <v>65</v>
      </c>
      <c r="E39" s="135">
        <v>0</v>
      </c>
      <c r="F39" s="135">
        <v>0</v>
      </c>
      <c r="G39" s="135">
        <v>0</v>
      </c>
      <c r="H39" s="136">
        <v>0</v>
      </c>
      <c r="I39" s="136">
        <v>0</v>
      </c>
      <c r="J39" s="137">
        <f>G39*H39</f>
        <v>0</v>
      </c>
      <c r="K39" s="137">
        <f>F39*I39</f>
        <v>0</v>
      </c>
      <c r="L39" s="140">
        <v>0</v>
      </c>
      <c r="M39" s="138">
        <f>L39*H39</f>
        <v>0</v>
      </c>
      <c r="N39" s="140">
        <f>MIN(L39,F39)</f>
        <v>0</v>
      </c>
      <c r="O39" s="138">
        <f>N39*I39</f>
        <v>0</v>
      </c>
      <c r="P39" s="139">
        <f>M39+O39-J39-K39</f>
        <v>0</v>
      </c>
      <c r="Q39" s="139">
        <f>(F39*I39)-(E39*I39)</f>
        <v>0</v>
      </c>
      <c r="R39" s="139">
        <f>P39+Q39</f>
        <v>0</v>
      </c>
    </row>
    <row r="40" spans="1:18" x14ac:dyDescent="0.25">
      <c r="A40" s="59"/>
      <c r="B40" s="86"/>
      <c r="C40" s="59"/>
      <c r="D40" s="92"/>
      <c r="E40" s="93"/>
      <c r="F40" s="93"/>
      <c r="G40" s="93"/>
      <c r="H40" s="59"/>
      <c r="I40" s="59"/>
      <c r="J40" s="68"/>
      <c r="K40" s="68"/>
      <c r="L40" s="93"/>
      <c r="M40" s="62"/>
      <c r="N40" s="93"/>
      <c r="O40" s="62"/>
      <c r="P40" s="69"/>
      <c r="Q40" s="69"/>
      <c r="R40" s="69"/>
    </row>
    <row r="41" spans="1:18" x14ac:dyDescent="0.25">
      <c r="A41" s="65"/>
      <c r="B41" s="100"/>
      <c r="C41" s="80"/>
      <c r="D41" s="83" t="s">
        <v>66</v>
      </c>
      <c r="G41" s="81"/>
      <c r="I41" s="2"/>
      <c r="J41" s="68"/>
      <c r="K41" s="68"/>
      <c r="L41" s="93"/>
      <c r="M41" s="62"/>
      <c r="N41" s="93"/>
      <c r="O41" s="62"/>
      <c r="P41" s="69"/>
      <c r="Q41" s="69"/>
      <c r="R41" s="69"/>
    </row>
    <row r="42" spans="1:18" x14ac:dyDescent="0.25">
      <c r="A42" s="87" t="s">
        <v>106</v>
      </c>
      <c r="B42" s="86" t="s">
        <v>160</v>
      </c>
      <c r="C42" s="59"/>
      <c r="D42" s="92" t="s">
        <v>107</v>
      </c>
      <c r="E42" s="140">
        <v>0</v>
      </c>
      <c r="F42" s="140">
        <v>0</v>
      </c>
      <c r="G42" s="140">
        <v>28.5</v>
      </c>
      <c r="H42" s="136">
        <f>+H44/2</f>
        <v>120.36000000000001</v>
      </c>
      <c r="I42" s="136">
        <f>+I44/2</f>
        <v>282.61500000000001</v>
      </c>
      <c r="J42" s="137"/>
      <c r="K42" s="137">
        <f t="shared" ref="K42" si="8">F42*I42</f>
        <v>0</v>
      </c>
      <c r="L42" s="140">
        <f>G42</f>
        <v>28.5</v>
      </c>
      <c r="M42" s="138"/>
      <c r="N42" s="140">
        <f t="shared" ref="N42" si="9">MIN(L42,F42)</f>
        <v>0</v>
      </c>
      <c r="O42" s="138">
        <f t="shared" ref="O42" si="10">N42*I42</f>
        <v>0</v>
      </c>
      <c r="P42" s="139">
        <f t="shared" ref="P42" si="11">M42+O42-J42-K42</f>
        <v>0</v>
      </c>
      <c r="Q42" s="139">
        <f t="shared" ref="Q42" si="12">(F42*I42)-(E42*I42)</f>
        <v>0</v>
      </c>
      <c r="R42" s="139">
        <f t="shared" ref="R42" si="13">P42+Q42</f>
        <v>0</v>
      </c>
    </row>
    <row r="43" spans="1:18" x14ac:dyDescent="0.25">
      <c r="A43" s="87" t="s">
        <v>106</v>
      </c>
      <c r="B43" s="86" t="s">
        <v>160</v>
      </c>
      <c r="C43" s="59"/>
      <c r="D43" s="92" t="s">
        <v>108</v>
      </c>
      <c r="E43" s="140">
        <v>0</v>
      </c>
      <c r="F43" s="140">
        <v>0</v>
      </c>
      <c r="G43" s="140">
        <v>28.5</v>
      </c>
      <c r="H43" s="136">
        <f>+H44/2</f>
        <v>120.36000000000001</v>
      </c>
      <c r="I43" s="136">
        <f>+I44/2</f>
        <v>282.61500000000001</v>
      </c>
      <c r="J43" s="137">
        <f>G43*H43</f>
        <v>3430.26</v>
      </c>
      <c r="K43" s="137">
        <f>F43*I43</f>
        <v>0</v>
      </c>
      <c r="L43" s="135">
        <v>0</v>
      </c>
      <c r="M43" s="138">
        <f>L43*H43</f>
        <v>0</v>
      </c>
      <c r="N43" s="135">
        <f>MIN(L43,F43)</f>
        <v>0</v>
      </c>
      <c r="O43" s="138">
        <f>N43*I43</f>
        <v>0</v>
      </c>
      <c r="P43" s="139">
        <f>M43+O43-J43-K43</f>
        <v>-3430.26</v>
      </c>
      <c r="Q43" s="139">
        <f>(F43*I43)-(E43*I43)</f>
        <v>0</v>
      </c>
      <c r="R43" s="139">
        <f>P43+Q43</f>
        <v>-3430.26</v>
      </c>
    </row>
    <row r="44" spans="1:18" x14ac:dyDescent="0.25">
      <c r="A44" s="87" t="s">
        <v>106</v>
      </c>
      <c r="B44" s="86" t="s">
        <v>160</v>
      </c>
      <c r="C44" s="59"/>
      <c r="D44" s="92" t="s">
        <v>67</v>
      </c>
      <c r="E44" s="140"/>
      <c r="F44" s="140"/>
      <c r="G44" s="140"/>
      <c r="H44" s="136">
        <v>240.72000000000003</v>
      </c>
      <c r="I44" s="136">
        <v>565.23</v>
      </c>
      <c r="J44" s="137">
        <f t="shared" ref="J44:J48" si="14">G44*H44</f>
        <v>0</v>
      </c>
      <c r="K44" s="137">
        <f t="shared" ref="K44:K48" si="15">F44*I44</f>
        <v>0</v>
      </c>
      <c r="L44" s="135">
        <v>0</v>
      </c>
      <c r="M44" s="138">
        <f t="shared" ref="M44:M48" si="16">L44*H44</f>
        <v>0</v>
      </c>
      <c r="N44" s="135">
        <f t="shared" ref="N44:N48" si="17">MIN(L44,F44)</f>
        <v>0</v>
      </c>
      <c r="O44" s="138">
        <f t="shared" ref="O44:O48" si="18">N44*I44</f>
        <v>0</v>
      </c>
      <c r="P44" s="139">
        <f t="shared" ref="P44:P48" si="19">M44+O44-J44-K44</f>
        <v>0</v>
      </c>
      <c r="Q44" s="139">
        <f t="shared" ref="Q44:Q48" si="20">(F44*I44)-(E44*I44)</f>
        <v>0</v>
      </c>
      <c r="R44" s="139">
        <f t="shared" ref="R44:R48" si="21">P44+Q44</f>
        <v>0</v>
      </c>
    </row>
    <row r="45" spans="1:18" x14ac:dyDescent="0.25">
      <c r="A45" s="87" t="s">
        <v>106</v>
      </c>
      <c r="B45" s="86" t="s">
        <v>160</v>
      </c>
      <c r="C45" s="59"/>
      <c r="D45" s="92" t="s">
        <v>109</v>
      </c>
      <c r="E45" s="140">
        <v>0</v>
      </c>
      <c r="F45" s="140">
        <v>0</v>
      </c>
      <c r="G45" s="140">
        <v>12.5</v>
      </c>
      <c r="H45" s="136">
        <f>+H47/2</f>
        <v>73623.5</v>
      </c>
      <c r="I45" s="136">
        <f>+I47/2</f>
        <v>17455.825000000001</v>
      </c>
      <c r="J45" s="137"/>
      <c r="K45" s="137">
        <f t="shared" si="15"/>
        <v>0</v>
      </c>
      <c r="L45" s="135">
        <v>0</v>
      </c>
      <c r="M45" s="138">
        <f t="shared" si="16"/>
        <v>0</v>
      </c>
      <c r="N45" s="135">
        <f t="shared" si="17"/>
        <v>0</v>
      </c>
      <c r="O45" s="138">
        <f t="shared" si="18"/>
        <v>0</v>
      </c>
      <c r="P45" s="139">
        <f t="shared" si="19"/>
        <v>0</v>
      </c>
      <c r="Q45" s="139">
        <f t="shared" si="20"/>
        <v>0</v>
      </c>
      <c r="R45" s="139">
        <f t="shared" si="21"/>
        <v>0</v>
      </c>
    </row>
    <row r="46" spans="1:18" x14ac:dyDescent="0.25">
      <c r="A46" s="87" t="s">
        <v>106</v>
      </c>
      <c r="B46" s="86" t="s">
        <v>160</v>
      </c>
      <c r="C46" s="59"/>
      <c r="D46" s="92" t="s">
        <v>110</v>
      </c>
      <c r="E46" s="140">
        <v>0</v>
      </c>
      <c r="F46" s="140">
        <v>0</v>
      </c>
      <c r="G46" s="140">
        <v>12.5</v>
      </c>
      <c r="H46" s="136">
        <f>+H47/2</f>
        <v>73623.5</v>
      </c>
      <c r="I46" s="136">
        <f>+I47/2</f>
        <v>17455.825000000001</v>
      </c>
      <c r="J46" s="137">
        <f t="shared" si="14"/>
        <v>920293.75</v>
      </c>
      <c r="K46" s="137">
        <f t="shared" si="15"/>
        <v>0</v>
      </c>
      <c r="L46" s="135">
        <v>0</v>
      </c>
      <c r="M46" s="138">
        <f t="shared" si="16"/>
        <v>0</v>
      </c>
      <c r="N46" s="135">
        <f t="shared" si="17"/>
        <v>0</v>
      </c>
      <c r="O46" s="138">
        <f t="shared" si="18"/>
        <v>0</v>
      </c>
      <c r="P46" s="139">
        <f t="shared" si="19"/>
        <v>-920293.75</v>
      </c>
      <c r="Q46" s="139">
        <f t="shared" si="20"/>
        <v>0</v>
      </c>
      <c r="R46" s="139">
        <f t="shared" si="21"/>
        <v>-920293.75</v>
      </c>
    </row>
    <row r="47" spans="1:18" x14ac:dyDescent="0.25">
      <c r="A47" s="87" t="s">
        <v>106</v>
      </c>
      <c r="B47" s="86" t="s">
        <v>160</v>
      </c>
      <c r="C47" s="59"/>
      <c r="D47" s="92" t="s">
        <v>68</v>
      </c>
      <c r="E47" s="140"/>
      <c r="F47" s="140"/>
      <c r="G47" s="140"/>
      <c r="H47" s="136">
        <v>147247</v>
      </c>
      <c r="I47" s="136">
        <v>34911.65</v>
      </c>
      <c r="J47" s="137">
        <f t="shared" si="14"/>
        <v>0</v>
      </c>
      <c r="K47" s="137">
        <f t="shared" si="15"/>
        <v>0</v>
      </c>
      <c r="L47" s="135">
        <v>0</v>
      </c>
      <c r="M47" s="138">
        <f t="shared" si="16"/>
        <v>0</v>
      </c>
      <c r="N47" s="135">
        <f t="shared" si="17"/>
        <v>0</v>
      </c>
      <c r="O47" s="138">
        <f t="shared" si="18"/>
        <v>0</v>
      </c>
      <c r="P47" s="139">
        <f t="shared" si="19"/>
        <v>0</v>
      </c>
      <c r="Q47" s="139">
        <f t="shared" si="20"/>
        <v>0</v>
      </c>
      <c r="R47" s="139">
        <f t="shared" si="21"/>
        <v>0</v>
      </c>
    </row>
    <row r="48" spans="1:18" x14ac:dyDescent="0.25">
      <c r="A48" s="87" t="s">
        <v>111</v>
      </c>
      <c r="B48" s="86" t="s">
        <v>160</v>
      </c>
      <c r="C48" s="59"/>
      <c r="D48" s="85" t="s">
        <v>69</v>
      </c>
      <c r="E48" s="135">
        <v>0</v>
      </c>
      <c r="F48" s="135">
        <v>0</v>
      </c>
      <c r="G48" s="135">
        <v>3.8610000000000001E-4</v>
      </c>
      <c r="H48" s="136">
        <v>24249895</v>
      </c>
      <c r="I48" s="136">
        <v>12544863.434601862</v>
      </c>
      <c r="J48" s="137">
        <f t="shared" si="14"/>
        <v>9362.884459500001</v>
      </c>
      <c r="K48" s="137">
        <f t="shared" si="15"/>
        <v>0</v>
      </c>
      <c r="L48" s="135">
        <v>0</v>
      </c>
      <c r="M48" s="138">
        <f t="shared" si="16"/>
        <v>0</v>
      </c>
      <c r="N48" s="135">
        <f t="shared" si="17"/>
        <v>0</v>
      </c>
      <c r="O48" s="138">
        <f t="shared" si="18"/>
        <v>0</v>
      </c>
      <c r="P48" s="139">
        <f t="shared" si="19"/>
        <v>-9362.884459500001</v>
      </c>
      <c r="Q48" s="139">
        <f t="shared" si="20"/>
        <v>0</v>
      </c>
      <c r="R48" s="139">
        <f t="shared" si="21"/>
        <v>-9362.884459500001</v>
      </c>
    </row>
    <row r="49" spans="1:18" x14ac:dyDescent="0.25">
      <c r="A49" s="87"/>
      <c r="B49" s="65"/>
      <c r="C49" s="59"/>
      <c r="D49" s="85"/>
      <c r="E49" s="67"/>
      <c r="F49" s="67"/>
      <c r="G49" s="67"/>
      <c r="H49" s="59"/>
      <c r="I49" s="59"/>
      <c r="J49" s="68"/>
      <c r="K49" s="68"/>
      <c r="L49" s="67"/>
      <c r="M49" s="62"/>
      <c r="N49" s="67"/>
      <c r="O49" s="62"/>
      <c r="P49" s="69"/>
      <c r="Q49" s="69"/>
      <c r="R49" s="69"/>
    </row>
    <row r="50" spans="1:18" x14ac:dyDescent="0.25">
      <c r="A50" s="65"/>
      <c r="B50" s="94"/>
      <c r="C50" s="80"/>
      <c r="D50" s="83" t="s">
        <v>70</v>
      </c>
      <c r="E50" s="105"/>
      <c r="F50" s="105"/>
      <c r="G50" s="105"/>
      <c r="H50" s="62"/>
      <c r="I50" s="55"/>
      <c r="J50" s="68"/>
      <c r="K50" s="68"/>
      <c r="L50" s="89"/>
      <c r="M50" s="95"/>
      <c r="N50" s="95"/>
      <c r="O50" s="90"/>
      <c r="P50" s="90"/>
      <c r="Q50" s="90"/>
      <c r="R50" s="90"/>
    </row>
    <row r="51" spans="1:18" x14ac:dyDescent="0.25">
      <c r="A51" s="65" t="s">
        <v>112</v>
      </c>
      <c r="B51" s="86" t="s">
        <v>161</v>
      </c>
      <c r="C51" s="96" t="s">
        <v>84</v>
      </c>
      <c r="D51" s="92" t="s">
        <v>71</v>
      </c>
      <c r="E51" s="135">
        <v>0</v>
      </c>
      <c r="F51" s="135">
        <v>0</v>
      </c>
      <c r="G51" s="135">
        <v>0</v>
      </c>
      <c r="H51" s="136">
        <v>0</v>
      </c>
      <c r="I51" s="136">
        <v>0</v>
      </c>
      <c r="J51" s="137">
        <f>G51*H51</f>
        <v>0</v>
      </c>
      <c r="K51" s="137">
        <f>F51*I51</f>
        <v>0</v>
      </c>
      <c r="L51" s="135">
        <f>G51</f>
        <v>0</v>
      </c>
      <c r="M51" s="138">
        <f>L51*H51</f>
        <v>0</v>
      </c>
      <c r="N51" s="140">
        <f>MIN(L51,F51)</f>
        <v>0</v>
      </c>
      <c r="O51" s="138">
        <f>N51*I51</f>
        <v>0</v>
      </c>
      <c r="P51" s="139">
        <f>M51+O51-J51-K51</f>
        <v>0</v>
      </c>
      <c r="Q51" s="139">
        <f>(F51*I51)-(E51*I51)</f>
        <v>0</v>
      </c>
      <c r="R51" s="139">
        <f>P51+Q51</f>
        <v>0</v>
      </c>
    </row>
    <row r="52" spans="1:18" ht="15.75" thickBot="1" x14ac:dyDescent="0.3">
      <c r="A52" s="94"/>
      <c r="B52" s="98"/>
      <c r="C52" s="96"/>
      <c r="D52" s="97"/>
      <c r="F52" s="63"/>
      <c r="G52" s="71"/>
      <c r="H52" s="59"/>
      <c r="I52" s="59"/>
      <c r="J52" s="62"/>
      <c r="K52" s="62"/>
      <c r="L52" s="99"/>
      <c r="M52" s="43"/>
      <c r="N52" s="70"/>
      <c r="O52" s="64"/>
      <c r="P52" s="43"/>
      <c r="Q52" s="43"/>
      <c r="R52" s="43"/>
    </row>
    <row r="53" spans="1:18" ht="15.75" thickBot="1" x14ac:dyDescent="0.3">
      <c r="A53" s="75"/>
      <c r="B53" s="75"/>
      <c r="C53" s="76"/>
      <c r="D53" s="77" t="s">
        <v>72</v>
      </c>
      <c r="E53" s="75"/>
      <c r="F53" s="75"/>
      <c r="G53" s="78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</row>
    <row r="54" spans="1:18" x14ac:dyDescent="0.25">
      <c r="A54" s="55"/>
      <c r="B54" s="55"/>
      <c r="C54" s="80"/>
      <c r="D54" s="55"/>
      <c r="G54" s="71"/>
      <c r="I54" s="2"/>
    </row>
    <row r="55" spans="1:18" x14ac:dyDescent="0.25">
      <c r="A55" s="100"/>
      <c r="B55" s="100"/>
      <c r="C55" s="80"/>
      <c r="D55" s="101" t="s">
        <v>73</v>
      </c>
      <c r="G55" s="102"/>
      <c r="I55" s="2"/>
    </row>
    <row r="56" spans="1:18" x14ac:dyDescent="0.25">
      <c r="A56" s="87" t="s">
        <v>106</v>
      </c>
      <c r="B56" s="86"/>
      <c r="C56" s="59"/>
      <c r="D56" s="92" t="s">
        <v>113</v>
      </c>
      <c r="E56" s="141">
        <v>0</v>
      </c>
      <c r="F56" s="141">
        <v>0</v>
      </c>
      <c r="G56" s="141">
        <v>23.05</v>
      </c>
      <c r="H56" s="136">
        <v>333.84999999999997</v>
      </c>
      <c r="I56" s="136">
        <v>1403.8700000000001</v>
      </c>
      <c r="J56" s="137">
        <f t="shared" ref="J56:J58" si="22">G56*H56</f>
        <v>7695.2424999999994</v>
      </c>
      <c r="K56" s="137">
        <f t="shared" ref="K56:K58" si="23">F56*I56</f>
        <v>0</v>
      </c>
      <c r="L56" s="135">
        <f t="shared" ref="L56:L58" si="24">G56</f>
        <v>23.05</v>
      </c>
      <c r="M56" s="138">
        <f t="shared" ref="M56:M58" si="25">L56*H56</f>
        <v>7695.2424999999994</v>
      </c>
      <c r="N56" s="140">
        <f t="shared" ref="N56:N58" si="26">MIN(L56,F56)</f>
        <v>0</v>
      </c>
      <c r="O56" s="138">
        <f t="shared" ref="O56:O58" si="27">N56*I56</f>
        <v>0</v>
      </c>
      <c r="P56" s="139">
        <f t="shared" ref="P56:P58" si="28">M56+O56-J56-K56</f>
        <v>0</v>
      </c>
      <c r="Q56" s="139">
        <f t="shared" ref="Q56:Q58" si="29">(F56*I56)-(E56*I56)</f>
        <v>0</v>
      </c>
      <c r="R56" s="139">
        <f t="shared" ref="R56:R58" si="30">P56+Q56</f>
        <v>0</v>
      </c>
    </row>
    <row r="57" spans="1:18" x14ac:dyDescent="0.25">
      <c r="A57" s="87" t="s">
        <v>106</v>
      </c>
      <c r="B57" s="86"/>
      <c r="C57" s="59"/>
      <c r="D57" s="92" t="s">
        <v>114</v>
      </c>
      <c r="E57" s="141">
        <v>0</v>
      </c>
      <c r="F57" s="141">
        <v>0</v>
      </c>
      <c r="G57" s="141">
        <v>9</v>
      </c>
      <c r="H57" s="136">
        <v>91326.78</v>
      </c>
      <c r="I57" s="136">
        <v>87252.04</v>
      </c>
      <c r="J57" s="137">
        <f t="shared" si="22"/>
        <v>821941.02</v>
      </c>
      <c r="K57" s="137">
        <f t="shared" si="23"/>
        <v>0</v>
      </c>
      <c r="L57" s="135">
        <f t="shared" si="24"/>
        <v>9</v>
      </c>
      <c r="M57" s="138">
        <f t="shared" si="25"/>
        <v>821941.02</v>
      </c>
      <c r="N57" s="140">
        <f t="shared" si="26"/>
        <v>0</v>
      </c>
      <c r="O57" s="138">
        <f t="shared" si="27"/>
        <v>0</v>
      </c>
      <c r="P57" s="139">
        <f t="shared" si="28"/>
        <v>0</v>
      </c>
      <c r="Q57" s="139">
        <f t="shared" si="29"/>
        <v>0</v>
      </c>
      <c r="R57" s="139">
        <f t="shared" si="30"/>
        <v>0</v>
      </c>
    </row>
    <row r="58" spans="1:18" x14ac:dyDescent="0.25">
      <c r="A58" s="87" t="s">
        <v>115</v>
      </c>
      <c r="B58" s="84" t="s">
        <v>162</v>
      </c>
      <c r="C58" s="84" t="s">
        <v>163</v>
      </c>
      <c r="D58" s="92" t="s">
        <v>116</v>
      </c>
      <c r="E58" s="141">
        <v>295</v>
      </c>
      <c r="F58" s="141">
        <v>100</v>
      </c>
      <c r="G58" s="141">
        <v>100</v>
      </c>
      <c r="H58" s="136">
        <v>54.17</v>
      </c>
      <c r="I58" s="136">
        <v>56.83</v>
      </c>
      <c r="J58" s="137">
        <f t="shared" si="22"/>
        <v>5417</v>
      </c>
      <c r="K58" s="137">
        <f t="shared" si="23"/>
        <v>5683</v>
      </c>
      <c r="L58" s="135">
        <f t="shared" si="24"/>
        <v>100</v>
      </c>
      <c r="M58" s="138">
        <f t="shared" si="25"/>
        <v>5417</v>
      </c>
      <c r="N58" s="140">
        <f t="shared" si="26"/>
        <v>100</v>
      </c>
      <c r="O58" s="138">
        <f t="shared" si="27"/>
        <v>5683</v>
      </c>
      <c r="P58" s="139">
        <f t="shared" si="28"/>
        <v>0</v>
      </c>
      <c r="Q58" s="139">
        <f t="shared" si="29"/>
        <v>-11081.849999999999</v>
      </c>
      <c r="R58" s="139">
        <f t="shared" si="30"/>
        <v>-11081.849999999999</v>
      </c>
    </row>
    <row r="59" spans="1:18" x14ac:dyDescent="0.25">
      <c r="A59" s="55"/>
      <c r="B59" s="55"/>
      <c r="C59" s="80"/>
      <c r="D59" s="55"/>
      <c r="G59" s="71"/>
      <c r="I59" s="2"/>
    </row>
    <row r="60" spans="1:18" x14ac:dyDescent="0.25">
      <c r="A60" s="65"/>
      <c r="B60" s="65"/>
      <c r="C60" s="59"/>
      <c r="D60" s="109" t="s">
        <v>117</v>
      </c>
      <c r="E60" s="105"/>
      <c r="F60" s="105"/>
      <c r="G60" s="105"/>
      <c r="H60" s="59"/>
      <c r="I60" s="59"/>
    </row>
    <row r="61" spans="1:18" x14ac:dyDescent="0.25">
      <c r="A61" s="87" t="s">
        <v>118</v>
      </c>
      <c r="B61" s="87" t="s">
        <v>118</v>
      </c>
      <c r="C61" s="60"/>
      <c r="D61" s="85" t="s">
        <v>74</v>
      </c>
      <c r="E61" s="135">
        <v>9.4699999999999998E-5</v>
      </c>
      <c r="F61" s="135">
        <v>0</v>
      </c>
      <c r="G61" s="135">
        <v>0</v>
      </c>
      <c r="H61" s="136">
        <v>118893363</v>
      </c>
      <c r="I61" s="136">
        <v>53394008</v>
      </c>
      <c r="J61" s="137"/>
      <c r="K61" s="137"/>
      <c r="L61" s="135"/>
      <c r="M61" s="138"/>
      <c r="N61" s="135"/>
      <c r="O61" s="138"/>
      <c r="P61" s="139"/>
      <c r="Q61" s="139">
        <f t="shared" ref="Q61" si="31">(F61*I61)-(E61*I61)</f>
        <v>-5056.4125575999997</v>
      </c>
      <c r="R61" s="139">
        <f t="shared" ref="R61" si="32">P61+Q61</f>
        <v>-5056.4125575999997</v>
      </c>
    </row>
    <row r="62" spans="1:18" x14ac:dyDescent="0.25">
      <c r="A62" s="88"/>
      <c r="B62" s="65"/>
      <c r="C62" s="60"/>
      <c r="D62" s="103" t="s">
        <v>75</v>
      </c>
      <c r="E62" s="135">
        <f>E61</f>
        <v>9.4699999999999998E-5</v>
      </c>
      <c r="F62" s="135">
        <f>F61</f>
        <v>0</v>
      </c>
      <c r="G62" s="135">
        <f>G61</f>
        <v>0</v>
      </c>
      <c r="H62" s="136">
        <v>0</v>
      </c>
      <c r="I62" s="136">
        <v>0</v>
      </c>
      <c r="J62" s="137"/>
      <c r="K62" s="137"/>
      <c r="L62" s="135"/>
      <c r="M62" s="138"/>
      <c r="N62" s="135"/>
      <c r="O62" s="138"/>
      <c r="P62" s="139"/>
      <c r="Q62" s="139"/>
      <c r="R62" s="139"/>
    </row>
    <row r="63" spans="1:18" x14ac:dyDescent="0.25">
      <c r="A63" s="88"/>
      <c r="B63" s="65"/>
      <c r="C63" s="104"/>
      <c r="D63" s="103" t="str">
        <f>D61&amp;" LESS "&amp;D62</f>
        <v>Tandem Switched Transport Termination, Terminating LESS TST 3rd Party Usage</v>
      </c>
      <c r="E63" s="135">
        <f>E61</f>
        <v>9.4699999999999998E-5</v>
      </c>
      <c r="F63" s="135">
        <f>F61</f>
        <v>0</v>
      </c>
      <c r="G63" s="135">
        <f>G61</f>
        <v>0</v>
      </c>
      <c r="H63" s="136">
        <f>H61-H62</f>
        <v>118893363</v>
      </c>
      <c r="I63" s="136">
        <f>I61-I62</f>
        <v>53394008</v>
      </c>
      <c r="J63" s="137">
        <f t="shared" ref="J63" si="33">G63*H63</f>
        <v>0</v>
      </c>
      <c r="K63" s="137">
        <f t="shared" ref="K63" si="34">F63*I63</f>
        <v>0</v>
      </c>
      <c r="L63" s="135">
        <f>G63</f>
        <v>0</v>
      </c>
      <c r="M63" s="138">
        <f t="shared" ref="M63" si="35">L63*H63</f>
        <v>0</v>
      </c>
      <c r="N63" s="135">
        <f t="shared" ref="N63" si="36">MIN(L63,F63)</f>
        <v>0</v>
      </c>
      <c r="O63" s="138">
        <f t="shared" ref="O63" si="37">N63*I63</f>
        <v>0</v>
      </c>
      <c r="P63" s="139">
        <f t="shared" ref="P63" si="38">M63+O63-J63-K63</f>
        <v>0</v>
      </c>
      <c r="Q63" s="139"/>
      <c r="R63" s="139">
        <f t="shared" ref="R63:R64" si="39">P63+Q63</f>
        <v>0</v>
      </c>
    </row>
    <row r="64" spans="1:18" x14ac:dyDescent="0.25">
      <c r="A64" s="87" t="s">
        <v>119</v>
      </c>
      <c r="B64" s="87" t="s">
        <v>119</v>
      </c>
      <c r="C64" s="60"/>
      <c r="D64" s="85" t="s">
        <v>76</v>
      </c>
      <c r="E64" s="135">
        <v>2.7999999999999999E-6</v>
      </c>
      <c r="F64" s="135">
        <v>1.9999999999999999E-6</v>
      </c>
      <c r="G64" s="135">
        <v>1.9999999999999999E-6</v>
      </c>
      <c r="H64" s="136">
        <v>196645000.00000003</v>
      </c>
      <c r="I64" s="136">
        <v>177307142.85714287</v>
      </c>
      <c r="J64" s="137"/>
      <c r="K64" s="137"/>
      <c r="L64" s="135"/>
      <c r="M64" s="138"/>
      <c r="N64" s="135"/>
      <c r="O64" s="138"/>
      <c r="P64" s="139"/>
      <c r="Q64" s="139">
        <f t="shared" ref="Q64" si="40">(F64*I64)-(E64*I64)</f>
        <v>-141.84571428571428</v>
      </c>
      <c r="R64" s="139">
        <f t="shared" si="39"/>
        <v>-141.84571428571428</v>
      </c>
    </row>
    <row r="65" spans="1:18" x14ac:dyDescent="0.25">
      <c r="A65" s="88"/>
      <c r="B65" s="65"/>
      <c r="C65" s="60"/>
      <c r="D65" s="103" t="s">
        <v>77</v>
      </c>
      <c r="E65" s="135">
        <f>E64</f>
        <v>2.7999999999999999E-6</v>
      </c>
      <c r="F65" s="135">
        <f>F64</f>
        <v>1.9999999999999999E-6</v>
      </c>
      <c r="G65" s="135">
        <f>G64</f>
        <v>1.9999999999999999E-6</v>
      </c>
      <c r="H65" s="136"/>
      <c r="I65" s="136"/>
      <c r="J65" s="137"/>
      <c r="K65" s="137"/>
      <c r="L65" s="135"/>
      <c r="M65" s="138"/>
      <c r="N65" s="135"/>
      <c r="O65" s="138"/>
      <c r="P65" s="139"/>
      <c r="Q65" s="139"/>
      <c r="R65" s="139"/>
    </row>
    <row r="66" spans="1:18" x14ac:dyDescent="0.25">
      <c r="A66" s="88"/>
      <c r="B66" s="65"/>
      <c r="C66" s="104"/>
      <c r="D66" s="103" t="str">
        <f>D64&amp;" LESS "&amp;D65</f>
        <v>Tandem Switched Transport Facility, Terminating LESS TSF 3rd Party Usage</v>
      </c>
      <c r="E66" s="135">
        <f>E64</f>
        <v>2.7999999999999999E-6</v>
      </c>
      <c r="F66" s="135">
        <f>F64</f>
        <v>1.9999999999999999E-6</v>
      </c>
      <c r="G66" s="135">
        <f>G64</f>
        <v>1.9999999999999999E-6</v>
      </c>
      <c r="H66" s="136">
        <f>H64-H65</f>
        <v>196645000.00000003</v>
      </c>
      <c r="I66" s="136">
        <f>I64-I65</f>
        <v>177307142.85714287</v>
      </c>
      <c r="J66" s="137">
        <f t="shared" ref="J66" si="41">G66*H66</f>
        <v>393.29</v>
      </c>
      <c r="K66" s="137">
        <f t="shared" ref="K66" si="42">F66*I66</f>
        <v>354.6142857142857</v>
      </c>
      <c r="L66" s="135">
        <v>0</v>
      </c>
      <c r="M66" s="138">
        <f t="shared" ref="M66" si="43">L66*H66</f>
        <v>0</v>
      </c>
      <c r="N66" s="135">
        <f t="shared" ref="N66" si="44">MIN(L66,F66)</f>
        <v>0</v>
      </c>
      <c r="O66" s="138">
        <f t="shared" ref="O66" si="45">N66*I66</f>
        <v>0</v>
      </c>
      <c r="P66" s="139">
        <f t="shared" ref="P66" si="46">M66+O66-J66-K66</f>
        <v>-747.90428571428572</v>
      </c>
      <c r="Q66" s="139"/>
      <c r="R66" s="139">
        <f t="shared" ref="R66:R67" si="47">P66+Q66</f>
        <v>-747.90428571428572</v>
      </c>
    </row>
    <row r="67" spans="1:18" x14ac:dyDescent="0.25">
      <c r="A67" s="87" t="s">
        <v>120</v>
      </c>
      <c r="B67" s="87" t="s">
        <v>120</v>
      </c>
      <c r="C67" s="60"/>
      <c r="D67" s="85" t="s">
        <v>78</v>
      </c>
      <c r="E67" s="135">
        <v>1.3140999999999999E-3</v>
      </c>
      <c r="F67" s="135">
        <v>1.6370235028389118E-3</v>
      </c>
      <c r="G67" s="135">
        <v>3.6641999999999998E-3</v>
      </c>
      <c r="H67" s="136">
        <v>14129021</v>
      </c>
      <c r="I67" s="136">
        <v>10813449</v>
      </c>
      <c r="J67" s="137"/>
      <c r="K67" s="137"/>
      <c r="L67" s="135"/>
      <c r="M67" s="138"/>
      <c r="N67" s="135"/>
      <c r="O67" s="138"/>
      <c r="P67" s="139"/>
      <c r="Q67" s="139">
        <f t="shared" ref="Q67" si="48">(F67*I67)-(E67*I67)</f>
        <v>3491.9168288499277</v>
      </c>
      <c r="R67" s="139">
        <f t="shared" si="47"/>
        <v>3491.9168288499277</v>
      </c>
    </row>
    <row r="68" spans="1:18" x14ac:dyDescent="0.25">
      <c r="A68" s="59"/>
      <c r="B68" s="86"/>
      <c r="C68" s="60"/>
      <c r="D68" s="85" t="s">
        <v>79</v>
      </c>
      <c r="E68" s="135">
        <f>E67</f>
        <v>1.3140999999999999E-3</v>
      </c>
      <c r="F68" s="135">
        <f>F67</f>
        <v>1.6370235028389118E-3</v>
      </c>
      <c r="G68" s="135">
        <f>G67</f>
        <v>3.6641999999999998E-3</v>
      </c>
      <c r="H68" s="136">
        <v>0</v>
      </c>
      <c r="I68" s="136">
        <v>0</v>
      </c>
      <c r="J68" s="137"/>
      <c r="K68" s="137"/>
      <c r="L68" s="135"/>
      <c r="M68" s="138"/>
      <c r="N68" s="135"/>
      <c r="O68" s="138"/>
      <c r="P68" s="139"/>
      <c r="Q68" s="139"/>
      <c r="R68" s="139"/>
    </row>
    <row r="69" spans="1:18" x14ac:dyDescent="0.25">
      <c r="A69" s="59"/>
      <c r="B69" s="86"/>
      <c r="C69" s="60"/>
      <c r="D69" s="103" t="str">
        <f>D67&amp;" LESS "&amp;D68</f>
        <v>Tandem Switching, Terminating LESS TSS 3rd Party Usage</v>
      </c>
      <c r="E69" s="135">
        <f>E67</f>
        <v>1.3140999999999999E-3</v>
      </c>
      <c r="F69" s="135">
        <f>F67</f>
        <v>1.6370235028389118E-3</v>
      </c>
      <c r="G69" s="135">
        <f>G67</f>
        <v>3.6641999999999998E-3</v>
      </c>
      <c r="H69" s="136">
        <f>H67-H68</f>
        <v>14129021</v>
      </c>
      <c r="I69" s="136">
        <f>I67-I68</f>
        <v>10813449</v>
      </c>
      <c r="J69" s="137">
        <f t="shared" ref="J69:J102" si="49">G69*H69</f>
        <v>51771.558748199997</v>
      </c>
      <c r="K69" s="137">
        <f t="shared" ref="K69:K102" si="50">F69*I69</f>
        <v>17701.870159749928</v>
      </c>
      <c r="L69" s="135">
        <v>0</v>
      </c>
      <c r="M69" s="138">
        <f t="shared" ref="M69:M102" si="51">L69*H69</f>
        <v>0</v>
      </c>
      <c r="N69" s="135">
        <f t="shared" ref="N69:N102" si="52">MIN(L69,F69)</f>
        <v>0</v>
      </c>
      <c r="O69" s="138">
        <f t="shared" ref="O69:O102" si="53">N69*I69</f>
        <v>0</v>
      </c>
      <c r="P69" s="139">
        <f t="shared" ref="P69:P102" si="54">M69+O69-J69-K69</f>
        <v>-69473.428907949929</v>
      </c>
      <c r="Q69" s="139"/>
      <c r="R69" s="139">
        <f t="shared" ref="R69:R102" si="55">P69+Q69</f>
        <v>-69473.428907949929</v>
      </c>
    </row>
    <row r="70" spans="1:18" x14ac:dyDescent="0.25">
      <c r="A70" s="84" t="s">
        <v>121</v>
      </c>
      <c r="B70" s="87"/>
      <c r="C70" s="59"/>
      <c r="D70" s="85" t="s">
        <v>80</v>
      </c>
      <c r="E70" s="135">
        <v>0</v>
      </c>
      <c r="F70" s="135">
        <v>0</v>
      </c>
      <c r="G70" s="135">
        <v>0</v>
      </c>
      <c r="H70" s="136">
        <v>14129021</v>
      </c>
      <c r="I70" s="136">
        <v>0</v>
      </c>
      <c r="J70" s="137">
        <f t="shared" si="49"/>
        <v>0</v>
      </c>
      <c r="K70" s="137">
        <f t="shared" si="50"/>
        <v>0</v>
      </c>
      <c r="L70" s="135">
        <f t="shared" ref="L70:L102" si="56">G70</f>
        <v>0</v>
      </c>
      <c r="M70" s="138">
        <f t="shared" si="51"/>
        <v>0</v>
      </c>
      <c r="N70" s="135">
        <f t="shared" si="52"/>
        <v>0</v>
      </c>
      <c r="O70" s="138">
        <f t="shared" si="53"/>
        <v>0</v>
      </c>
      <c r="P70" s="139">
        <f t="shared" si="54"/>
        <v>0</v>
      </c>
      <c r="Q70" s="139">
        <f t="shared" ref="Q70:Q102" si="57">(F70*I70)-(E70*I70)</f>
        <v>0</v>
      </c>
      <c r="R70" s="139">
        <f t="shared" si="55"/>
        <v>0</v>
      </c>
    </row>
    <row r="71" spans="1:18" x14ac:dyDescent="0.25">
      <c r="A71" s="84"/>
      <c r="B71" s="87"/>
      <c r="C71" s="59"/>
      <c r="D71" s="85"/>
      <c r="E71" s="67"/>
      <c r="F71" s="67"/>
      <c r="G71" s="67"/>
      <c r="H71" s="59"/>
      <c r="I71" s="59"/>
      <c r="J71" s="68"/>
      <c r="K71" s="68"/>
      <c r="L71" s="67"/>
      <c r="M71" s="62"/>
      <c r="N71" s="67"/>
      <c r="O71" s="62"/>
      <c r="P71" s="69"/>
      <c r="Q71" s="69"/>
      <c r="R71" s="69"/>
    </row>
    <row r="72" spans="1:18" x14ac:dyDescent="0.25">
      <c r="A72" s="65"/>
      <c r="B72" s="65"/>
      <c r="C72" s="59"/>
      <c r="D72" s="109" t="s">
        <v>122</v>
      </c>
      <c r="E72" s="105"/>
      <c r="F72" s="105"/>
      <c r="G72" s="105"/>
      <c r="H72" s="59"/>
      <c r="I72" s="59"/>
    </row>
    <row r="73" spans="1:18" x14ac:dyDescent="0.25">
      <c r="A73" s="87" t="s">
        <v>118</v>
      </c>
      <c r="B73" s="87" t="s">
        <v>118</v>
      </c>
      <c r="C73" s="60"/>
      <c r="D73" s="85" t="s">
        <v>74</v>
      </c>
      <c r="E73" s="135">
        <v>9.4699999999999998E-5</v>
      </c>
      <c r="F73" s="135">
        <v>0</v>
      </c>
      <c r="G73" s="135">
        <v>0</v>
      </c>
      <c r="H73" s="136">
        <v>83478523</v>
      </c>
      <c r="I73" s="136">
        <v>41229272</v>
      </c>
      <c r="J73" s="137"/>
      <c r="K73" s="137"/>
      <c r="L73" s="135"/>
      <c r="M73" s="138"/>
      <c r="N73" s="135"/>
      <c r="O73" s="138"/>
      <c r="P73" s="139"/>
      <c r="Q73" s="139">
        <f t="shared" ref="Q73" si="58">(F73*I73)-(E73*I73)</f>
        <v>-3904.4120583999998</v>
      </c>
      <c r="R73" s="139">
        <f t="shared" ref="R73" si="59">P73+Q73</f>
        <v>-3904.4120583999998</v>
      </c>
    </row>
    <row r="74" spans="1:18" x14ac:dyDescent="0.25">
      <c r="A74" s="88"/>
      <c r="B74" s="65"/>
      <c r="C74" s="60"/>
      <c r="D74" s="103" t="s">
        <v>75</v>
      </c>
      <c r="E74" s="135">
        <f>E73</f>
        <v>9.4699999999999998E-5</v>
      </c>
      <c r="F74" s="135">
        <f>F73</f>
        <v>0</v>
      </c>
      <c r="G74" s="135">
        <f>G73</f>
        <v>0</v>
      </c>
      <c r="H74" s="136">
        <v>0</v>
      </c>
      <c r="I74" s="136">
        <v>0</v>
      </c>
      <c r="J74" s="137"/>
      <c r="K74" s="137"/>
      <c r="L74" s="135"/>
      <c r="M74" s="138"/>
      <c r="N74" s="135"/>
      <c r="O74" s="138"/>
      <c r="P74" s="139"/>
      <c r="Q74" s="139"/>
      <c r="R74" s="139"/>
    </row>
    <row r="75" spans="1:18" x14ac:dyDescent="0.25">
      <c r="A75" s="88"/>
      <c r="B75" s="65"/>
      <c r="C75" s="104"/>
      <c r="D75" s="103" t="str">
        <f>D73&amp;" LESS "&amp;D74</f>
        <v>Tandem Switched Transport Termination, Terminating LESS TST 3rd Party Usage</v>
      </c>
      <c r="E75" s="135">
        <f>E73</f>
        <v>9.4699999999999998E-5</v>
      </c>
      <c r="F75" s="135">
        <f>F73</f>
        <v>0</v>
      </c>
      <c r="G75" s="135">
        <f>G73</f>
        <v>0</v>
      </c>
      <c r="H75" s="136">
        <f>H73-H74</f>
        <v>83478523</v>
      </c>
      <c r="I75" s="136">
        <f>I73-I74</f>
        <v>41229272</v>
      </c>
      <c r="J75" s="137">
        <f t="shared" ref="J75" si="60">G75*H75</f>
        <v>0</v>
      </c>
      <c r="K75" s="137">
        <f t="shared" ref="K75" si="61">F75*I75</f>
        <v>0</v>
      </c>
      <c r="L75" s="135">
        <f>G75</f>
        <v>0</v>
      </c>
      <c r="M75" s="138">
        <f t="shared" ref="M75" si="62">L75*H75</f>
        <v>0</v>
      </c>
      <c r="N75" s="135">
        <f t="shared" ref="N75" si="63">MIN(L75,F75)</f>
        <v>0</v>
      </c>
      <c r="O75" s="138">
        <f t="shared" ref="O75" si="64">N75*I75</f>
        <v>0</v>
      </c>
      <c r="P75" s="139">
        <f t="shared" ref="P75" si="65">M75+O75-J75-K75</f>
        <v>0</v>
      </c>
      <c r="Q75" s="139"/>
      <c r="R75" s="139">
        <f t="shared" ref="R75:R76" si="66">P75+Q75</f>
        <v>0</v>
      </c>
    </row>
    <row r="76" spans="1:18" x14ac:dyDescent="0.25">
      <c r="A76" s="87" t="s">
        <v>119</v>
      </c>
      <c r="B76" s="87" t="s">
        <v>119</v>
      </c>
      <c r="C76" s="60"/>
      <c r="D76" s="85" t="s">
        <v>76</v>
      </c>
      <c r="E76" s="135">
        <v>2.7999999999999999E-6</v>
      </c>
      <c r="F76" s="135">
        <v>1.9999999999999999E-6</v>
      </c>
      <c r="G76" s="135">
        <v>1.9999999999999999E-6</v>
      </c>
      <c r="H76" s="136">
        <v>193375000</v>
      </c>
      <c r="I76" s="136">
        <v>197939285.71428573</v>
      </c>
      <c r="J76" s="137"/>
      <c r="K76" s="137"/>
      <c r="L76" s="135"/>
      <c r="M76" s="138"/>
      <c r="N76" s="135"/>
      <c r="O76" s="138"/>
      <c r="P76" s="139"/>
      <c r="Q76" s="139">
        <f t="shared" ref="Q76" si="67">(F76*I76)-(E76*I76)</f>
        <v>-158.35142857142858</v>
      </c>
      <c r="R76" s="139">
        <f t="shared" si="66"/>
        <v>-158.35142857142858</v>
      </c>
    </row>
    <row r="77" spans="1:18" x14ac:dyDescent="0.25">
      <c r="A77" s="88"/>
      <c r="B77" s="65"/>
      <c r="C77" s="60"/>
      <c r="D77" s="103" t="s">
        <v>77</v>
      </c>
      <c r="E77" s="135">
        <f>E76</f>
        <v>2.7999999999999999E-6</v>
      </c>
      <c r="F77" s="135">
        <f>F76</f>
        <v>1.9999999999999999E-6</v>
      </c>
      <c r="G77" s="135">
        <f>G76</f>
        <v>1.9999999999999999E-6</v>
      </c>
      <c r="H77" s="136"/>
      <c r="I77" s="136"/>
      <c r="J77" s="137"/>
      <c r="K77" s="137"/>
      <c r="L77" s="135"/>
      <c r="M77" s="138"/>
      <c r="N77" s="135"/>
      <c r="O77" s="138"/>
      <c r="P77" s="139"/>
      <c r="Q77" s="139"/>
      <c r="R77" s="139"/>
    </row>
    <row r="78" spans="1:18" x14ac:dyDescent="0.25">
      <c r="A78" s="88"/>
      <c r="B78" s="65"/>
      <c r="C78" s="104"/>
      <c r="D78" s="103" t="str">
        <f>D76&amp;" LESS "&amp;D77</f>
        <v>Tandem Switched Transport Facility, Terminating LESS TSF 3rd Party Usage</v>
      </c>
      <c r="E78" s="135">
        <f>E76</f>
        <v>2.7999999999999999E-6</v>
      </c>
      <c r="F78" s="135">
        <f>F76</f>
        <v>1.9999999999999999E-6</v>
      </c>
      <c r="G78" s="135">
        <f>G76</f>
        <v>1.9999999999999999E-6</v>
      </c>
      <c r="H78" s="136">
        <f>H76-H77</f>
        <v>193375000</v>
      </c>
      <c r="I78" s="136">
        <f>I76-I77</f>
        <v>197939285.71428573</v>
      </c>
      <c r="J78" s="137">
        <f t="shared" ref="J78" si="68">G78*H78</f>
        <v>386.75</v>
      </c>
      <c r="K78" s="137">
        <f t="shared" ref="K78" si="69">F78*I78</f>
        <v>395.87857142857143</v>
      </c>
      <c r="L78" s="135">
        <v>0</v>
      </c>
      <c r="M78" s="138">
        <f t="shared" ref="M78" si="70">L78*H78</f>
        <v>0</v>
      </c>
      <c r="N78" s="135">
        <f t="shared" ref="N78" si="71">MIN(L78,F78)</f>
        <v>0</v>
      </c>
      <c r="O78" s="138">
        <f t="shared" ref="O78" si="72">N78*I78</f>
        <v>0</v>
      </c>
      <c r="P78" s="139">
        <f t="shared" ref="P78" si="73">M78+O78-J78-K78</f>
        <v>-782.62857142857138</v>
      </c>
      <c r="Q78" s="139"/>
      <c r="R78" s="139">
        <f t="shared" ref="R78:R79" si="74">P78+Q78</f>
        <v>-782.62857142857138</v>
      </c>
    </row>
    <row r="79" spans="1:18" x14ac:dyDescent="0.25">
      <c r="A79" s="87" t="s">
        <v>120</v>
      </c>
      <c r="B79" s="87" t="s">
        <v>120</v>
      </c>
      <c r="C79" s="60"/>
      <c r="D79" s="85" t="s">
        <v>78</v>
      </c>
      <c r="E79" s="135">
        <v>1.3140999999999999E-3</v>
      </c>
      <c r="F79" s="135">
        <v>1.6370235028389118E-3</v>
      </c>
      <c r="G79" s="135">
        <v>3.6641999999999998E-3</v>
      </c>
      <c r="H79" s="136">
        <v>56502137</v>
      </c>
      <c r="I79" s="136">
        <v>18643370</v>
      </c>
      <c r="J79" s="137"/>
      <c r="K79" s="137"/>
      <c r="L79" s="135"/>
      <c r="M79" s="138"/>
      <c r="N79" s="135"/>
      <c r="O79" s="138"/>
      <c r="P79" s="139"/>
      <c r="Q79" s="139">
        <f t="shared" ref="Q79" si="75">(F79*I79)-(E79*I79)</f>
        <v>6020.382345121885</v>
      </c>
      <c r="R79" s="139">
        <f t="shared" si="74"/>
        <v>6020.382345121885</v>
      </c>
    </row>
    <row r="80" spans="1:18" x14ac:dyDescent="0.25">
      <c r="A80" s="59"/>
      <c r="B80" s="86"/>
      <c r="C80" s="60"/>
      <c r="D80" s="85" t="s">
        <v>79</v>
      </c>
      <c r="E80" s="135">
        <f>E79</f>
        <v>1.3140999999999999E-3</v>
      </c>
      <c r="F80" s="135">
        <f>F79</f>
        <v>1.6370235028389118E-3</v>
      </c>
      <c r="G80" s="135">
        <f>G79</f>
        <v>3.6641999999999998E-3</v>
      </c>
      <c r="H80" s="136">
        <v>0</v>
      </c>
      <c r="I80" s="136">
        <v>0</v>
      </c>
      <c r="J80" s="137"/>
      <c r="K80" s="137"/>
      <c r="L80" s="135"/>
      <c r="M80" s="138"/>
      <c r="N80" s="135"/>
      <c r="O80" s="138"/>
      <c r="P80" s="139"/>
      <c r="Q80" s="139"/>
      <c r="R80" s="139"/>
    </row>
    <row r="81" spans="1:18" x14ac:dyDescent="0.25">
      <c r="A81" s="59"/>
      <c r="B81" s="86"/>
      <c r="C81" s="60"/>
      <c r="D81" s="103" t="str">
        <f>D79&amp;" LESS "&amp;D80</f>
        <v>Tandem Switching, Terminating LESS TSS 3rd Party Usage</v>
      </c>
      <c r="E81" s="135">
        <f>E79</f>
        <v>1.3140999999999999E-3</v>
      </c>
      <c r="F81" s="135">
        <f>F79</f>
        <v>1.6370235028389118E-3</v>
      </c>
      <c r="G81" s="135">
        <f>G79</f>
        <v>3.6641999999999998E-3</v>
      </c>
      <c r="H81" s="136">
        <f>H79-H80</f>
        <v>56502137</v>
      </c>
      <c r="I81" s="136">
        <f>I79-I80</f>
        <v>18643370</v>
      </c>
      <c r="J81" s="137">
        <f t="shared" ref="J81:J82" si="76">G81*H81</f>
        <v>207035.13039539999</v>
      </c>
      <c r="K81" s="137">
        <f t="shared" ref="K81:K82" si="77">F81*I81</f>
        <v>30519.634862121882</v>
      </c>
      <c r="L81" s="135">
        <v>0</v>
      </c>
      <c r="M81" s="138">
        <f t="shared" ref="M81:M82" si="78">L81*H81</f>
        <v>0</v>
      </c>
      <c r="N81" s="135">
        <f t="shared" ref="N81:N82" si="79">MIN(L81,F81)</f>
        <v>0</v>
      </c>
      <c r="O81" s="138">
        <f t="shared" ref="O81:O82" si="80">N81*I81</f>
        <v>0</v>
      </c>
      <c r="P81" s="139">
        <f t="shared" ref="P81:P82" si="81">M81+O81-J81-K81</f>
        <v>-237554.76525752188</v>
      </c>
      <c r="Q81" s="139"/>
      <c r="R81" s="139">
        <f t="shared" ref="R81:R82" si="82">P81+Q81</f>
        <v>-237554.76525752188</v>
      </c>
    </row>
    <row r="82" spans="1:18" x14ac:dyDescent="0.25">
      <c r="A82" s="84" t="s">
        <v>121</v>
      </c>
      <c r="B82" s="87"/>
      <c r="C82" s="59"/>
      <c r="D82" s="85" t="s">
        <v>80</v>
      </c>
      <c r="E82" s="135">
        <v>0</v>
      </c>
      <c r="F82" s="135">
        <v>0</v>
      </c>
      <c r="G82" s="135">
        <v>0</v>
      </c>
      <c r="H82" s="136">
        <v>56502137</v>
      </c>
      <c r="I82" s="136">
        <v>0</v>
      </c>
      <c r="J82" s="137">
        <f t="shared" si="76"/>
        <v>0</v>
      </c>
      <c r="K82" s="137">
        <f t="shared" si="77"/>
        <v>0</v>
      </c>
      <c r="L82" s="135">
        <f t="shared" ref="L82" si="83">G82</f>
        <v>0</v>
      </c>
      <c r="M82" s="138">
        <f t="shared" si="78"/>
        <v>0</v>
      </c>
      <c r="N82" s="135">
        <f t="shared" si="79"/>
        <v>0</v>
      </c>
      <c r="O82" s="138">
        <f t="shared" si="80"/>
        <v>0</v>
      </c>
      <c r="P82" s="139">
        <f t="shared" si="81"/>
        <v>0</v>
      </c>
      <c r="Q82" s="139">
        <f t="shared" ref="Q82" si="84">(F82*I82)-(E82*I82)</f>
        <v>0</v>
      </c>
      <c r="R82" s="139">
        <f t="shared" si="82"/>
        <v>0</v>
      </c>
    </row>
    <row r="83" spans="1:18" x14ac:dyDescent="0.25">
      <c r="A83" s="84"/>
      <c r="B83" s="87"/>
      <c r="C83" s="59"/>
      <c r="D83" s="85"/>
      <c r="E83" s="67"/>
      <c r="F83" s="67"/>
      <c r="G83" s="67"/>
      <c r="H83" s="59"/>
      <c r="I83" s="59"/>
      <c r="J83" s="68"/>
      <c r="K83" s="68"/>
      <c r="L83" s="67"/>
      <c r="M83" s="62"/>
      <c r="N83" s="67"/>
      <c r="O83" s="62"/>
      <c r="P83" s="69"/>
      <c r="Q83" s="69"/>
      <c r="R83" s="69"/>
    </row>
    <row r="84" spans="1:18" x14ac:dyDescent="0.25">
      <c r="A84" s="65"/>
      <c r="B84" s="65"/>
      <c r="C84" s="59"/>
      <c r="D84" s="109" t="s">
        <v>123</v>
      </c>
      <c r="E84" s="105"/>
      <c r="F84" s="105"/>
      <c r="G84" s="105"/>
      <c r="H84" s="59"/>
      <c r="I84" s="59"/>
    </row>
    <row r="85" spans="1:18" x14ac:dyDescent="0.25">
      <c r="A85" s="87" t="s">
        <v>118</v>
      </c>
      <c r="B85" s="87" t="s">
        <v>118</v>
      </c>
      <c r="C85" s="60"/>
      <c r="D85" s="85" t="s">
        <v>74</v>
      </c>
      <c r="E85" s="135">
        <v>9.4699999999999998E-5</v>
      </c>
      <c r="F85" s="135">
        <v>0</v>
      </c>
      <c r="G85" s="135">
        <v>0</v>
      </c>
      <c r="H85" s="136">
        <v>93510359</v>
      </c>
      <c r="I85" s="136">
        <v>71957975</v>
      </c>
      <c r="J85" s="137"/>
      <c r="K85" s="137"/>
      <c r="L85" s="135"/>
      <c r="M85" s="138"/>
      <c r="N85" s="135"/>
      <c r="O85" s="138"/>
      <c r="P85" s="139"/>
      <c r="Q85" s="139">
        <f t="shared" ref="Q85" si="85">(F85*I85)-(E85*I85)</f>
        <v>-6814.4202324999997</v>
      </c>
      <c r="R85" s="139">
        <f t="shared" ref="R85" si="86">P85+Q85</f>
        <v>-6814.4202324999997</v>
      </c>
    </row>
    <row r="86" spans="1:18" x14ac:dyDescent="0.25">
      <c r="A86" s="88"/>
      <c r="B86" s="65"/>
      <c r="C86" s="60"/>
      <c r="D86" s="103" t="s">
        <v>75</v>
      </c>
      <c r="E86" s="135">
        <f>E85</f>
        <v>9.4699999999999998E-5</v>
      </c>
      <c r="F86" s="135">
        <f>F85</f>
        <v>0</v>
      </c>
      <c r="G86" s="135">
        <f>G85</f>
        <v>0</v>
      </c>
      <c r="H86" s="136">
        <v>0</v>
      </c>
      <c r="I86" s="136">
        <v>0</v>
      </c>
      <c r="J86" s="137"/>
      <c r="K86" s="137"/>
      <c r="L86" s="135"/>
      <c r="M86" s="138"/>
      <c r="N86" s="135"/>
      <c r="O86" s="138"/>
      <c r="P86" s="139"/>
      <c r="Q86" s="139"/>
      <c r="R86" s="139"/>
    </row>
    <row r="87" spans="1:18" x14ac:dyDescent="0.25">
      <c r="A87" s="88"/>
      <c r="B87" s="65"/>
      <c r="C87" s="104"/>
      <c r="D87" s="103" t="str">
        <f>D85&amp;" LESS "&amp;D86</f>
        <v>Tandem Switched Transport Termination, Terminating LESS TST 3rd Party Usage</v>
      </c>
      <c r="E87" s="135">
        <f>E85</f>
        <v>9.4699999999999998E-5</v>
      </c>
      <c r="F87" s="135">
        <f>F85</f>
        <v>0</v>
      </c>
      <c r="G87" s="135">
        <f>G85</f>
        <v>0</v>
      </c>
      <c r="H87" s="136">
        <f>H85-H86</f>
        <v>93510359</v>
      </c>
      <c r="I87" s="136">
        <f>I85-I86</f>
        <v>71957975</v>
      </c>
      <c r="J87" s="137">
        <f t="shared" ref="J87" si="87">G87*H87</f>
        <v>0</v>
      </c>
      <c r="K87" s="137">
        <f t="shared" ref="K87" si="88">F87*I87</f>
        <v>0</v>
      </c>
      <c r="L87" s="135">
        <f>G87</f>
        <v>0</v>
      </c>
      <c r="M87" s="138">
        <f t="shared" ref="M87" si="89">L87*H87</f>
        <v>0</v>
      </c>
      <c r="N87" s="135">
        <f t="shared" ref="N87" si="90">MIN(L87,F87)</f>
        <v>0</v>
      </c>
      <c r="O87" s="138">
        <f t="shared" ref="O87" si="91">N87*I87</f>
        <v>0</v>
      </c>
      <c r="P87" s="139">
        <f t="shared" ref="P87" si="92">M87+O87-J87-K87</f>
        <v>0</v>
      </c>
      <c r="Q87" s="139"/>
      <c r="R87" s="139">
        <f t="shared" ref="R87:R88" si="93">P87+Q87</f>
        <v>0</v>
      </c>
    </row>
    <row r="88" spans="1:18" x14ac:dyDescent="0.25">
      <c r="A88" s="87" t="s">
        <v>119</v>
      </c>
      <c r="B88" s="87" t="s">
        <v>119</v>
      </c>
      <c r="C88" s="60"/>
      <c r="D88" s="85" t="s">
        <v>76</v>
      </c>
      <c r="E88" s="135">
        <v>2.7999999999999999E-6</v>
      </c>
      <c r="F88" s="135">
        <v>1.9999999999999999E-6</v>
      </c>
      <c r="G88" s="135">
        <v>1.9999999999999999E-6</v>
      </c>
      <c r="H88" s="136">
        <v>687960000.00000012</v>
      </c>
      <c r="I88" s="136">
        <v>658892857.14285719</v>
      </c>
      <c r="J88" s="137"/>
      <c r="K88" s="137"/>
      <c r="L88" s="135"/>
      <c r="M88" s="138"/>
      <c r="N88" s="135"/>
      <c r="O88" s="138"/>
      <c r="P88" s="139"/>
      <c r="Q88" s="139">
        <f t="shared" ref="Q88" si="94">(F88*I88)-(E88*I88)</f>
        <v>-527.11428571428587</v>
      </c>
      <c r="R88" s="139">
        <f t="shared" si="93"/>
        <v>-527.11428571428587</v>
      </c>
    </row>
    <row r="89" spans="1:18" x14ac:dyDescent="0.25">
      <c r="A89" s="88"/>
      <c r="B89" s="65"/>
      <c r="C89" s="60"/>
      <c r="D89" s="103" t="s">
        <v>77</v>
      </c>
      <c r="E89" s="135">
        <f>E88</f>
        <v>2.7999999999999999E-6</v>
      </c>
      <c r="F89" s="135">
        <f>F88</f>
        <v>1.9999999999999999E-6</v>
      </c>
      <c r="G89" s="135">
        <f>G88</f>
        <v>1.9999999999999999E-6</v>
      </c>
      <c r="H89" s="136"/>
      <c r="I89" s="136"/>
      <c r="J89" s="137"/>
      <c r="K89" s="137"/>
      <c r="L89" s="135"/>
      <c r="M89" s="138"/>
      <c r="N89" s="135"/>
      <c r="O89" s="138"/>
      <c r="P89" s="139"/>
      <c r="Q89" s="139"/>
      <c r="R89" s="139"/>
    </row>
    <row r="90" spans="1:18" x14ac:dyDescent="0.25">
      <c r="A90" s="88"/>
      <c r="B90" s="65"/>
      <c r="C90" s="104"/>
      <c r="D90" s="103" t="str">
        <f>D88&amp;" LESS "&amp;D89</f>
        <v>Tandem Switched Transport Facility, Terminating LESS TSF 3rd Party Usage</v>
      </c>
      <c r="E90" s="135">
        <f>E88</f>
        <v>2.7999999999999999E-6</v>
      </c>
      <c r="F90" s="135">
        <f>F88</f>
        <v>1.9999999999999999E-6</v>
      </c>
      <c r="G90" s="135">
        <f>G88</f>
        <v>1.9999999999999999E-6</v>
      </c>
      <c r="H90" s="136">
        <f>H88-H89</f>
        <v>687960000.00000012</v>
      </c>
      <c r="I90" s="136">
        <f>I88-I89</f>
        <v>658892857.14285719</v>
      </c>
      <c r="J90" s="137">
        <f t="shared" ref="J90" si="95">G90*H90</f>
        <v>1375.92</v>
      </c>
      <c r="K90" s="137">
        <f t="shared" ref="K90" si="96">F90*I90</f>
        <v>1317.7857142857142</v>
      </c>
      <c r="L90" s="135">
        <v>0</v>
      </c>
      <c r="M90" s="138">
        <f t="shared" ref="M90" si="97">L90*H90</f>
        <v>0</v>
      </c>
      <c r="N90" s="135">
        <f t="shared" ref="N90" si="98">MIN(L90,F90)</f>
        <v>0</v>
      </c>
      <c r="O90" s="138">
        <f t="shared" ref="O90" si="99">N90*I90</f>
        <v>0</v>
      </c>
      <c r="P90" s="139">
        <f t="shared" ref="P90" si="100">M90+O90-J90-K90</f>
        <v>-2693.7057142857143</v>
      </c>
      <c r="Q90" s="139"/>
      <c r="R90" s="139">
        <f t="shared" ref="R90:R91" si="101">P90+Q90</f>
        <v>-2693.7057142857143</v>
      </c>
    </row>
    <row r="91" spans="1:18" x14ac:dyDescent="0.25">
      <c r="A91" s="87" t="s">
        <v>120</v>
      </c>
      <c r="B91" s="87" t="s">
        <v>120</v>
      </c>
      <c r="C91" s="60"/>
      <c r="D91" s="85" t="s">
        <v>78</v>
      </c>
      <c r="E91" s="135">
        <v>1.3140999999999999E-3</v>
      </c>
      <c r="F91" s="135">
        <v>1.6370235028389118E-3</v>
      </c>
      <c r="G91" s="135">
        <v>3.6641999999999998E-3</v>
      </c>
      <c r="H91" s="136">
        <v>106280496</v>
      </c>
      <c r="I91" s="136">
        <v>56273721</v>
      </c>
      <c r="J91" s="137"/>
      <c r="K91" s="137"/>
      <c r="L91" s="135"/>
      <c r="M91" s="138"/>
      <c r="N91" s="135"/>
      <c r="O91" s="138"/>
      <c r="P91" s="139"/>
      <c r="Q91" s="139">
        <f t="shared" ref="Q91" si="102">(F91*I91)-(E91*I91)</f>
        <v>18172.107103099625</v>
      </c>
      <c r="R91" s="139">
        <f t="shared" si="101"/>
        <v>18172.107103099625</v>
      </c>
    </row>
    <row r="92" spans="1:18" x14ac:dyDescent="0.25">
      <c r="A92" s="59"/>
      <c r="B92" s="86"/>
      <c r="C92" s="60"/>
      <c r="D92" s="85" t="s">
        <v>79</v>
      </c>
      <c r="E92" s="135">
        <f>E91</f>
        <v>1.3140999999999999E-3</v>
      </c>
      <c r="F92" s="135">
        <f>F91</f>
        <v>1.6370235028389118E-3</v>
      </c>
      <c r="G92" s="135">
        <f>G91</f>
        <v>3.6641999999999998E-3</v>
      </c>
      <c r="H92" s="136">
        <v>0</v>
      </c>
      <c r="I92" s="136">
        <v>0</v>
      </c>
      <c r="J92" s="137"/>
      <c r="K92" s="137"/>
      <c r="L92" s="135"/>
      <c r="M92" s="138"/>
      <c r="N92" s="135"/>
      <c r="O92" s="138"/>
      <c r="P92" s="139"/>
      <c r="Q92" s="139"/>
      <c r="R92" s="139"/>
    </row>
    <row r="93" spans="1:18" x14ac:dyDescent="0.25">
      <c r="A93" s="59"/>
      <c r="B93" s="86"/>
      <c r="C93" s="60"/>
      <c r="D93" s="103" t="str">
        <f>D91&amp;" LESS "&amp;D92</f>
        <v>Tandem Switching, Terminating LESS TSS 3rd Party Usage</v>
      </c>
      <c r="E93" s="135">
        <f>E91</f>
        <v>1.3140999999999999E-3</v>
      </c>
      <c r="F93" s="135">
        <f>F91</f>
        <v>1.6370235028389118E-3</v>
      </c>
      <c r="G93" s="135">
        <f>G91</f>
        <v>3.6641999999999998E-3</v>
      </c>
      <c r="H93" s="136">
        <f>H91-H92</f>
        <v>106280496</v>
      </c>
      <c r="I93" s="136">
        <f>I91-I92</f>
        <v>56273721</v>
      </c>
      <c r="J93" s="137">
        <f t="shared" ref="J93:J94" si="103">G93*H93</f>
        <v>389432.99344319996</v>
      </c>
      <c r="K93" s="137">
        <f t="shared" ref="K93:K94" si="104">F93*I93</f>
        <v>92121.403869199625</v>
      </c>
      <c r="L93" s="135">
        <v>0</v>
      </c>
      <c r="M93" s="138">
        <f t="shared" ref="M93:M94" si="105">L93*H93</f>
        <v>0</v>
      </c>
      <c r="N93" s="135">
        <f t="shared" ref="N93:N94" si="106">MIN(L93,F93)</f>
        <v>0</v>
      </c>
      <c r="O93" s="138">
        <f t="shared" ref="O93:O94" si="107">N93*I93</f>
        <v>0</v>
      </c>
      <c r="P93" s="139">
        <f t="shared" ref="P93:P94" si="108">M93+O93-J93-K93</f>
        <v>-481554.39731239958</v>
      </c>
      <c r="Q93" s="139"/>
      <c r="R93" s="139">
        <f t="shared" ref="R93:R94" si="109">P93+Q93</f>
        <v>-481554.39731239958</v>
      </c>
    </row>
    <row r="94" spans="1:18" x14ac:dyDescent="0.25">
      <c r="A94" s="84" t="s">
        <v>121</v>
      </c>
      <c r="B94" s="87"/>
      <c r="C94" s="59"/>
      <c r="D94" s="85" t="s">
        <v>80</v>
      </c>
      <c r="E94" s="135">
        <v>0</v>
      </c>
      <c r="F94" s="135">
        <v>0</v>
      </c>
      <c r="G94" s="135">
        <v>0</v>
      </c>
      <c r="H94" s="136">
        <v>106280496</v>
      </c>
      <c r="I94" s="136">
        <v>0</v>
      </c>
      <c r="J94" s="137">
        <f t="shared" si="103"/>
        <v>0</v>
      </c>
      <c r="K94" s="137">
        <f t="shared" si="104"/>
        <v>0</v>
      </c>
      <c r="L94" s="135">
        <f t="shared" ref="L94" si="110">G94</f>
        <v>0</v>
      </c>
      <c r="M94" s="138">
        <f t="shared" si="105"/>
        <v>0</v>
      </c>
      <c r="N94" s="135">
        <f t="shared" si="106"/>
        <v>0</v>
      </c>
      <c r="O94" s="138">
        <f t="shared" si="107"/>
        <v>0</v>
      </c>
      <c r="P94" s="139">
        <f t="shared" si="108"/>
        <v>0</v>
      </c>
      <c r="Q94" s="139">
        <f t="shared" ref="Q94" si="111">(F94*I94)-(E94*I94)</f>
        <v>0</v>
      </c>
      <c r="R94" s="139">
        <f t="shared" si="109"/>
        <v>0</v>
      </c>
    </row>
    <row r="95" spans="1:18" x14ac:dyDescent="0.25">
      <c r="A95" s="84"/>
      <c r="B95" s="87"/>
      <c r="C95" s="59"/>
      <c r="D95" s="85"/>
      <c r="E95" s="67"/>
      <c r="F95" s="67"/>
      <c r="G95" s="67"/>
      <c r="H95" s="59"/>
      <c r="I95" s="59"/>
      <c r="J95" s="68"/>
      <c r="K95" s="68"/>
      <c r="L95" s="67"/>
      <c r="M95" s="62"/>
      <c r="N95" s="67"/>
      <c r="O95" s="62"/>
      <c r="P95" s="69"/>
      <c r="Q95" s="69"/>
      <c r="R95" s="69"/>
    </row>
    <row r="96" spans="1:18" x14ac:dyDescent="0.25">
      <c r="A96" s="65"/>
      <c r="B96" s="55"/>
      <c r="C96" s="80"/>
      <c r="D96" s="101" t="s">
        <v>81</v>
      </c>
      <c r="F96" s="105"/>
      <c r="G96" s="54"/>
      <c r="I96" s="2"/>
      <c r="J96" s="68"/>
      <c r="K96" s="68"/>
      <c r="L96" s="67"/>
      <c r="M96" s="62"/>
      <c r="N96" s="67"/>
      <c r="O96" s="62"/>
      <c r="P96" s="69"/>
      <c r="Q96" s="69"/>
      <c r="R96" s="69"/>
    </row>
    <row r="97" spans="1:18" x14ac:dyDescent="0.25">
      <c r="A97" s="65"/>
      <c r="B97" s="54"/>
      <c r="C97" s="80"/>
      <c r="D97" s="83" t="s">
        <v>82</v>
      </c>
      <c r="F97" s="105"/>
      <c r="G97" s="54"/>
      <c r="I97" s="2"/>
      <c r="J97" s="68"/>
      <c r="K97" s="68"/>
      <c r="L97" s="67"/>
      <c r="M97" s="62"/>
      <c r="N97" s="67"/>
      <c r="O97" s="62"/>
      <c r="P97" s="69"/>
      <c r="Q97" s="69"/>
      <c r="R97" s="69"/>
    </row>
    <row r="98" spans="1:18" x14ac:dyDescent="0.25">
      <c r="A98" s="87" t="s">
        <v>124</v>
      </c>
      <c r="B98" s="87" t="s">
        <v>121</v>
      </c>
      <c r="C98" s="100"/>
      <c r="D98" s="65" t="s">
        <v>125</v>
      </c>
      <c r="E98" s="141">
        <v>3</v>
      </c>
      <c r="F98" s="141">
        <v>3</v>
      </c>
      <c r="G98" s="141">
        <v>5</v>
      </c>
      <c r="H98" s="136">
        <v>357.24</v>
      </c>
      <c r="I98" s="136">
        <v>2.7600000000000002</v>
      </c>
      <c r="J98" s="137">
        <f t="shared" ref="J98:J99" si="112">G98*H98</f>
        <v>1786.2</v>
      </c>
      <c r="K98" s="137">
        <f t="shared" ref="K98:K99" si="113">F98*I98</f>
        <v>8.2800000000000011</v>
      </c>
      <c r="L98" s="140">
        <f t="shared" ref="L98:L99" si="114">G98</f>
        <v>5</v>
      </c>
      <c r="M98" s="138">
        <f t="shared" ref="M98:M99" si="115">L98*H98</f>
        <v>1786.2</v>
      </c>
      <c r="N98" s="140">
        <f t="shared" ref="N98:N99" si="116">MIN(L98,F98)</f>
        <v>3</v>
      </c>
      <c r="O98" s="138">
        <f t="shared" ref="O98:O99" si="117">N98*I98</f>
        <v>8.2800000000000011</v>
      </c>
      <c r="P98" s="139">
        <f t="shared" ref="P98:P99" si="118">M98+O98-J98-K98</f>
        <v>-2.8421709430404007E-14</v>
      </c>
      <c r="Q98" s="139">
        <f t="shared" ref="Q98:Q99" si="119">(F98*I98)-(E98*I98)</f>
        <v>0</v>
      </c>
      <c r="R98" s="139">
        <f t="shared" ref="R98:R99" si="120">P98+Q98</f>
        <v>-2.8421709430404007E-14</v>
      </c>
    </row>
    <row r="99" spans="1:18" x14ac:dyDescent="0.25">
      <c r="A99" s="87" t="s">
        <v>126</v>
      </c>
      <c r="B99" s="87" t="s">
        <v>132</v>
      </c>
      <c r="C99" s="100"/>
      <c r="D99" s="84" t="s">
        <v>127</v>
      </c>
      <c r="E99" s="141">
        <v>30</v>
      </c>
      <c r="F99" s="141">
        <v>29.15</v>
      </c>
      <c r="G99" s="141">
        <v>29.15</v>
      </c>
      <c r="H99" s="136">
        <v>96</v>
      </c>
      <c r="I99" s="136">
        <v>0</v>
      </c>
      <c r="J99" s="137">
        <f t="shared" si="112"/>
        <v>2798.3999999999996</v>
      </c>
      <c r="K99" s="137">
        <f t="shared" si="113"/>
        <v>0</v>
      </c>
      <c r="L99" s="140">
        <f t="shared" si="114"/>
        <v>29.15</v>
      </c>
      <c r="M99" s="138">
        <f t="shared" si="115"/>
        <v>2798.3999999999996</v>
      </c>
      <c r="N99" s="140">
        <f t="shared" si="116"/>
        <v>29.15</v>
      </c>
      <c r="O99" s="138">
        <f t="shared" si="117"/>
        <v>0</v>
      </c>
      <c r="P99" s="139">
        <f t="shared" si="118"/>
        <v>0</v>
      </c>
      <c r="Q99" s="139">
        <f t="shared" si="119"/>
        <v>0</v>
      </c>
      <c r="R99" s="139">
        <f t="shared" si="120"/>
        <v>0</v>
      </c>
    </row>
    <row r="100" spans="1:18" x14ac:dyDescent="0.25">
      <c r="A100" s="87" t="s">
        <v>126</v>
      </c>
      <c r="B100" s="87" t="s">
        <v>132</v>
      </c>
      <c r="C100" s="100"/>
      <c r="D100" s="65" t="s">
        <v>128</v>
      </c>
      <c r="E100" s="141">
        <v>48</v>
      </c>
      <c r="F100" s="141">
        <v>45.47</v>
      </c>
      <c r="G100" s="141">
        <v>45.47</v>
      </c>
      <c r="H100" s="136">
        <v>0</v>
      </c>
      <c r="I100" s="136">
        <v>0</v>
      </c>
      <c r="J100" s="137">
        <f t="shared" si="49"/>
        <v>0</v>
      </c>
      <c r="K100" s="137">
        <f t="shared" si="50"/>
        <v>0</v>
      </c>
      <c r="L100" s="140">
        <f t="shared" si="56"/>
        <v>45.47</v>
      </c>
      <c r="M100" s="138">
        <f t="shared" si="51"/>
        <v>0</v>
      </c>
      <c r="N100" s="140">
        <f t="shared" si="52"/>
        <v>45.47</v>
      </c>
      <c r="O100" s="138">
        <f t="shared" si="53"/>
        <v>0</v>
      </c>
      <c r="P100" s="139">
        <f t="shared" si="54"/>
        <v>0</v>
      </c>
      <c r="Q100" s="139">
        <f t="shared" si="57"/>
        <v>0</v>
      </c>
      <c r="R100" s="139">
        <f t="shared" si="55"/>
        <v>0</v>
      </c>
    </row>
    <row r="101" spans="1:18" x14ac:dyDescent="0.25">
      <c r="A101" s="87" t="s">
        <v>126</v>
      </c>
      <c r="B101" s="87" t="s">
        <v>132</v>
      </c>
      <c r="C101" s="100"/>
      <c r="D101" s="65" t="s">
        <v>129</v>
      </c>
      <c r="E101" s="141">
        <v>160.38999999999999</v>
      </c>
      <c r="F101" s="141">
        <v>200</v>
      </c>
      <c r="G101" s="141">
        <v>200</v>
      </c>
      <c r="H101" s="136">
        <v>0</v>
      </c>
      <c r="I101" s="136">
        <v>0</v>
      </c>
      <c r="J101" s="137">
        <f t="shared" si="49"/>
        <v>0</v>
      </c>
      <c r="K101" s="137">
        <f t="shared" si="50"/>
        <v>0</v>
      </c>
      <c r="L101" s="140">
        <f t="shared" si="56"/>
        <v>200</v>
      </c>
      <c r="M101" s="138">
        <f t="shared" si="51"/>
        <v>0</v>
      </c>
      <c r="N101" s="140">
        <f t="shared" si="52"/>
        <v>200</v>
      </c>
      <c r="O101" s="138">
        <f t="shared" si="53"/>
        <v>0</v>
      </c>
      <c r="P101" s="139">
        <f t="shared" si="54"/>
        <v>0</v>
      </c>
      <c r="Q101" s="139">
        <f t="shared" si="57"/>
        <v>0</v>
      </c>
      <c r="R101" s="139">
        <f t="shared" si="55"/>
        <v>0</v>
      </c>
    </row>
    <row r="102" spans="1:18" x14ac:dyDescent="0.25">
      <c r="A102" s="87" t="s">
        <v>126</v>
      </c>
      <c r="B102" s="87" t="s">
        <v>132</v>
      </c>
      <c r="C102" s="100"/>
      <c r="D102" s="65" t="s">
        <v>130</v>
      </c>
      <c r="E102" s="141">
        <v>160.38999999999999</v>
      </c>
      <c r="F102" s="141">
        <v>200</v>
      </c>
      <c r="G102" s="141">
        <v>200</v>
      </c>
      <c r="H102" s="136">
        <v>0</v>
      </c>
      <c r="I102" s="136">
        <v>0</v>
      </c>
      <c r="J102" s="137">
        <f t="shared" si="49"/>
        <v>0</v>
      </c>
      <c r="K102" s="137">
        <f t="shared" si="50"/>
        <v>0</v>
      </c>
      <c r="L102" s="140">
        <f t="shared" si="56"/>
        <v>200</v>
      </c>
      <c r="M102" s="138">
        <f t="shared" si="51"/>
        <v>0</v>
      </c>
      <c r="N102" s="140">
        <f t="shared" si="52"/>
        <v>200</v>
      </c>
      <c r="O102" s="138">
        <f t="shared" si="53"/>
        <v>0</v>
      </c>
      <c r="P102" s="139">
        <f t="shared" si="54"/>
        <v>0</v>
      </c>
      <c r="Q102" s="139">
        <f t="shared" si="57"/>
        <v>0</v>
      </c>
      <c r="R102" s="139">
        <f t="shared" si="55"/>
        <v>0</v>
      </c>
    </row>
    <row r="103" spans="1:18" x14ac:dyDescent="0.25">
      <c r="A103" s="110"/>
      <c r="B103" s="110"/>
      <c r="C103" s="80"/>
      <c r="D103" s="83"/>
      <c r="F103" s="93"/>
      <c r="G103" s="111"/>
      <c r="I103" s="2"/>
      <c r="M103" s="105"/>
      <c r="O103" s="108"/>
      <c r="P103" s="108"/>
      <c r="Q103" s="108"/>
      <c r="R103" s="108"/>
    </row>
    <row r="104" spans="1:18" x14ac:dyDescent="0.25">
      <c r="A104" s="65"/>
      <c r="B104" s="55"/>
      <c r="C104" s="80"/>
      <c r="D104" s="101" t="s">
        <v>83</v>
      </c>
      <c r="F104" s="105"/>
      <c r="G104" s="54"/>
      <c r="I104" s="2"/>
      <c r="J104" s="68"/>
      <c r="K104" s="68"/>
      <c r="L104" s="105"/>
      <c r="M104" s="62"/>
      <c r="N104" s="106"/>
      <c r="O104" s="62"/>
      <c r="P104" s="69"/>
      <c r="Q104" s="69"/>
      <c r="R104" s="69"/>
    </row>
    <row r="105" spans="1:18" x14ac:dyDescent="0.25">
      <c r="A105" s="65"/>
      <c r="B105" s="54"/>
      <c r="C105" s="80"/>
      <c r="D105" s="107" t="s">
        <v>131</v>
      </c>
      <c r="F105" s="105"/>
      <c r="G105" s="95"/>
      <c r="I105" s="2"/>
      <c r="J105" s="68"/>
      <c r="K105" s="68"/>
      <c r="L105" s="105"/>
      <c r="M105" s="62"/>
      <c r="N105" s="106"/>
      <c r="O105" s="62"/>
      <c r="P105" s="69"/>
      <c r="Q105" s="69"/>
      <c r="R105" s="69"/>
    </row>
    <row r="106" spans="1:18" x14ac:dyDescent="0.25">
      <c r="A106" s="87" t="s">
        <v>132</v>
      </c>
      <c r="B106" s="87" t="s">
        <v>112</v>
      </c>
      <c r="C106" s="80"/>
      <c r="D106" s="65" t="s">
        <v>133</v>
      </c>
      <c r="E106" s="141">
        <v>3</v>
      </c>
      <c r="F106" s="141">
        <v>4.3682922368623363</v>
      </c>
      <c r="G106" s="141">
        <v>6.7</v>
      </c>
      <c r="H106" s="136">
        <v>9840.82</v>
      </c>
      <c r="I106" s="136">
        <v>4996.09</v>
      </c>
      <c r="J106" s="137">
        <f t="shared" ref="J106:J113" si="121">G106*H106</f>
        <v>65933.494000000006</v>
      </c>
      <c r="K106" s="137">
        <f t="shared" ref="K106:K113" si="122">F106*I106</f>
        <v>21824.381161665551</v>
      </c>
      <c r="L106" s="141">
        <f t="shared" ref="L106:L113" si="123">G106</f>
        <v>6.7</v>
      </c>
      <c r="M106" s="138">
        <f t="shared" ref="M106:M113" si="124">L106*H106</f>
        <v>65933.494000000006</v>
      </c>
      <c r="N106" s="142">
        <f t="shared" ref="N106:N113" si="125">MIN(L106,F106)</f>
        <v>4.3682922368623363</v>
      </c>
      <c r="O106" s="138">
        <f t="shared" ref="O106:O113" si="126">N106*I106</f>
        <v>21824.381161665551</v>
      </c>
      <c r="P106" s="139">
        <f t="shared" ref="P106:P113" si="127">M106+O106-J106-K106</f>
        <v>0</v>
      </c>
      <c r="Q106" s="139">
        <f t="shared" ref="Q106:Q113" si="128">(F106*I106)-(E106*I106)</f>
        <v>6836.1111616655508</v>
      </c>
      <c r="R106" s="139">
        <f t="shared" ref="R106:R113" si="129">P106+Q106</f>
        <v>6836.1111616655508</v>
      </c>
    </row>
    <row r="107" spans="1:18" x14ac:dyDescent="0.25">
      <c r="A107" s="87" t="s">
        <v>132</v>
      </c>
      <c r="B107" s="87" t="s">
        <v>112</v>
      </c>
      <c r="C107" s="80"/>
      <c r="D107" s="65" t="s">
        <v>134</v>
      </c>
      <c r="E107" s="141">
        <v>37.5</v>
      </c>
      <c r="F107" s="141">
        <v>20.11</v>
      </c>
      <c r="G107" s="141">
        <v>20.11</v>
      </c>
      <c r="H107" s="136">
        <v>609.16</v>
      </c>
      <c r="I107" s="136">
        <v>759.26999999999987</v>
      </c>
      <c r="J107" s="137">
        <f t="shared" si="121"/>
        <v>12250.2076</v>
      </c>
      <c r="K107" s="137">
        <f t="shared" si="122"/>
        <v>15268.919699999997</v>
      </c>
      <c r="L107" s="141">
        <f t="shared" si="123"/>
        <v>20.11</v>
      </c>
      <c r="M107" s="138">
        <f t="shared" si="124"/>
        <v>12250.2076</v>
      </c>
      <c r="N107" s="142">
        <f t="shared" si="125"/>
        <v>20.11</v>
      </c>
      <c r="O107" s="138">
        <f t="shared" si="126"/>
        <v>15268.919699999997</v>
      </c>
      <c r="P107" s="139">
        <f t="shared" si="127"/>
        <v>0</v>
      </c>
      <c r="Q107" s="139">
        <f t="shared" si="128"/>
        <v>-13203.7053</v>
      </c>
      <c r="R107" s="139">
        <f t="shared" si="129"/>
        <v>-13203.7053</v>
      </c>
    </row>
    <row r="108" spans="1:18" x14ac:dyDescent="0.25">
      <c r="A108" s="87" t="s">
        <v>135</v>
      </c>
      <c r="B108" s="87" t="s">
        <v>142</v>
      </c>
      <c r="C108" s="80"/>
      <c r="D108" s="85" t="s">
        <v>164</v>
      </c>
      <c r="E108" s="141">
        <v>244.19</v>
      </c>
      <c r="F108" s="141">
        <v>215</v>
      </c>
      <c r="G108" s="141">
        <v>215</v>
      </c>
      <c r="H108" s="136">
        <v>19.300000000000004</v>
      </c>
      <c r="I108" s="136">
        <v>27.35</v>
      </c>
      <c r="J108" s="137">
        <f t="shared" si="121"/>
        <v>4149.5000000000009</v>
      </c>
      <c r="K108" s="137">
        <f t="shared" si="122"/>
        <v>5880.25</v>
      </c>
      <c r="L108" s="141">
        <f t="shared" si="123"/>
        <v>215</v>
      </c>
      <c r="M108" s="138">
        <f t="shared" si="124"/>
        <v>4149.5000000000009</v>
      </c>
      <c r="N108" s="142">
        <f t="shared" si="125"/>
        <v>215</v>
      </c>
      <c r="O108" s="138">
        <f t="shared" si="126"/>
        <v>5880.25</v>
      </c>
      <c r="P108" s="139">
        <f t="shared" si="127"/>
        <v>0</v>
      </c>
      <c r="Q108" s="139">
        <f t="shared" si="128"/>
        <v>-798.34650000000056</v>
      </c>
      <c r="R108" s="139">
        <f t="shared" si="129"/>
        <v>-798.34650000000056</v>
      </c>
    </row>
    <row r="109" spans="1:18" x14ac:dyDescent="0.25">
      <c r="A109" s="87" t="s">
        <v>135</v>
      </c>
      <c r="B109" s="87" t="s">
        <v>142</v>
      </c>
      <c r="C109" s="80"/>
      <c r="D109" s="65" t="s">
        <v>165</v>
      </c>
      <c r="E109" s="141">
        <v>800.43</v>
      </c>
      <c r="F109" s="141">
        <v>450</v>
      </c>
      <c r="G109" s="141">
        <v>450</v>
      </c>
      <c r="H109" s="136">
        <v>0</v>
      </c>
      <c r="I109" s="136">
        <v>0</v>
      </c>
      <c r="J109" s="137">
        <f t="shared" si="121"/>
        <v>0</v>
      </c>
      <c r="K109" s="137">
        <f t="shared" si="122"/>
        <v>0</v>
      </c>
      <c r="L109" s="141">
        <f t="shared" si="123"/>
        <v>450</v>
      </c>
      <c r="M109" s="138">
        <f t="shared" si="124"/>
        <v>0</v>
      </c>
      <c r="N109" s="142">
        <f t="shared" si="125"/>
        <v>450</v>
      </c>
      <c r="O109" s="138">
        <f t="shared" si="126"/>
        <v>0</v>
      </c>
      <c r="P109" s="139">
        <f t="shared" si="127"/>
        <v>0</v>
      </c>
      <c r="Q109" s="139">
        <f t="shared" si="128"/>
        <v>0</v>
      </c>
      <c r="R109" s="139">
        <f t="shared" si="129"/>
        <v>0</v>
      </c>
    </row>
    <row r="110" spans="1:18" x14ac:dyDescent="0.25">
      <c r="A110" s="87" t="s">
        <v>135</v>
      </c>
      <c r="B110" s="87" t="s">
        <v>142</v>
      </c>
      <c r="C110" s="80"/>
      <c r="D110" s="65" t="s">
        <v>166</v>
      </c>
      <c r="E110" s="141">
        <v>140.30000000000001</v>
      </c>
      <c r="F110" s="141">
        <v>140.30000000000001</v>
      </c>
      <c r="G110" s="141">
        <v>215</v>
      </c>
      <c r="H110" s="136">
        <v>0</v>
      </c>
      <c r="I110" s="136">
        <v>2.13</v>
      </c>
      <c r="J110" s="137">
        <f t="shared" si="121"/>
        <v>0</v>
      </c>
      <c r="K110" s="137">
        <f t="shared" si="122"/>
        <v>298.839</v>
      </c>
      <c r="L110" s="141">
        <f t="shared" si="123"/>
        <v>215</v>
      </c>
      <c r="M110" s="138">
        <f t="shared" si="124"/>
        <v>0</v>
      </c>
      <c r="N110" s="142">
        <f t="shared" si="125"/>
        <v>140.30000000000001</v>
      </c>
      <c r="O110" s="138">
        <f t="shared" si="126"/>
        <v>298.839</v>
      </c>
      <c r="P110" s="139">
        <f t="shared" si="127"/>
        <v>0</v>
      </c>
      <c r="Q110" s="139">
        <f t="shared" si="128"/>
        <v>0</v>
      </c>
      <c r="R110" s="139">
        <f t="shared" si="129"/>
        <v>0</v>
      </c>
    </row>
    <row r="111" spans="1:18" x14ac:dyDescent="0.25">
      <c r="A111" s="87" t="s">
        <v>135</v>
      </c>
      <c r="B111" s="87" t="s">
        <v>142</v>
      </c>
      <c r="C111" s="80"/>
      <c r="D111" s="65" t="s">
        <v>167</v>
      </c>
      <c r="E111" s="141">
        <v>115.62</v>
      </c>
      <c r="F111" s="141">
        <v>450</v>
      </c>
      <c r="G111" s="141">
        <v>450</v>
      </c>
      <c r="H111" s="136">
        <v>0</v>
      </c>
      <c r="I111" s="136">
        <v>0</v>
      </c>
      <c r="J111" s="137">
        <f t="shared" si="121"/>
        <v>0</v>
      </c>
      <c r="K111" s="137">
        <f t="shared" si="122"/>
        <v>0</v>
      </c>
      <c r="L111" s="141">
        <f t="shared" si="123"/>
        <v>450</v>
      </c>
      <c r="M111" s="138">
        <f t="shared" si="124"/>
        <v>0</v>
      </c>
      <c r="N111" s="142">
        <f t="shared" si="125"/>
        <v>450</v>
      </c>
      <c r="O111" s="138">
        <f t="shared" si="126"/>
        <v>0</v>
      </c>
      <c r="P111" s="139">
        <f t="shared" si="127"/>
        <v>0</v>
      </c>
      <c r="Q111" s="139">
        <f t="shared" si="128"/>
        <v>0</v>
      </c>
      <c r="R111" s="139">
        <f t="shared" si="129"/>
        <v>0</v>
      </c>
    </row>
    <row r="112" spans="1:18" x14ac:dyDescent="0.25">
      <c r="A112" s="87" t="s">
        <v>136</v>
      </c>
      <c r="B112" s="87" t="s">
        <v>126</v>
      </c>
      <c r="C112" s="80"/>
      <c r="D112" s="84" t="s">
        <v>137</v>
      </c>
      <c r="E112" s="141">
        <v>190</v>
      </c>
      <c r="F112" s="141">
        <v>190</v>
      </c>
      <c r="G112" s="141">
        <v>190</v>
      </c>
      <c r="H112" s="136">
        <v>0</v>
      </c>
      <c r="I112" s="136">
        <v>12.07</v>
      </c>
      <c r="J112" s="137">
        <f t="shared" si="121"/>
        <v>0</v>
      </c>
      <c r="K112" s="137">
        <f t="shared" si="122"/>
        <v>2293.3000000000002</v>
      </c>
      <c r="L112" s="141">
        <f t="shared" si="123"/>
        <v>190</v>
      </c>
      <c r="M112" s="138">
        <f t="shared" si="124"/>
        <v>0</v>
      </c>
      <c r="N112" s="142">
        <f t="shared" si="125"/>
        <v>190</v>
      </c>
      <c r="O112" s="138">
        <f t="shared" si="126"/>
        <v>2293.3000000000002</v>
      </c>
      <c r="P112" s="139">
        <f t="shared" si="127"/>
        <v>0</v>
      </c>
      <c r="Q112" s="139">
        <f t="shared" si="128"/>
        <v>0</v>
      </c>
      <c r="R112" s="139">
        <f t="shared" si="129"/>
        <v>0</v>
      </c>
    </row>
    <row r="113" spans="1:18" x14ac:dyDescent="0.25">
      <c r="A113" s="87" t="s">
        <v>136</v>
      </c>
      <c r="B113" s="87" t="s">
        <v>126</v>
      </c>
      <c r="C113" s="80"/>
      <c r="D113" s="65" t="s">
        <v>138</v>
      </c>
      <c r="E113" s="141">
        <v>800</v>
      </c>
      <c r="F113" s="141">
        <v>800</v>
      </c>
      <c r="G113" s="141">
        <v>800</v>
      </c>
      <c r="H113" s="136">
        <v>0</v>
      </c>
      <c r="I113" s="136">
        <v>0</v>
      </c>
      <c r="J113" s="137">
        <f t="shared" si="121"/>
        <v>0</v>
      </c>
      <c r="K113" s="137">
        <f t="shared" si="122"/>
        <v>0</v>
      </c>
      <c r="L113" s="141">
        <f t="shared" si="123"/>
        <v>800</v>
      </c>
      <c r="M113" s="138">
        <f t="shared" si="124"/>
        <v>0</v>
      </c>
      <c r="N113" s="142">
        <f t="shared" si="125"/>
        <v>800</v>
      </c>
      <c r="O113" s="138">
        <f t="shared" si="126"/>
        <v>0</v>
      </c>
      <c r="P113" s="139">
        <f t="shared" si="127"/>
        <v>0</v>
      </c>
      <c r="Q113" s="139">
        <f t="shared" si="128"/>
        <v>0</v>
      </c>
      <c r="R113" s="139">
        <f t="shared" si="129"/>
        <v>0</v>
      </c>
    </row>
    <row r="114" spans="1:18" x14ac:dyDescent="0.25">
      <c r="A114" s="87"/>
      <c r="B114" s="87"/>
      <c r="C114" s="80"/>
      <c r="D114" s="65"/>
      <c r="E114" s="105"/>
      <c r="F114" s="105"/>
      <c r="G114" s="105"/>
      <c r="H114" s="59"/>
      <c r="I114" s="59"/>
      <c r="J114" s="68"/>
      <c r="K114" s="68"/>
      <c r="L114" s="105"/>
      <c r="M114" s="62"/>
      <c r="N114" s="106"/>
      <c r="O114" s="62"/>
      <c r="P114" s="69"/>
      <c r="Q114" s="69"/>
      <c r="R114" s="69"/>
    </row>
    <row r="115" spans="1:18" x14ac:dyDescent="0.25">
      <c r="A115" s="65"/>
      <c r="B115" s="54"/>
      <c r="C115" s="80"/>
      <c r="D115" s="107" t="s">
        <v>139</v>
      </c>
      <c r="F115" s="105"/>
      <c r="G115" s="95"/>
      <c r="I115" s="2"/>
      <c r="J115" s="68"/>
      <c r="K115" s="68"/>
      <c r="L115" s="105"/>
      <c r="M115" s="62"/>
      <c r="N115" s="106"/>
      <c r="O115" s="62"/>
      <c r="P115" s="69"/>
      <c r="Q115" s="69"/>
      <c r="R115" s="69"/>
    </row>
    <row r="116" spans="1:18" x14ac:dyDescent="0.25">
      <c r="A116" s="87" t="s">
        <v>132</v>
      </c>
      <c r="B116" s="87" t="s">
        <v>112</v>
      </c>
      <c r="C116" s="80"/>
      <c r="D116" s="65" t="s">
        <v>133</v>
      </c>
      <c r="E116" s="141">
        <v>3</v>
      </c>
      <c r="F116" s="141">
        <v>4.3682922368623363</v>
      </c>
      <c r="G116" s="141">
        <v>8.4700000000000006</v>
      </c>
      <c r="H116" s="136">
        <v>4230.3399999999992</v>
      </c>
      <c r="I116" s="136">
        <v>19185.449999999993</v>
      </c>
      <c r="J116" s="137">
        <f t="shared" ref="J116:J123" si="130">G116*H116</f>
        <v>35830.979799999994</v>
      </c>
      <c r="K116" s="137">
        <f t="shared" ref="K116:K123" si="131">F116*I116</f>
        <v>83807.652295710475</v>
      </c>
      <c r="L116" s="141">
        <f t="shared" ref="L116:L123" si="132">G116</f>
        <v>8.4700000000000006</v>
      </c>
      <c r="M116" s="138">
        <f t="shared" ref="M116:M123" si="133">L116*H116</f>
        <v>35830.979799999994</v>
      </c>
      <c r="N116" s="142">
        <f t="shared" ref="N116:N123" si="134">MIN(L116,F116)</f>
        <v>4.3682922368623363</v>
      </c>
      <c r="O116" s="138">
        <f t="shared" ref="O116:O123" si="135">N116*I116</f>
        <v>83807.652295710475</v>
      </c>
      <c r="P116" s="139">
        <f t="shared" ref="P116:P123" si="136">M116+O116-J116-K116</f>
        <v>0</v>
      </c>
      <c r="Q116" s="139">
        <f t="shared" ref="Q116:Q123" si="137">(F116*I116)-(E116*I116)</f>
        <v>26251.302295710499</v>
      </c>
      <c r="R116" s="139">
        <f t="shared" ref="R116:R123" si="138">P116+Q116</f>
        <v>26251.302295710499</v>
      </c>
    </row>
    <row r="117" spans="1:18" x14ac:dyDescent="0.25">
      <c r="A117" s="87" t="s">
        <v>132</v>
      </c>
      <c r="B117" s="87" t="s">
        <v>112</v>
      </c>
      <c r="C117" s="80"/>
      <c r="D117" s="65" t="s">
        <v>134</v>
      </c>
      <c r="E117" s="141">
        <v>37.5</v>
      </c>
      <c r="F117" s="141">
        <v>25.41</v>
      </c>
      <c r="G117" s="141">
        <v>25.41</v>
      </c>
      <c r="H117" s="136">
        <v>1207</v>
      </c>
      <c r="I117" s="136">
        <v>770.13999999999987</v>
      </c>
      <c r="J117" s="137">
        <f t="shared" si="130"/>
        <v>30669.87</v>
      </c>
      <c r="K117" s="137">
        <f t="shared" si="131"/>
        <v>19569.257399999999</v>
      </c>
      <c r="L117" s="141">
        <f t="shared" si="132"/>
        <v>25.41</v>
      </c>
      <c r="M117" s="138">
        <f t="shared" si="133"/>
        <v>30669.87</v>
      </c>
      <c r="N117" s="142">
        <f t="shared" si="134"/>
        <v>25.41</v>
      </c>
      <c r="O117" s="138">
        <f t="shared" si="135"/>
        <v>19569.257399999999</v>
      </c>
      <c r="P117" s="139">
        <f t="shared" si="136"/>
        <v>0</v>
      </c>
      <c r="Q117" s="139">
        <f t="shared" si="137"/>
        <v>-9310.9925999999978</v>
      </c>
      <c r="R117" s="139">
        <f t="shared" si="138"/>
        <v>-9310.9925999999978</v>
      </c>
    </row>
    <row r="118" spans="1:18" x14ac:dyDescent="0.25">
      <c r="A118" s="87" t="s">
        <v>135</v>
      </c>
      <c r="B118" s="87" t="s">
        <v>142</v>
      </c>
      <c r="C118" s="80"/>
      <c r="D118" s="85" t="s">
        <v>164</v>
      </c>
      <c r="E118" s="141">
        <v>244.19</v>
      </c>
      <c r="F118" s="141">
        <v>230</v>
      </c>
      <c r="G118" s="141">
        <v>230</v>
      </c>
      <c r="H118" s="136">
        <v>80.800000000000011</v>
      </c>
      <c r="I118" s="136">
        <v>13.07</v>
      </c>
      <c r="J118" s="137">
        <f t="shared" si="130"/>
        <v>18584.000000000004</v>
      </c>
      <c r="K118" s="137">
        <f t="shared" si="131"/>
        <v>3006.1</v>
      </c>
      <c r="L118" s="141">
        <f t="shared" si="132"/>
        <v>230</v>
      </c>
      <c r="M118" s="138">
        <f t="shared" si="133"/>
        <v>18584.000000000004</v>
      </c>
      <c r="N118" s="142">
        <f t="shared" si="134"/>
        <v>230</v>
      </c>
      <c r="O118" s="138">
        <f t="shared" si="135"/>
        <v>3006.1</v>
      </c>
      <c r="P118" s="139">
        <f t="shared" si="136"/>
        <v>0</v>
      </c>
      <c r="Q118" s="139">
        <f t="shared" si="137"/>
        <v>-185.46330000000034</v>
      </c>
      <c r="R118" s="139">
        <f t="shared" si="138"/>
        <v>-185.46330000000034</v>
      </c>
    </row>
    <row r="119" spans="1:18" x14ac:dyDescent="0.25">
      <c r="A119" s="87" t="s">
        <v>135</v>
      </c>
      <c r="B119" s="87" t="s">
        <v>142</v>
      </c>
      <c r="C119" s="80"/>
      <c r="D119" s="65" t="s">
        <v>165</v>
      </c>
      <c r="E119" s="141">
        <v>800.43</v>
      </c>
      <c r="F119" s="141">
        <v>450</v>
      </c>
      <c r="G119" s="141">
        <v>450</v>
      </c>
      <c r="H119" s="136">
        <v>0</v>
      </c>
      <c r="I119" s="136">
        <v>0</v>
      </c>
      <c r="J119" s="137">
        <f t="shared" si="130"/>
        <v>0</v>
      </c>
      <c r="K119" s="137">
        <f t="shared" si="131"/>
        <v>0</v>
      </c>
      <c r="L119" s="141">
        <f t="shared" si="132"/>
        <v>450</v>
      </c>
      <c r="M119" s="138">
        <f t="shared" si="133"/>
        <v>0</v>
      </c>
      <c r="N119" s="142">
        <f t="shared" si="134"/>
        <v>450</v>
      </c>
      <c r="O119" s="138">
        <f t="shared" si="135"/>
        <v>0</v>
      </c>
      <c r="P119" s="139">
        <f t="shared" si="136"/>
        <v>0</v>
      </c>
      <c r="Q119" s="139">
        <f t="shared" si="137"/>
        <v>0</v>
      </c>
      <c r="R119" s="139">
        <f t="shared" si="138"/>
        <v>0</v>
      </c>
    </row>
    <row r="120" spans="1:18" x14ac:dyDescent="0.25">
      <c r="A120" s="87" t="s">
        <v>135</v>
      </c>
      <c r="B120" s="87" t="s">
        <v>142</v>
      </c>
      <c r="C120" s="80"/>
      <c r="D120" s="65" t="s">
        <v>166</v>
      </c>
      <c r="E120" s="141">
        <v>140.30000000000001</v>
      </c>
      <c r="F120" s="141">
        <v>140.30000000000001</v>
      </c>
      <c r="G120" s="141">
        <v>230</v>
      </c>
      <c r="H120" s="136">
        <v>0</v>
      </c>
      <c r="I120" s="136">
        <v>2.13</v>
      </c>
      <c r="J120" s="137">
        <f t="shared" si="130"/>
        <v>0</v>
      </c>
      <c r="K120" s="137">
        <f t="shared" si="131"/>
        <v>298.839</v>
      </c>
      <c r="L120" s="141">
        <f t="shared" si="132"/>
        <v>230</v>
      </c>
      <c r="M120" s="138">
        <f t="shared" si="133"/>
        <v>0</v>
      </c>
      <c r="N120" s="142">
        <f t="shared" si="134"/>
        <v>140.30000000000001</v>
      </c>
      <c r="O120" s="138">
        <f t="shared" si="135"/>
        <v>298.839</v>
      </c>
      <c r="P120" s="139">
        <f t="shared" si="136"/>
        <v>0</v>
      </c>
      <c r="Q120" s="139">
        <f t="shared" si="137"/>
        <v>0</v>
      </c>
      <c r="R120" s="139">
        <f t="shared" si="138"/>
        <v>0</v>
      </c>
    </row>
    <row r="121" spans="1:18" x14ac:dyDescent="0.25">
      <c r="A121" s="87" t="s">
        <v>135</v>
      </c>
      <c r="B121" s="87" t="s">
        <v>142</v>
      </c>
      <c r="C121" s="80"/>
      <c r="D121" s="65" t="s">
        <v>167</v>
      </c>
      <c r="E121" s="141">
        <v>115.62</v>
      </c>
      <c r="F121" s="141">
        <v>450</v>
      </c>
      <c r="G121" s="141">
        <v>450</v>
      </c>
      <c r="H121" s="136">
        <v>0</v>
      </c>
      <c r="I121" s="136">
        <v>0</v>
      </c>
      <c r="J121" s="137">
        <f t="shared" si="130"/>
        <v>0</v>
      </c>
      <c r="K121" s="137">
        <f t="shared" si="131"/>
        <v>0</v>
      </c>
      <c r="L121" s="141">
        <f t="shared" si="132"/>
        <v>450</v>
      </c>
      <c r="M121" s="138">
        <f t="shared" si="133"/>
        <v>0</v>
      </c>
      <c r="N121" s="142">
        <f t="shared" si="134"/>
        <v>450</v>
      </c>
      <c r="O121" s="138">
        <f t="shared" si="135"/>
        <v>0</v>
      </c>
      <c r="P121" s="139">
        <f t="shared" si="136"/>
        <v>0</v>
      </c>
      <c r="Q121" s="139">
        <f t="shared" si="137"/>
        <v>0</v>
      </c>
      <c r="R121" s="139">
        <f t="shared" si="138"/>
        <v>0</v>
      </c>
    </row>
    <row r="122" spans="1:18" x14ac:dyDescent="0.25">
      <c r="A122" s="87" t="s">
        <v>136</v>
      </c>
      <c r="B122" s="87" t="s">
        <v>126</v>
      </c>
      <c r="C122" s="80"/>
      <c r="D122" s="84" t="s">
        <v>137</v>
      </c>
      <c r="E122" s="141">
        <v>190</v>
      </c>
      <c r="F122" s="141">
        <v>190</v>
      </c>
      <c r="G122" s="141">
        <v>195</v>
      </c>
      <c r="H122" s="136">
        <v>0</v>
      </c>
      <c r="I122" s="136">
        <v>0</v>
      </c>
      <c r="J122" s="137">
        <f t="shared" si="130"/>
        <v>0</v>
      </c>
      <c r="K122" s="137">
        <f t="shared" si="131"/>
        <v>0</v>
      </c>
      <c r="L122" s="141">
        <f t="shared" si="132"/>
        <v>195</v>
      </c>
      <c r="M122" s="138">
        <f t="shared" si="133"/>
        <v>0</v>
      </c>
      <c r="N122" s="142">
        <f t="shared" si="134"/>
        <v>190</v>
      </c>
      <c r="O122" s="138">
        <f t="shared" si="135"/>
        <v>0</v>
      </c>
      <c r="P122" s="139">
        <f t="shared" si="136"/>
        <v>0</v>
      </c>
      <c r="Q122" s="139">
        <f t="shared" si="137"/>
        <v>0</v>
      </c>
      <c r="R122" s="139">
        <f t="shared" si="138"/>
        <v>0</v>
      </c>
    </row>
    <row r="123" spans="1:18" x14ac:dyDescent="0.25">
      <c r="A123" s="87" t="s">
        <v>136</v>
      </c>
      <c r="B123" s="87" t="s">
        <v>126</v>
      </c>
      <c r="C123" s="80"/>
      <c r="D123" s="65" t="s">
        <v>138</v>
      </c>
      <c r="E123" s="141">
        <v>800</v>
      </c>
      <c r="F123" s="141">
        <v>800</v>
      </c>
      <c r="G123" s="141">
        <v>800</v>
      </c>
      <c r="H123" s="136">
        <v>0</v>
      </c>
      <c r="I123" s="136">
        <v>0</v>
      </c>
      <c r="J123" s="137">
        <f t="shared" si="130"/>
        <v>0</v>
      </c>
      <c r="K123" s="137">
        <f t="shared" si="131"/>
        <v>0</v>
      </c>
      <c r="L123" s="141">
        <f t="shared" si="132"/>
        <v>800</v>
      </c>
      <c r="M123" s="138">
        <f t="shared" si="133"/>
        <v>0</v>
      </c>
      <c r="N123" s="142">
        <f t="shared" si="134"/>
        <v>800</v>
      </c>
      <c r="O123" s="138">
        <f t="shared" si="135"/>
        <v>0</v>
      </c>
      <c r="P123" s="139">
        <f t="shared" si="136"/>
        <v>0</v>
      </c>
      <c r="Q123" s="139">
        <f t="shared" si="137"/>
        <v>0</v>
      </c>
      <c r="R123" s="139">
        <f t="shared" si="138"/>
        <v>0</v>
      </c>
    </row>
    <row r="124" spans="1:18" x14ac:dyDescent="0.25">
      <c r="A124" s="91"/>
      <c r="B124" s="91"/>
      <c r="C124" s="80"/>
      <c r="D124" s="101"/>
      <c r="F124" s="93"/>
      <c r="G124" s="111"/>
      <c r="I124" s="2"/>
      <c r="J124" s="68"/>
      <c r="K124" s="68"/>
      <c r="L124" s="105"/>
      <c r="M124" s="62"/>
      <c r="N124" s="106"/>
      <c r="O124" s="62"/>
      <c r="P124" s="69"/>
      <c r="Q124" s="69"/>
      <c r="R124" s="69"/>
    </row>
    <row r="125" spans="1:18" x14ac:dyDescent="0.25">
      <c r="A125" s="65"/>
      <c r="B125" s="54"/>
      <c r="C125" s="80"/>
      <c r="D125" s="107" t="s">
        <v>140</v>
      </c>
      <c r="F125" s="105"/>
      <c r="G125" s="95"/>
      <c r="I125" s="2"/>
      <c r="J125" s="68"/>
      <c r="K125" s="68"/>
      <c r="L125" s="105"/>
      <c r="M125" s="62"/>
      <c r="N125" s="106"/>
      <c r="O125" s="62"/>
      <c r="P125" s="69"/>
      <c r="Q125" s="69"/>
      <c r="R125" s="69"/>
    </row>
    <row r="126" spans="1:18" x14ac:dyDescent="0.25">
      <c r="A126" s="87" t="s">
        <v>132</v>
      </c>
      <c r="B126" s="87" t="s">
        <v>112</v>
      </c>
      <c r="C126" s="80"/>
      <c r="D126" s="65" t="s">
        <v>133</v>
      </c>
      <c r="E126" s="141">
        <v>3</v>
      </c>
      <c r="F126" s="141">
        <v>4.3682922368623363</v>
      </c>
      <c r="G126" s="141">
        <v>9.61</v>
      </c>
      <c r="H126" s="136">
        <v>4633.6000000000004</v>
      </c>
      <c r="I126" s="136">
        <v>9637.2600000000039</v>
      </c>
      <c r="J126" s="137">
        <f t="shared" ref="J126:J133" si="139">G126*H126</f>
        <v>44528.896000000001</v>
      </c>
      <c r="K126" s="137">
        <f t="shared" ref="K126:K133" si="140">F126*I126</f>
        <v>42098.368042623937</v>
      </c>
      <c r="L126" s="141">
        <f t="shared" ref="L126:L133" si="141">G126</f>
        <v>9.61</v>
      </c>
      <c r="M126" s="138">
        <f t="shared" ref="M126:M133" si="142">L126*H126</f>
        <v>44528.896000000001</v>
      </c>
      <c r="N126" s="142">
        <f t="shared" ref="N126:N133" si="143">MIN(L126,F126)</f>
        <v>4.3682922368623363</v>
      </c>
      <c r="O126" s="138">
        <f t="shared" ref="O126:O133" si="144">N126*I126</f>
        <v>42098.368042623937</v>
      </c>
      <c r="P126" s="139">
        <f t="shared" ref="P126:P133" si="145">M126+O126-J126-K126</f>
        <v>0</v>
      </c>
      <c r="Q126" s="139">
        <f t="shared" ref="Q126:Q133" si="146">(F126*I126)-(E126*I126)</f>
        <v>13186.588042623924</v>
      </c>
      <c r="R126" s="139">
        <f t="shared" ref="R126:R133" si="147">P126+Q126</f>
        <v>13186.588042623924</v>
      </c>
    </row>
    <row r="127" spans="1:18" x14ac:dyDescent="0.25">
      <c r="A127" s="87" t="s">
        <v>132</v>
      </c>
      <c r="B127" s="87" t="s">
        <v>112</v>
      </c>
      <c r="C127" s="80"/>
      <c r="D127" s="65" t="s">
        <v>134</v>
      </c>
      <c r="E127" s="141">
        <v>37.5</v>
      </c>
      <c r="F127" s="141">
        <v>28.84</v>
      </c>
      <c r="G127" s="141">
        <v>28.84</v>
      </c>
      <c r="H127" s="136">
        <v>338.36000000000007</v>
      </c>
      <c r="I127" s="136">
        <v>650.05999999999983</v>
      </c>
      <c r="J127" s="137">
        <f t="shared" si="139"/>
        <v>9758.3024000000023</v>
      </c>
      <c r="K127" s="137">
        <f t="shared" si="140"/>
        <v>18747.730399999997</v>
      </c>
      <c r="L127" s="141">
        <f t="shared" si="141"/>
        <v>28.84</v>
      </c>
      <c r="M127" s="138">
        <f t="shared" si="142"/>
        <v>9758.3024000000023</v>
      </c>
      <c r="N127" s="142">
        <f t="shared" si="143"/>
        <v>28.84</v>
      </c>
      <c r="O127" s="138">
        <f t="shared" si="144"/>
        <v>18747.730399999997</v>
      </c>
      <c r="P127" s="139">
        <f t="shared" si="145"/>
        <v>0</v>
      </c>
      <c r="Q127" s="139">
        <f t="shared" si="146"/>
        <v>-5629.519599999996</v>
      </c>
      <c r="R127" s="139">
        <f t="shared" si="147"/>
        <v>-5629.519599999996</v>
      </c>
    </row>
    <row r="128" spans="1:18" x14ac:dyDescent="0.25">
      <c r="A128" s="87" t="s">
        <v>135</v>
      </c>
      <c r="B128" s="87" t="s">
        <v>142</v>
      </c>
      <c r="C128" s="80"/>
      <c r="D128" s="85" t="s">
        <v>164</v>
      </c>
      <c r="E128" s="141">
        <v>244.19</v>
      </c>
      <c r="F128" s="141">
        <v>250</v>
      </c>
      <c r="G128" s="141">
        <v>250</v>
      </c>
      <c r="H128" s="136">
        <v>0</v>
      </c>
      <c r="I128" s="136">
        <v>0</v>
      </c>
      <c r="J128" s="137">
        <f t="shared" si="139"/>
        <v>0</v>
      </c>
      <c r="K128" s="137">
        <f t="shared" si="140"/>
        <v>0</v>
      </c>
      <c r="L128" s="141">
        <f t="shared" si="141"/>
        <v>250</v>
      </c>
      <c r="M128" s="138">
        <f t="shared" si="142"/>
        <v>0</v>
      </c>
      <c r="N128" s="142">
        <f t="shared" si="143"/>
        <v>250</v>
      </c>
      <c r="O128" s="138">
        <f t="shared" si="144"/>
        <v>0</v>
      </c>
      <c r="P128" s="139">
        <f t="shared" si="145"/>
        <v>0</v>
      </c>
      <c r="Q128" s="139">
        <f t="shared" si="146"/>
        <v>0</v>
      </c>
      <c r="R128" s="139">
        <f t="shared" si="147"/>
        <v>0</v>
      </c>
    </row>
    <row r="129" spans="1:18" x14ac:dyDescent="0.25">
      <c r="A129" s="87" t="s">
        <v>135</v>
      </c>
      <c r="B129" s="87" t="s">
        <v>142</v>
      </c>
      <c r="C129" s="80"/>
      <c r="D129" s="65" t="s">
        <v>165</v>
      </c>
      <c r="E129" s="141">
        <v>800.43</v>
      </c>
      <c r="F129" s="141">
        <v>450</v>
      </c>
      <c r="G129" s="141">
        <v>450</v>
      </c>
      <c r="H129" s="136">
        <v>0</v>
      </c>
      <c r="I129" s="136">
        <v>0</v>
      </c>
      <c r="J129" s="137">
        <f t="shared" si="139"/>
        <v>0</v>
      </c>
      <c r="K129" s="137">
        <f t="shared" si="140"/>
        <v>0</v>
      </c>
      <c r="L129" s="141">
        <f t="shared" si="141"/>
        <v>450</v>
      </c>
      <c r="M129" s="138">
        <f t="shared" si="142"/>
        <v>0</v>
      </c>
      <c r="N129" s="142">
        <f t="shared" si="143"/>
        <v>450</v>
      </c>
      <c r="O129" s="138">
        <f t="shared" si="144"/>
        <v>0</v>
      </c>
      <c r="P129" s="139">
        <f t="shared" si="145"/>
        <v>0</v>
      </c>
      <c r="Q129" s="139">
        <f t="shared" si="146"/>
        <v>0</v>
      </c>
      <c r="R129" s="139">
        <f t="shared" si="147"/>
        <v>0</v>
      </c>
    </row>
    <row r="130" spans="1:18" x14ac:dyDescent="0.25">
      <c r="A130" s="87" t="s">
        <v>135</v>
      </c>
      <c r="B130" s="87" t="s">
        <v>142</v>
      </c>
      <c r="C130" s="80"/>
      <c r="D130" s="65" t="s">
        <v>166</v>
      </c>
      <c r="E130" s="141">
        <v>140.30000000000001</v>
      </c>
      <c r="F130" s="141">
        <v>250</v>
      </c>
      <c r="G130" s="141">
        <v>250</v>
      </c>
      <c r="H130" s="136">
        <v>0</v>
      </c>
      <c r="I130" s="136">
        <v>0</v>
      </c>
      <c r="J130" s="137">
        <f t="shared" si="139"/>
        <v>0</v>
      </c>
      <c r="K130" s="137">
        <f t="shared" si="140"/>
        <v>0</v>
      </c>
      <c r="L130" s="141">
        <f t="shared" si="141"/>
        <v>250</v>
      </c>
      <c r="M130" s="138">
        <f t="shared" si="142"/>
        <v>0</v>
      </c>
      <c r="N130" s="142">
        <f t="shared" si="143"/>
        <v>250</v>
      </c>
      <c r="O130" s="138">
        <f t="shared" si="144"/>
        <v>0</v>
      </c>
      <c r="P130" s="139">
        <f t="shared" si="145"/>
        <v>0</v>
      </c>
      <c r="Q130" s="139">
        <f t="shared" si="146"/>
        <v>0</v>
      </c>
      <c r="R130" s="139">
        <f t="shared" si="147"/>
        <v>0</v>
      </c>
    </row>
    <row r="131" spans="1:18" x14ac:dyDescent="0.25">
      <c r="A131" s="87" t="s">
        <v>135</v>
      </c>
      <c r="B131" s="87" t="s">
        <v>142</v>
      </c>
      <c r="C131" s="80"/>
      <c r="D131" s="65" t="s">
        <v>167</v>
      </c>
      <c r="E131" s="141">
        <v>115.62</v>
      </c>
      <c r="F131" s="141">
        <v>450</v>
      </c>
      <c r="G131" s="141">
        <v>450</v>
      </c>
      <c r="H131" s="136">
        <v>0</v>
      </c>
      <c r="I131" s="136">
        <v>0</v>
      </c>
      <c r="J131" s="137">
        <f t="shared" si="139"/>
        <v>0</v>
      </c>
      <c r="K131" s="137">
        <f t="shared" si="140"/>
        <v>0</v>
      </c>
      <c r="L131" s="141">
        <f t="shared" si="141"/>
        <v>450</v>
      </c>
      <c r="M131" s="138">
        <f t="shared" si="142"/>
        <v>0</v>
      </c>
      <c r="N131" s="142">
        <f t="shared" si="143"/>
        <v>450</v>
      </c>
      <c r="O131" s="138">
        <f t="shared" si="144"/>
        <v>0</v>
      </c>
      <c r="P131" s="139">
        <f t="shared" si="145"/>
        <v>0</v>
      </c>
      <c r="Q131" s="139">
        <f t="shared" si="146"/>
        <v>0</v>
      </c>
      <c r="R131" s="139">
        <f t="shared" si="147"/>
        <v>0</v>
      </c>
    </row>
    <row r="132" spans="1:18" x14ac:dyDescent="0.25">
      <c r="A132" s="87" t="s">
        <v>136</v>
      </c>
      <c r="B132" s="87" t="s">
        <v>126</v>
      </c>
      <c r="C132" s="80"/>
      <c r="D132" s="84" t="s">
        <v>137</v>
      </c>
      <c r="E132" s="141">
        <v>190</v>
      </c>
      <c r="F132" s="141">
        <v>190</v>
      </c>
      <c r="G132" s="141">
        <v>200</v>
      </c>
      <c r="H132" s="136">
        <v>0</v>
      </c>
      <c r="I132" s="136">
        <v>6.1</v>
      </c>
      <c r="J132" s="137">
        <f t="shared" si="139"/>
        <v>0</v>
      </c>
      <c r="K132" s="137">
        <f t="shared" si="140"/>
        <v>1159</v>
      </c>
      <c r="L132" s="141">
        <f t="shared" si="141"/>
        <v>200</v>
      </c>
      <c r="M132" s="138">
        <f t="shared" si="142"/>
        <v>0</v>
      </c>
      <c r="N132" s="142">
        <f t="shared" si="143"/>
        <v>190</v>
      </c>
      <c r="O132" s="138">
        <f t="shared" si="144"/>
        <v>1159</v>
      </c>
      <c r="P132" s="139">
        <f t="shared" si="145"/>
        <v>0</v>
      </c>
      <c r="Q132" s="139">
        <f t="shared" si="146"/>
        <v>0</v>
      </c>
      <c r="R132" s="139">
        <f t="shared" si="147"/>
        <v>0</v>
      </c>
    </row>
    <row r="133" spans="1:18" x14ac:dyDescent="0.25">
      <c r="A133" s="87" t="s">
        <v>136</v>
      </c>
      <c r="B133" s="87" t="s">
        <v>126</v>
      </c>
      <c r="C133" s="80"/>
      <c r="D133" s="65" t="s">
        <v>138</v>
      </c>
      <c r="E133" s="141">
        <v>800</v>
      </c>
      <c r="F133" s="141">
        <v>800</v>
      </c>
      <c r="G133" s="141">
        <v>800</v>
      </c>
      <c r="H133" s="136">
        <v>0</v>
      </c>
      <c r="I133" s="136">
        <v>0</v>
      </c>
      <c r="J133" s="137">
        <f t="shared" si="139"/>
        <v>0</v>
      </c>
      <c r="K133" s="137">
        <f t="shared" si="140"/>
        <v>0</v>
      </c>
      <c r="L133" s="141">
        <f t="shared" si="141"/>
        <v>800</v>
      </c>
      <c r="M133" s="138">
        <f t="shared" si="142"/>
        <v>0</v>
      </c>
      <c r="N133" s="142">
        <f t="shared" si="143"/>
        <v>800</v>
      </c>
      <c r="O133" s="138">
        <f t="shared" si="144"/>
        <v>0</v>
      </c>
      <c r="P133" s="139">
        <f t="shared" si="145"/>
        <v>0</v>
      </c>
      <c r="Q133" s="139">
        <f t="shared" si="146"/>
        <v>0</v>
      </c>
      <c r="R133" s="139">
        <f t="shared" si="147"/>
        <v>0</v>
      </c>
    </row>
    <row r="134" spans="1:18" x14ac:dyDescent="0.25">
      <c r="A134" s="87"/>
      <c r="B134" s="87"/>
      <c r="C134" s="80"/>
      <c r="D134" s="65"/>
      <c r="E134" s="105"/>
      <c r="F134" s="105"/>
      <c r="G134" s="105"/>
      <c r="H134" s="59"/>
      <c r="I134" s="59"/>
      <c r="J134" s="68"/>
      <c r="K134" s="68"/>
      <c r="L134" s="105"/>
      <c r="M134" s="62"/>
      <c r="N134" s="106"/>
      <c r="O134" s="62"/>
      <c r="P134" s="69"/>
      <c r="Q134" s="69"/>
      <c r="R134" s="69"/>
    </row>
    <row r="135" spans="1:18" x14ac:dyDescent="0.25">
      <c r="A135" s="65"/>
      <c r="B135" s="54"/>
      <c r="C135" s="80"/>
      <c r="D135" s="107" t="s">
        <v>141</v>
      </c>
      <c r="F135" s="105"/>
      <c r="G135" s="95"/>
      <c r="I135" s="2"/>
      <c r="J135" s="68"/>
      <c r="K135" s="68"/>
      <c r="L135" s="105"/>
      <c r="M135" s="62"/>
      <c r="N135" s="106"/>
      <c r="O135" s="62"/>
      <c r="P135" s="69"/>
      <c r="Q135" s="69"/>
      <c r="R135" s="69"/>
    </row>
    <row r="136" spans="1:18" x14ac:dyDescent="0.25">
      <c r="A136" s="87" t="s">
        <v>142</v>
      </c>
      <c r="B136" s="86" t="s">
        <v>124</v>
      </c>
      <c r="C136" s="100"/>
      <c r="D136" s="65" t="s">
        <v>143</v>
      </c>
      <c r="E136" s="141">
        <v>35</v>
      </c>
      <c r="F136" s="141">
        <v>35</v>
      </c>
      <c r="G136" s="141">
        <v>49.17</v>
      </c>
      <c r="H136" s="136">
        <v>844.65</v>
      </c>
      <c r="I136" s="136">
        <v>289.38</v>
      </c>
      <c r="J136" s="137">
        <f t="shared" ref="J136:J143" si="148">G136*H136</f>
        <v>41531.440499999997</v>
      </c>
      <c r="K136" s="137">
        <f t="shared" ref="K136:K143" si="149">F136*I136</f>
        <v>10128.299999999999</v>
      </c>
      <c r="L136" s="141">
        <f t="shared" ref="L136:L143" si="150">G136</f>
        <v>49.17</v>
      </c>
      <c r="M136" s="138">
        <f t="shared" ref="M136:M143" si="151">L136*H136</f>
        <v>41531.440499999997</v>
      </c>
      <c r="N136" s="142">
        <f t="shared" ref="N136:N143" si="152">MIN(L136,F136)</f>
        <v>35</v>
      </c>
      <c r="O136" s="138">
        <f t="shared" ref="O136:O143" si="153">N136*I136</f>
        <v>10128.299999999999</v>
      </c>
      <c r="P136" s="139">
        <f t="shared" ref="P136:P143" si="154">M136+O136-J136-K136</f>
        <v>0</v>
      </c>
      <c r="Q136" s="139">
        <f t="shared" ref="Q136:Q143" si="155">(F136*I136)-(E136*I136)</f>
        <v>0</v>
      </c>
      <c r="R136" s="139">
        <f t="shared" ref="R136:R143" si="156">P136+Q136</f>
        <v>0</v>
      </c>
    </row>
    <row r="137" spans="1:18" x14ac:dyDescent="0.25">
      <c r="A137" s="87" t="s">
        <v>142</v>
      </c>
      <c r="B137" s="86" t="s">
        <v>124</v>
      </c>
      <c r="C137" s="100"/>
      <c r="D137" s="65" t="s">
        <v>144</v>
      </c>
      <c r="E137" s="141">
        <v>300</v>
      </c>
      <c r="F137" s="141">
        <v>300</v>
      </c>
      <c r="G137" s="141">
        <v>497.5</v>
      </c>
      <c r="H137" s="136">
        <v>26.509999999999994</v>
      </c>
      <c r="I137" s="136">
        <v>36.54</v>
      </c>
      <c r="J137" s="137">
        <f t="shared" si="148"/>
        <v>13188.724999999997</v>
      </c>
      <c r="K137" s="137">
        <f t="shared" si="149"/>
        <v>10962</v>
      </c>
      <c r="L137" s="141">
        <f t="shared" si="150"/>
        <v>497.5</v>
      </c>
      <c r="M137" s="138">
        <f t="shared" si="151"/>
        <v>13188.724999999997</v>
      </c>
      <c r="N137" s="142">
        <f t="shared" si="152"/>
        <v>300</v>
      </c>
      <c r="O137" s="138">
        <f t="shared" si="153"/>
        <v>10962</v>
      </c>
      <c r="P137" s="139">
        <f t="shared" si="154"/>
        <v>0</v>
      </c>
      <c r="Q137" s="139">
        <f t="shared" si="155"/>
        <v>0</v>
      </c>
      <c r="R137" s="139">
        <f t="shared" si="156"/>
        <v>0</v>
      </c>
    </row>
    <row r="138" spans="1:18" x14ac:dyDescent="0.25">
      <c r="A138" s="87" t="s">
        <v>145</v>
      </c>
      <c r="B138" s="86" t="s">
        <v>106</v>
      </c>
      <c r="C138" s="100"/>
      <c r="D138" s="65" t="s">
        <v>146</v>
      </c>
      <c r="E138" s="141">
        <v>957.5</v>
      </c>
      <c r="F138" s="141">
        <v>1100</v>
      </c>
      <c r="G138" s="141">
        <v>1100</v>
      </c>
      <c r="H138" s="136">
        <v>0</v>
      </c>
      <c r="I138" s="136">
        <v>0</v>
      </c>
      <c r="J138" s="137">
        <f t="shared" si="148"/>
        <v>0</v>
      </c>
      <c r="K138" s="137">
        <f t="shared" si="149"/>
        <v>0</v>
      </c>
      <c r="L138" s="141">
        <f t="shared" si="150"/>
        <v>1100</v>
      </c>
      <c r="M138" s="138">
        <f t="shared" si="151"/>
        <v>0</v>
      </c>
      <c r="N138" s="142">
        <f t="shared" si="152"/>
        <v>1100</v>
      </c>
      <c r="O138" s="138">
        <f t="shared" si="153"/>
        <v>0</v>
      </c>
      <c r="P138" s="139">
        <f t="shared" si="154"/>
        <v>0</v>
      </c>
      <c r="Q138" s="139">
        <f t="shared" si="155"/>
        <v>0</v>
      </c>
      <c r="R138" s="139">
        <f t="shared" si="156"/>
        <v>0</v>
      </c>
    </row>
    <row r="139" spans="1:18" x14ac:dyDescent="0.25">
      <c r="A139" s="87" t="s">
        <v>145</v>
      </c>
      <c r="B139" s="86" t="s">
        <v>106</v>
      </c>
      <c r="C139" s="60"/>
      <c r="D139" s="65" t="s">
        <v>147</v>
      </c>
      <c r="E139" s="141">
        <v>675</v>
      </c>
      <c r="F139" s="141">
        <v>1000</v>
      </c>
      <c r="G139" s="141">
        <v>1000</v>
      </c>
      <c r="H139" s="136">
        <v>0</v>
      </c>
      <c r="I139" s="136">
        <v>0</v>
      </c>
      <c r="J139" s="137">
        <f t="shared" si="148"/>
        <v>0</v>
      </c>
      <c r="K139" s="137">
        <f t="shared" si="149"/>
        <v>0</v>
      </c>
      <c r="L139" s="141">
        <f t="shared" si="150"/>
        <v>1000</v>
      </c>
      <c r="M139" s="138">
        <f t="shared" si="151"/>
        <v>0</v>
      </c>
      <c r="N139" s="142">
        <f t="shared" si="152"/>
        <v>1000</v>
      </c>
      <c r="O139" s="138">
        <f t="shared" si="153"/>
        <v>0</v>
      </c>
      <c r="P139" s="139">
        <f t="shared" si="154"/>
        <v>0</v>
      </c>
      <c r="Q139" s="139">
        <f t="shared" si="155"/>
        <v>0</v>
      </c>
      <c r="R139" s="139">
        <f t="shared" si="156"/>
        <v>0</v>
      </c>
    </row>
    <row r="140" spans="1:18" x14ac:dyDescent="0.25">
      <c r="A140" s="87" t="s">
        <v>145</v>
      </c>
      <c r="B140" s="86" t="s">
        <v>106</v>
      </c>
      <c r="C140" s="100"/>
      <c r="D140" s="65" t="s">
        <v>148</v>
      </c>
      <c r="E140" s="141">
        <v>1131.74</v>
      </c>
      <c r="F140" s="141">
        <v>810</v>
      </c>
      <c r="G140" s="141">
        <v>810</v>
      </c>
      <c r="H140" s="136">
        <v>31.429999999999996</v>
      </c>
      <c r="I140" s="136">
        <v>49.230000000000004</v>
      </c>
      <c r="J140" s="137">
        <f t="shared" si="148"/>
        <v>25458.299999999996</v>
      </c>
      <c r="K140" s="137">
        <f t="shared" si="149"/>
        <v>39876.300000000003</v>
      </c>
      <c r="L140" s="141">
        <f t="shared" si="150"/>
        <v>810</v>
      </c>
      <c r="M140" s="138">
        <f t="shared" si="151"/>
        <v>25458.299999999996</v>
      </c>
      <c r="N140" s="142">
        <f t="shared" si="152"/>
        <v>810</v>
      </c>
      <c r="O140" s="138">
        <f t="shared" si="153"/>
        <v>39876.300000000003</v>
      </c>
      <c r="P140" s="139">
        <f t="shared" si="154"/>
        <v>0</v>
      </c>
      <c r="Q140" s="139">
        <f t="shared" si="155"/>
        <v>-15839.260200000004</v>
      </c>
      <c r="R140" s="139">
        <f t="shared" si="156"/>
        <v>-15839.260200000004</v>
      </c>
    </row>
    <row r="141" spans="1:18" x14ac:dyDescent="0.25">
      <c r="A141" s="84" t="s">
        <v>145</v>
      </c>
      <c r="B141" s="86" t="s">
        <v>106</v>
      </c>
      <c r="C141" s="60"/>
      <c r="D141" s="65" t="s">
        <v>149</v>
      </c>
      <c r="E141" s="141">
        <v>800.43</v>
      </c>
      <c r="F141" s="141">
        <v>750</v>
      </c>
      <c r="G141" s="141">
        <v>750</v>
      </c>
      <c r="H141" s="136">
        <v>0</v>
      </c>
      <c r="I141" s="136">
        <v>0</v>
      </c>
      <c r="J141" s="137">
        <f t="shared" si="148"/>
        <v>0</v>
      </c>
      <c r="K141" s="137">
        <f t="shared" si="149"/>
        <v>0</v>
      </c>
      <c r="L141" s="141">
        <f t="shared" si="150"/>
        <v>750</v>
      </c>
      <c r="M141" s="138">
        <f t="shared" si="151"/>
        <v>0</v>
      </c>
      <c r="N141" s="142">
        <f t="shared" si="152"/>
        <v>750</v>
      </c>
      <c r="O141" s="138">
        <f t="shared" si="153"/>
        <v>0</v>
      </c>
      <c r="P141" s="139">
        <f t="shared" si="154"/>
        <v>0</v>
      </c>
      <c r="Q141" s="139">
        <f t="shared" si="155"/>
        <v>0</v>
      </c>
      <c r="R141" s="139">
        <f t="shared" si="156"/>
        <v>0</v>
      </c>
    </row>
    <row r="142" spans="1:18" x14ac:dyDescent="0.25">
      <c r="A142" s="87" t="s">
        <v>136</v>
      </c>
      <c r="B142" s="86" t="s">
        <v>126</v>
      </c>
      <c r="C142" s="80"/>
      <c r="D142" s="84" t="s">
        <v>150</v>
      </c>
      <c r="E142" s="141">
        <v>410.97</v>
      </c>
      <c r="F142" s="141">
        <v>410.97</v>
      </c>
      <c r="G142" s="141">
        <v>497.5</v>
      </c>
      <c r="H142" s="136">
        <v>0</v>
      </c>
      <c r="I142" s="136">
        <v>0</v>
      </c>
      <c r="J142" s="137">
        <f t="shared" si="148"/>
        <v>0</v>
      </c>
      <c r="K142" s="137">
        <f t="shared" si="149"/>
        <v>0</v>
      </c>
      <c r="L142" s="141">
        <f t="shared" si="150"/>
        <v>497.5</v>
      </c>
      <c r="M142" s="138">
        <f t="shared" si="151"/>
        <v>0</v>
      </c>
      <c r="N142" s="142">
        <f t="shared" si="152"/>
        <v>410.97</v>
      </c>
      <c r="O142" s="138">
        <f t="shared" si="153"/>
        <v>0</v>
      </c>
      <c r="P142" s="139">
        <f t="shared" si="154"/>
        <v>0</v>
      </c>
      <c r="Q142" s="139">
        <f t="shared" si="155"/>
        <v>0</v>
      </c>
      <c r="R142" s="139">
        <f t="shared" si="156"/>
        <v>0</v>
      </c>
    </row>
    <row r="143" spans="1:18" x14ac:dyDescent="0.25">
      <c r="A143" s="87" t="s">
        <v>136</v>
      </c>
      <c r="B143" s="86" t="s">
        <v>126</v>
      </c>
      <c r="C143" s="100"/>
      <c r="D143" s="65" t="s">
        <v>151</v>
      </c>
      <c r="E143" s="141">
        <v>400.22</v>
      </c>
      <c r="F143" s="141">
        <v>450</v>
      </c>
      <c r="G143" s="141">
        <v>450</v>
      </c>
      <c r="H143" s="136">
        <v>0</v>
      </c>
      <c r="I143" s="136">
        <v>0</v>
      </c>
      <c r="J143" s="137">
        <f t="shared" si="148"/>
        <v>0</v>
      </c>
      <c r="K143" s="137">
        <f t="shared" si="149"/>
        <v>0</v>
      </c>
      <c r="L143" s="141">
        <f t="shared" si="150"/>
        <v>450</v>
      </c>
      <c r="M143" s="138">
        <f t="shared" si="151"/>
        <v>0</v>
      </c>
      <c r="N143" s="142">
        <f t="shared" si="152"/>
        <v>450</v>
      </c>
      <c r="O143" s="138">
        <f t="shared" si="153"/>
        <v>0</v>
      </c>
      <c r="P143" s="139">
        <f t="shared" si="154"/>
        <v>0</v>
      </c>
      <c r="Q143" s="139">
        <f t="shared" si="155"/>
        <v>0</v>
      </c>
      <c r="R143" s="139">
        <f t="shared" si="156"/>
        <v>0</v>
      </c>
    </row>
    <row r="144" spans="1:18" x14ac:dyDescent="0.25">
      <c r="A144" s="87"/>
      <c r="B144" s="87"/>
      <c r="C144" s="80"/>
      <c r="D144" s="65"/>
      <c r="E144" s="105"/>
      <c r="F144" s="105"/>
      <c r="G144" s="105"/>
      <c r="H144" s="59"/>
      <c r="I144" s="59"/>
      <c r="J144" s="68"/>
      <c r="K144" s="68"/>
      <c r="L144" s="105"/>
      <c r="M144" s="62"/>
      <c r="N144" s="106"/>
      <c r="O144" s="62"/>
      <c r="P144" s="69"/>
      <c r="Q144" s="69"/>
      <c r="R144" s="69"/>
    </row>
    <row r="145" spans="1:18" x14ac:dyDescent="0.25">
      <c r="A145" s="100"/>
      <c r="B145" s="54"/>
      <c r="C145" s="80"/>
      <c r="D145" s="107" t="s">
        <v>152</v>
      </c>
      <c r="F145" s="105"/>
      <c r="G145" s="95"/>
      <c r="I145" s="2"/>
      <c r="J145" s="68"/>
      <c r="K145" s="68"/>
      <c r="L145" s="105"/>
      <c r="M145" s="62"/>
      <c r="N145" s="106"/>
      <c r="O145" s="62"/>
      <c r="P145" s="69"/>
      <c r="Q145" s="69"/>
      <c r="R145" s="69"/>
    </row>
    <row r="146" spans="1:18" x14ac:dyDescent="0.25">
      <c r="A146" s="87" t="s">
        <v>142</v>
      </c>
      <c r="B146" s="86" t="s">
        <v>124</v>
      </c>
      <c r="C146" s="100"/>
      <c r="D146" s="65" t="s">
        <v>143</v>
      </c>
      <c r="E146" s="141">
        <v>35</v>
      </c>
      <c r="F146" s="141">
        <v>35</v>
      </c>
      <c r="G146" s="141">
        <v>54.25</v>
      </c>
      <c r="H146" s="136">
        <v>315.33999999999997</v>
      </c>
      <c r="I146" s="136">
        <v>93.149999999999991</v>
      </c>
      <c r="J146" s="137">
        <f t="shared" ref="J146:J153" si="157">G146*H146</f>
        <v>17107.195</v>
      </c>
      <c r="K146" s="137">
        <f t="shared" ref="K146:K153" si="158">F146*I146</f>
        <v>3260.2499999999995</v>
      </c>
      <c r="L146" s="141">
        <f t="shared" ref="L146:L153" si="159">G146</f>
        <v>54.25</v>
      </c>
      <c r="M146" s="138">
        <f t="shared" ref="M146:M153" si="160">L146*H146</f>
        <v>17107.195</v>
      </c>
      <c r="N146" s="142">
        <f t="shared" ref="N146:N153" si="161">MIN(L146,F146)</f>
        <v>35</v>
      </c>
      <c r="O146" s="138">
        <f t="shared" ref="O146:O153" si="162">N146*I146</f>
        <v>3260.2499999999995</v>
      </c>
      <c r="P146" s="139">
        <f t="shared" ref="P146:P153" si="163">M146+O146-J146-K146</f>
        <v>0</v>
      </c>
      <c r="Q146" s="139">
        <f t="shared" ref="Q146:Q153" si="164">(F146*I146)-(E146*I146)</f>
        <v>0</v>
      </c>
      <c r="R146" s="139">
        <f t="shared" ref="R146:R153" si="165">P146+Q146</f>
        <v>0</v>
      </c>
    </row>
    <row r="147" spans="1:18" x14ac:dyDescent="0.25">
      <c r="A147" s="87" t="s">
        <v>142</v>
      </c>
      <c r="B147" s="86" t="s">
        <v>124</v>
      </c>
      <c r="C147" s="100"/>
      <c r="D147" s="65" t="s">
        <v>144</v>
      </c>
      <c r="E147" s="141">
        <v>300</v>
      </c>
      <c r="F147" s="141">
        <v>300</v>
      </c>
      <c r="G147" s="141">
        <v>543.79999999999995</v>
      </c>
      <c r="H147" s="136">
        <v>28.75</v>
      </c>
      <c r="I147" s="136">
        <v>10.25</v>
      </c>
      <c r="J147" s="137">
        <f t="shared" si="157"/>
        <v>15634.249999999998</v>
      </c>
      <c r="K147" s="137">
        <f t="shared" si="158"/>
        <v>3075</v>
      </c>
      <c r="L147" s="141">
        <f t="shared" si="159"/>
        <v>543.79999999999995</v>
      </c>
      <c r="M147" s="138">
        <f t="shared" si="160"/>
        <v>15634.249999999998</v>
      </c>
      <c r="N147" s="142">
        <f t="shared" si="161"/>
        <v>300</v>
      </c>
      <c r="O147" s="138">
        <f t="shared" si="162"/>
        <v>3075</v>
      </c>
      <c r="P147" s="139">
        <f t="shared" si="163"/>
        <v>0</v>
      </c>
      <c r="Q147" s="139">
        <f t="shared" si="164"/>
        <v>0</v>
      </c>
      <c r="R147" s="139">
        <f t="shared" si="165"/>
        <v>0</v>
      </c>
    </row>
    <row r="148" spans="1:18" x14ac:dyDescent="0.25">
      <c r="A148" s="87" t="s">
        <v>145</v>
      </c>
      <c r="B148" s="86" t="s">
        <v>106</v>
      </c>
      <c r="C148" s="100"/>
      <c r="D148" s="65" t="s">
        <v>146</v>
      </c>
      <c r="E148" s="141">
        <v>957.5</v>
      </c>
      <c r="F148" s="141">
        <v>1186</v>
      </c>
      <c r="G148" s="141">
        <v>1186</v>
      </c>
      <c r="H148" s="136">
        <v>0</v>
      </c>
      <c r="I148" s="136">
        <v>0</v>
      </c>
      <c r="J148" s="137">
        <f t="shared" si="157"/>
        <v>0</v>
      </c>
      <c r="K148" s="137">
        <f t="shared" si="158"/>
        <v>0</v>
      </c>
      <c r="L148" s="141">
        <f t="shared" si="159"/>
        <v>1186</v>
      </c>
      <c r="M148" s="138">
        <f t="shared" si="160"/>
        <v>0</v>
      </c>
      <c r="N148" s="142">
        <f t="shared" si="161"/>
        <v>1186</v>
      </c>
      <c r="O148" s="138">
        <f t="shared" si="162"/>
        <v>0</v>
      </c>
      <c r="P148" s="139">
        <f t="shared" si="163"/>
        <v>0</v>
      </c>
      <c r="Q148" s="139">
        <f t="shared" si="164"/>
        <v>0</v>
      </c>
      <c r="R148" s="139">
        <f t="shared" si="165"/>
        <v>0</v>
      </c>
    </row>
    <row r="149" spans="1:18" x14ac:dyDescent="0.25">
      <c r="A149" s="87" t="s">
        <v>145</v>
      </c>
      <c r="B149" s="86" t="s">
        <v>106</v>
      </c>
      <c r="C149" s="60"/>
      <c r="D149" s="65" t="s">
        <v>147</v>
      </c>
      <c r="E149" s="141">
        <v>675</v>
      </c>
      <c r="F149" s="141">
        <v>1000</v>
      </c>
      <c r="G149" s="141">
        <v>1000</v>
      </c>
      <c r="H149" s="136">
        <v>0</v>
      </c>
      <c r="I149" s="136">
        <v>0</v>
      </c>
      <c r="J149" s="137">
        <f t="shared" si="157"/>
        <v>0</v>
      </c>
      <c r="K149" s="137">
        <f t="shared" si="158"/>
        <v>0</v>
      </c>
      <c r="L149" s="141">
        <f t="shared" si="159"/>
        <v>1000</v>
      </c>
      <c r="M149" s="138">
        <f t="shared" si="160"/>
        <v>0</v>
      </c>
      <c r="N149" s="142">
        <f t="shared" si="161"/>
        <v>1000</v>
      </c>
      <c r="O149" s="138">
        <f t="shared" si="162"/>
        <v>0</v>
      </c>
      <c r="P149" s="139">
        <f t="shared" si="163"/>
        <v>0</v>
      </c>
      <c r="Q149" s="139">
        <f t="shared" si="164"/>
        <v>0</v>
      </c>
      <c r="R149" s="139">
        <f t="shared" si="165"/>
        <v>0</v>
      </c>
    </row>
    <row r="150" spans="1:18" x14ac:dyDescent="0.25">
      <c r="A150" s="87" t="s">
        <v>145</v>
      </c>
      <c r="B150" s="86" t="s">
        <v>106</v>
      </c>
      <c r="C150" s="100"/>
      <c r="D150" s="65" t="s">
        <v>148</v>
      </c>
      <c r="E150" s="141">
        <v>1131.74</v>
      </c>
      <c r="F150" s="141">
        <v>937.5</v>
      </c>
      <c r="G150" s="141">
        <v>937.5</v>
      </c>
      <c r="H150" s="136">
        <v>27.14</v>
      </c>
      <c r="I150" s="136">
        <v>6.66</v>
      </c>
      <c r="J150" s="137">
        <f t="shared" si="157"/>
        <v>25443.75</v>
      </c>
      <c r="K150" s="137">
        <f t="shared" si="158"/>
        <v>6243.75</v>
      </c>
      <c r="L150" s="141">
        <f t="shared" si="159"/>
        <v>937.5</v>
      </c>
      <c r="M150" s="138">
        <f t="shared" si="160"/>
        <v>25443.75</v>
      </c>
      <c r="N150" s="142">
        <f t="shared" si="161"/>
        <v>937.5</v>
      </c>
      <c r="O150" s="138">
        <f t="shared" si="162"/>
        <v>6243.75</v>
      </c>
      <c r="P150" s="139">
        <f t="shared" si="163"/>
        <v>0</v>
      </c>
      <c r="Q150" s="139">
        <f t="shared" si="164"/>
        <v>-1293.6383999999998</v>
      </c>
      <c r="R150" s="139">
        <f t="shared" si="165"/>
        <v>-1293.6383999999998</v>
      </c>
    </row>
    <row r="151" spans="1:18" x14ac:dyDescent="0.25">
      <c r="A151" s="87" t="s">
        <v>145</v>
      </c>
      <c r="B151" s="86" t="s">
        <v>106</v>
      </c>
      <c r="C151" s="60"/>
      <c r="D151" s="65" t="s">
        <v>149</v>
      </c>
      <c r="E151" s="141">
        <v>800.43</v>
      </c>
      <c r="F151" s="141">
        <v>750</v>
      </c>
      <c r="G151" s="141">
        <v>750</v>
      </c>
      <c r="H151" s="136">
        <v>0</v>
      </c>
      <c r="I151" s="136">
        <v>0</v>
      </c>
      <c r="J151" s="137">
        <f t="shared" si="157"/>
        <v>0</v>
      </c>
      <c r="K151" s="137">
        <f t="shared" si="158"/>
        <v>0</v>
      </c>
      <c r="L151" s="141">
        <f t="shared" si="159"/>
        <v>750</v>
      </c>
      <c r="M151" s="138">
        <f t="shared" si="160"/>
        <v>0</v>
      </c>
      <c r="N151" s="142">
        <f t="shared" si="161"/>
        <v>750</v>
      </c>
      <c r="O151" s="138">
        <f t="shared" si="162"/>
        <v>0</v>
      </c>
      <c r="P151" s="139">
        <f t="shared" si="163"/>
        <v>0</v>
      </c>
      <c r="Q151" s="139">
        <f t="shared" si="164"/>
        <v>0</v>
      </c>
      <c r="R151" s="139">
        <f t="shared" si="165"/>
        <v>0</v>
      </c>
    </row>
    <row r="152" spans="1:18" x14ac:dyDescent="0.25">
      <c r="A152" s="87" t="s">
        <v>136</v>
      </c>
      <c r="B152" s="86" t="s">
        <v>126</v>
      </c>
      <c r="C152" s="80"/>
      <c r="D152" s="84" t="s">
        <v>150</v>
      </c>
      <c r="E152" s="141">
        <v>410.97</v>
      </c>
      <c r="F152" s="141">
        <v>410.97</v>
      </c>
      <c r="G152" s="141">
        <v>543.79999999999995</v>
      </c>
      <c r="H152" s="136">
        <v>58.7</v>
      </c>
      <c r="I152" s="136">
        <v>17.95</v>
      </c>
      <c r="J152" s="137">
        <f t="shared" si="157"/>
        <v>31921.059999999998</v>
      </c>
      <c r="K152" s="137">
        <f t="shared" si="158"/>
        <v>7376.9115000000002</v>
      </c>
      <c r="L152" s="141">
        <f t="shared" si="159"/>
        <v>543.79999999999995</v>
      </c>
      <c r="M152" s="138">
        <f t="shared" si="160"/>
        <v>31921.059999999998</v>
      </c>
      <c r="N152" s="142">
        <f t="shared" si="161"/>
        <v>410.97</v>
      </c>
      <c r="O152" s="138">
        <f t="shared" si="162"/>
        <v>7376.9115000000002</v>
      </c>
      <c r="P152" s="139">
        <f t="shared" si="163"/>
        <v>0</v>
      </c>
      <c r="Q152" s="139">
        <f t="shared" si="164"/>
        <v>0</v>
      </c>
      <c r="R152" s="139">
        <f t="shared" si="165"/>
        <v>0</v>
      </c>
    </row>
    <row r="153" spans="1:18" x14ac:dyDescent="0.25">
      <c r="A153" s="87" t="s">
        <v>136</v>
      </c>
      <c r="B153" s="86" t="s">
        <v>126</v>
      </c>
      <c r="C153" s="100"/>
      <c r="D153" s="65" t="s">
        <v>151</v>
      </c>
      <c r="E153" s="141">
        <v>400.22</v>
      </c>
      <c r="F153" s="141">
        <v>450</v>
      </c>
      <c r="G153" s="141">
        <v>450</v>
      </c>
      <c r="H153" s="136">
        <v>0</v>
      </c>
      <c r="I153" s="136">
        <v>0</v>
      </c>
      <c r="J153" s="137">
        <f t="shared" si="157"/>
        <v>0</v>
      </c>
      <c r="K153" s="137">
        <f t="shared" si="158"/>
        <v>0</v>
      </c>
      <c r="L153" s="141">
        <f t="shared" si="159"/>
        <v>450</v>
      </c>
      <c r="M153" s="138">
        <f t="shared" si="160"/>
        <v>0</v>
      </c>
      <c r="N153" s="142">
        <f t="shared" si="161"/>
        <v>450</v>
      </c>
      <c r="O153" s="138">
        <f t="shared" si="162"/>
        <v>0</v>
      </c>
      <c r="P153" s="139">
        <f t="shared" si="163"/>
        <v>0</v>
      </c>
      <c r="Q153" s="139">
        <f t="shared" si="164"/>
        <v>0</v>
      </c>
      <c r="R153" s="139">
        <f t="shared" si="165"/>
        <v>0</v>
      </c>
    </row>
    <row r="154" spans="1:18" x14ac:dyDescent="0.25">
      <c r="A154" s="91"/>
      <c r="B154" s="91"/>
      <c r="C154" s="80"/>
      <c r="D154" s="101"/>
      <c r="F154" s="93"/>
      <c r="G154" s="111"/>
      <c r="I154" s="2"/>
      <c r="J154" s="68"/>
      <c r="K154" s="68"/>
      <c r="L154" s="105"/>
      <c r="M154" s="62"/>
      <c r="N154" s="106"/>
      <c r="O154" s="62"/>
      <c r="P154" s="69"/>
      <c r="Q154" s="69"/>
      <c r="R154" s="69"/>
    </row>
    <row r="155" spans="1:18" x14ac:dyDescent="0.25">
      <c r="A155" s="100"/>
      <c r="B155" s="54"/>
      <c r="C155" s="80"/>
      <c r="D155" s="107" t="s">
        <v>153</v>
      </c>
      <c r="F155" s="105"/>
      <c r="G155" s="95"/>
      <c r="I155" s="2"/>
      <c r="J155" s="68"/>
      <c r="K155" s="68"/>
      <c r="L155" s="105"/>
      <c r="M155" s="62"/>
      <c r="N155" s="106"/>
      <c r="O155" s="62"/>
      <c r="P155" s="69"/>
      <c r="Q155" s="69"/>
      <c r="R155" s="69"/>
    </row>
    <row r="156" spans="1:18" x14ac:dyDescent="0.25">
      <c r="A156" s="87" t="s">
        <v>142</v>
      </c>
      <c r="B156" s="86" t="s">
        <v>124</v>
      </c>
      <c r="C156" s="100"/>
      <c r="D156" s="65" t="s">
        <v>143</v>
      </c>
      <c r="E156" s="141">
        <v>35</v>
      </c>
      <c r="F156" s="141">
        <v>35</v>
      </c>
      <c r="G156" s="141">
        <v>59.35</v>
      </c>
      <c r="H156" s="136">
        <v>0</v>
      </c>
      <c r="I156" s="136">
        <v>207.37</v>
      </c>
      <c r="J156" s="137">
        <f t="shared" ref="J156:J163" si="166">G156*H156</f>
        <v>0</v>
      </c>
      <c r="K156" s="137">
        <f t="shared" ref="K156:K163" si="167">F156*I156</f>
        <v>7257.95</v>
      </c>
      <c r="L156" s="141">
        <f t="shared" ref="L156:L163" si="168">G156</f>
        <v>59.35</v>
      </c>
      <c r="M156" s="138">
        <f t="shared" ref="M156:M163" si="169">L156*H156</f>
        <v>0</v>
      </c>
      <c r="N156" s="142">
        <f t="shared" ref="N156:N163" si="170">MIN(L156,F156)</f>
        <v>35</v>
      </c>
      <c r="O156" s="138">
        <f t="shared" ref="O156:O163" si="171">N156*I156</f>
        <v>7257.95</v>
      </c>
      <c r="P156" s="139">
        <f t="shared" ref="P156:P163" si="172">M156+O156-J156-K156</f>
        <v>0</v>
      </c>
      <c r="Q156" s="139">
        <f t="shared" ref="Q156:Q163" si="173">(F156*I156)-(E156*I156)</f>
        <v>0</v>
      </c>
      <c r="R156" s="139">
        <f t="shared" ref="R156:R163" si="174">P156+Q156</f>
        <v>0</v>
      </c>
    </row>
    <row r="157" spans="1:18" x14ac:dyDescent="0.25">
      <c r="A157" s="87" t="s">
        <v>142</v>
      </c>
      <c r="B157" s="86" t="s">
        <v>124</v>
      </c>
      <c r="C157" s="100"/>
      <c r="D157" s="65" t="s">
        <v>144</v>
      </c>
      <c r="E157" s="141">
        <v>300</v>
      </c>
      <c r="F157" s="141">
        <v>300</v>
      </c>
      <c r="G157" s="141">
        <v>590.32000000000005</v>
      </c>
      <c r="H157" s="136">
        <v>0</v>
      </c>
      <c r="I157" s="136">
        <v>27.879999999999995</v>
      </c>
      <c r="J157" s="137">
        <f t="shared" si="166"/>
        <v>0</v>
      </c>
      <c r="K157" s="137">
        <f t="shared" si="167"/>
        <v>8363.9999999999982</v>
      </c>
      <c r="L157" s="141">
        <f t="shared" si="168"/>
        <v>590.32000000000005</v>
      </c>
      <c r="M157" s="138">
        <f t="shared" si="169"/>
        <v>0</v>
      </c>
      <c r="N157" s="142">
        <f t="shared" si="170"/>
        <v>300</v>
      </c>
      <c r="O157" s="138">
        <f t="shared" si="171"/>
        <v>8363.9999999999982</v>
      </c>
      <c r="P157" s="139">
        <f t="shared" si="172"/>
        <v>0</v>
      </c>
      <c r="Q157" s="139">
        <f t="shared" si="173"/>
        <v>0</v>
      </c>
      <c r="R157" s="139">
        <f t="shared" si="174"/>
        <v>0</v>
      </c>
    </row>
    <row r="158" spans="1:18" x14ac:dyDescent="0.25">
      <c r="A158" s="87" t="s">
        <v>145</v>
      </c>
      <c r="B158" s="86" t="s">
        <v>106</v>
      </c>
      <c r="C158" s="100"/>
      <c r="D158" s="65" t="s">
        <v>146</v>
      </c>
      <c r="E158" s="141">
        <v>957.5</v>
      </c>
      <c r="F158" s="141">
        <v>1500</v>
      </c>
      <c r="G158" s="141">
        <v>1500</v>
      </c>
      <c r="H158" s="136">
        <v>0</v>
      </c>
      <c r="I158" s="136">
        <v>0</v>
      </c>
      <c r="J158" s="137">
        <f t="shared" si="166"/>
        <v>0</v>
      </c>
      <c r="K158" s="137">
        <f t="shared" si="167"/>
        <v>0</v>
      </c>
      <c r="L158" s="141">
        <f t="shared" si="168"/>
        <v>1500</v>
      </c>
      <c r="M158" s="138">
        <f t="shared" si="169"/>
        <v>0</v>
      </c>
      <c r="N158" s="142">
        <f t="shared" si="170"/>
        <v>1500</v>
      </c>
      <c r="O158" s="138">
        <f t="shared" si="171"/>
        <v>0</v>
      </c>
      <c r="P158" s="139">
        <f t="shared" si="172"/>
        <v>0</v>
      </c>
      <c r="Q158" s="139">
        <f t="shared" si="173"/>
        <v>0</v>
      </c>
      <c r="R158" s="139">
        <f t="shared" si="174"/>
        <v>0</v>
      </c>
    </row>
    <row r="159" spans="1:18" x14ac:dyDescent="0.25">
      <c r="A159" s="87" t="s">
        <v>145</v>
      </c>
      <c r="B159" s="86" t="s">
        <v>106</v>
      </c>
      <c r="C159" s="60"/>
      <c r="D159" s="65" t="s">
        <v>147</v>
      </c>
      <c r="E159" s="141">
        <v>675</v>
      </c>
      <c r="F159" s="141">
        <v>1000</v>
      </c>
      <c r="G159" s="141">
        <v>1000</v>
      </c>
      <c r="H159" s="136">
        <v>0</v>
      </c>
      <c r="I159" s="136">
        <v>0</v>
      </c>
      <c r="J159" s="137">
        <f t="shared" si="166"/>
        <v>0</v>
      </c>
      <c r="K159" s="137">
        <f t="shared" si="167"/>
        <v>0</v>
      </c>
      <c r="L159" s="141">
        <f t="shared" si="168"/>
        <v>1000</v>
      </c>
      <c r="M159" s="138">
        <f t="shared" si="169"/>
        <v>0</v>
      </c>
      <c r="N159" s="142">
        <f t="shared" si="170"/>
        <v>1000</v>
      </c>
      <c r="O159" s="138">
        <f t="shared" si="171"/>
        <v>0</v>
      </c>
      <c r="P159" s="139">
        <f t="shared" si="172"/>
        <v>0</v>
      </c>
      <c r="Q159" s="139">
        <f t="shared" si="173"/>
        <v>0</v>
      </c>
      <c r="R159" s="139">
        <f t="shared" si="174"/>
        <v>0</v>
      </c>
    </row>
    <row r="160" spans="1:18" x14ac:dyDescent="0.25">
      <c r="A160" s="87" t="s">
        <v>145</v>
      </c>
      <c r="B160" s="86" t="s">
        <v>106</v>
      </c>
      <c r="C160" s="100"/>
      <c r="D160" s="65" t="s">
        <v>148</v>
      </c>
      <c r="E160" s="141">
        <v>1131.74</v>
      </c>
      <c r="F160" s="141">
        <v>1125</v>
      </c>
      <c r="G160" s="141">
        <v>1125</v>
      </c>
      <c r="H160" s="136">
        <v>0</v>
      </c>
      <c r="I160" s="136">
        <v>1.94</v>
      </c>
      <c r="J160" s="137">
        <f t="shared" si="166"/>
        <v>0</v>
      </c>
      <c r="K160" s="137">
        <f t="shared" si="167"/>
        <v>2182.5</v>
      </c>
      <c r="L160" s="141">
        <f t="shared" si="168"/>
        <v>1125</v>
      </c>
      <c r="M160" s="138">
        <f t="shared" si="169"/>
        <v>0</v>
      </c>
      <c r="N160" s="142">
        <f t="shared" si="170"/>
        <v>1125</v>
      </c>
      <c r="O160" s="138">
        <f t="shared" si="171"/>
        <v>2182.5</v>
      </c>
      <c r="P160" s="139">
        <f t="shared" si="172"/>
        <v>0</v>
      </c>
      <c r="Q160" s="139">
        <f t="shared" si="173"/>
        <v>-13.075600000000122</v>
      </c>
      <c r="R160" s="139">
        <f t="shared" si="174"/>
        <v>-13.075600000000122</v>
      </c>
    </row>
    <row r="161" spans="1:18" x14ac:dyDescent="0.25">
      <c r="A161" s="84" t="s">
        <v>145</v>
      </c>
      <c r="B161" s="86" t="s">
        <v>106</v>
      </c>
      <c r="C161" s="60"/>
      <c r="D161" s="65" t="s">
        <v>149</v>
      </c>
      <c r="E161" s="141">
        <v>800.43</v>
      </c>
      <c r="F161" s="141">
        <v>750</v>
      </c>
      <c r="G161" s="141">
        <v>750</v>
      </c>
      <c r="H161" s="136">
        <v>0</v>
      </c>
      <c r="I161" s="136">
        <v>0</v>
      </c>
      <c r="J161" s="137">
        <f t="shared" si="166"/>
        <v>0</v>
      </c>
      <c r="K161" s="137">
        <f t="shared" si="167"/>
        <v>0</v>
      </c>
      <c r="L161" s="141">
        <f t="shared" si="168"/>
        <v>750</v>
      </c>
      <c r="M161" s="138">
        <f t="shared" si="169"/>
        <v>0</v>
      </c>
      <c r="N161" s="142">
        <f t="shared" si="170"/>
        <v>750</v>
      </c>
      <c r="O161" s="138">
        <f t="shared" si="171"/>
        <v>0</v>
      </c>
      <c r="P161" s="139">
        <f t="shared" si="172"/>
        <v>0</v>
      </c>
      <c r="Q161" s="139">
        <f t="shared" si="173"/>
        <v>0</v>
      </c>
      <c r="R161" s="139">
        <f t="shared" si="174"/>
        <v>0</v>
      </c>
    </row>
    <row r="162" spans="1:18" x14ac:dyDescent="0.25">
      <c r="A162" s="87" t="s">
        <v>136</v>
      </c>
      <c r="B162" s="86" t="s">
        <v>126</v>
      </c>
      <c r="C162" s="80"/>
      <c r="D162" s="84" t="s">
        <v>150</v>
      </c>
      <c r="E162" s="141">
        <v>410.97</v>
      </c>
      <c r="F162" s="141">
        <v>410.97</v>
      </c>
      <c r="G162" s="141">
        <v>590.32000000000005</v>
      </c>
      <c r="H162" s="136">
        <v>0</v>
      </c>
      <c r="I162" s="136">
        <v>40.93</v>
      </c>
      <c r="J162" s="137">
        <f t="shared" si="166"/>
        <v>0</v>
      </c>
      <c r="K162" s="137">
        <f t="shared" si="167"/>
        <v>16821.002100000002</v>
      </c>
      <c r="L162" s="141">
        <f t="shared" si="168"/>
        <v>590.32000000000005</v>
      </c>
      <c r="M162" s="138">
        <f t="shared" si="169"/>
        <v>0</v>
      </c>
      <c r="N162" s="142">
        <f t="shared" si="170"/>
        <v>410.97</v>
      </c>
      <c r="O162" s="138">
        <f t="shared" si="171"/>
        <v>16821.002100000002</v>
      </c>
      <c r="P162" s="139">
        <f t="shared" si="172"/>
        <v>0</v>
      </c>
      <c r="Q162" s="139">
        <f t="shared" si="173"/>
        <v>0</v>
      </c>
      <c r="R162" s="139">
        <f t="shared" si="174"/>
        <v>0</v>
      </c>
    </row>
    <row r="163" spans="1:18" x14ac:dyDescent="0.25">
      <c r="A163" s="87" t="s">
        <v>136</v>
      </c>
      <c r="B163" s="86" t="s">
        <v>126</v>
      </c>
      <c r="C163" s="100"/>
      <c r="D163" s="65" t="s">
        <v>151</v>
      </c>
      <c r="E163" s="141">
        <v>400.22</v>
      </c>
      <c r="F163" s="141">
        <v>450</v>
      </c>
      <c r="G163" s="141">
        <v>450</v>
      </c>
      <c r="H163" s="136">
        <v>0</v>
      </c>
      <c r="I163" s="136">
        <v>0</v>
      </c>
      <c r="J163" s="137">
        <f t="shared" si="166"/>
        <v>0</v>
      </c>
      <c r="K163" s="137">
        <f t="shared" si="167"/>
        <v>0</v>
      </c>
      <c r="L163" s="141">
        <f t="shared" si="168"/>
        <v>450</v>
      </c>
      <c r="M163" s="138">
        <f t="shared" si="169"/>
        <v>0</v>
      </c>
      <c r="N163" s="142">
        <f t="shared" si="170"/>
        <v>450</v>
      </c>
      <c r="O163" s="138">
        <f t="shared" si="171"/>
        <v>0</v>
      </c>
      <c r="P163" s="139">
        <f t="shared" si="172"/>
        <v>0</v>
      </c>
      <c r="Q163" s="139">
        <f t="shared" si="173"/>
        <v>0</v>
      </c>
      <c r="R163" s="139">
        <f t="shared" si="174"/>
        <v>0</v>
      </c>
    </row>
    <row r="165" spans="1:18" x14ac:dyDescent="0.25">
      <c r="E165" s="105"/>
      <c r="J165" s="143">
        <f>SUM(J18:J163)</f>
        <v>3429994.8557474995</v>
      </c>
      <c r="K165" s="143">
        <f>SUM(K18:K163)</f>
        <v>719206.75072620017</v>
      </c>
      <c r="L165" s="43" t="s">
        <v>84</v>
      </c>
      <c r="M165" s="143">
        <f>SUM(M18:M163)</f>
        <v>1231627.8328000002</v>
      </c>
      <c r="N165" s="43" t="s">
        <v>84</v>
      </c>
      <c r="O165" s="143">
        <f>SUM(O18:O163)</f>
        <v>335491.88059999997</v>
      </c>
      <c r="P165" s="143">
        <f>SUM(P18:P163)</f>
        <v>-2582081.8930736999</v>
      </c>
      <c r="Q165" s="143">
        <f>SUM(Q18:Q163)</f>
        <v>-1.8189894035458565E-11</v>
      </c>
      <c r="R165" s="143">
        <f>SUM(R18:R163)</f>
        <v>-2582081.8930737004</v>
      </c>
    </row>
    <row r="167" spans="1:18" x14ac:dyDescent="0.25">
      <c r="D167" s="87" t="s">
        <v>85</v>
      </c>
      <c r="G167" s="55"/>
      <c r="I167" s="2"/>
      <c r="J167" s="138">
        <f>SUM(J19:J51)</f>
        <v>1547971.3803607</v>
      </c>
      <c r="K167" s="138">
        <f>SUM(K19:K51)</f>
        <v>241303.68266370002</v>
      </c>
      <c r="L167" s="62" t="s">
        <v>84</v>
      </c>
      <c r="M167" s="138">
        <f>SUM(M19:M51)</f>
        <v>0</v>
      </c>
      <c r="N167" s="62" t="s">
        <v>84</v>
      </c>
      <c r="O167" s="138">
        <f>SUM(O19:O51)</f>
        <v>0</v>
      </c>
      <c r="P167" s="138">
        <f>SUM(P19:P51)</f>
        <v>-1789275.0630243998</v>
      </c>
      <c r="Q167" s="138">
        <f>SUM(Q19:Q51)</f>
        <v>0</v>
      </c>
      <c r="R167" s="138">
        <f>SUM(R19:R51)</f>
        <v>-1789275.0630243998</v>
      </c>
    </row>
    <row r="168" spans="1:18" x14ac:dyDescent="0.25">
      <c r="D168" s="87" t="s">
        <v>86</v>
      </c>
      <c r="G168" s="55"/>
      <c r="I168" s="2"/>
      <c r="J168" s="143">
        <f>SUM(J61:J94)</f>
        <v>650395.64258679992</v>
      </c>
      <c r="K168" s="143">
        <f>SUM(K61:K94)</f>
        <v>142411.18746250001</v>
      </c>
      <c r="M168" s="143">
        <f>SUM(M61:M94)</f>
        <v>0</v>
      </c>
      <c r="O168" s="143">
        <f>SUM(O61:O94)</f>
        <v>0</v>
      </c>
      <c r="P168" s="143">
        <f>SUM(P61:P94)</f>
        <v>-792806.83004929998</v>
      </c>
      <c r="Q168" s="143">
        <f>SUM(Q61:Q94)</f>
        <v>11081.850000000009</v>
      </c>
      <c r="R168" s="143">
        <f>SUM(R61:R94)</f>
        <v>-781724.98004930001</v>
      </c>
    </row>
    <row r="169" spans="1:18" ht="16.5" x14ac:dyDescent="0.35">
      <c r="D169" s="87" t="s">
        <v>87</v>
      </c>
      <c r="G169" s="55"/>
      <c r="I169" s="2"/>
      <c r="J169" s="144">
        <f>SUM(J98:J163,J56:J58)</f>
        <v>1231627.8328</v>
      </c>
      <c r="K169" s="144">
        <f>SUM(K98:K163,K56:K58)</f>
        <v>335491.88059999997</v>
      </c>
      <c r="M169" s="144">
        <f>SUM(M98:M163,M56:M58)</f>
        <v>1231627.8328</v>
      </c>
      <c r="O169" s="144">
        <f>SUM(O98:O163,O56:O58)</f>
        <v>335491.88059999997</v>
      </c>
      <c r="P169" s="144">
        <f>SUM(P98:P163,P56:P58)</f>
        <v>-2.8421709430404007E-14</v>
      </c>
      <c r="Q169" s="144">
        <f>SUM(Q98:Q163,Q56:Q58)</f>
        <v>-11081.850000000024</v>
      </c>
      <c r="R169" s="144">
        <f>SUM(R98:R163,R56:R58)</f>
        <v>-11081.850000000024</v>
      </c>
    </row>
    <row r="170" spans="1:18" x14ac:dyDescent="0.25">
      <c r="G170" s="55"/>
      <c r="I170" s="2"/>
      <c r="J170" s="143">
        <f>SUM(J167:J169)</f>
        <v>3429994.8557475</v>
      </c>
      <c r="K170" s="143">
        <f>SUM(K167:K169)</f>
        <v>719206.75072619994</v>
      </c>
      <c r="M170" s="143">
        <f>SUM(M167:M169)</f>
        <v>1231627.8328</v>
      </c>
      <c r="O170" s="143">
        <f>SUM(O167:O169)</f>
        <v>335491.88059999997</v>
      </c>
      <c r="P170" s="143">
        <f>SUM(P167:P169)</f>
        <v>-2582081.8930736999</v>
      </c>
      <c r="Q170" s="143">
        <f>SUM(Q167:Q169)</f>
        <v>-1.4551915228366852E-11</v>
      </c>
      <c r="R170" s="143">
        <f>SUM(R167:R169)</f>
        <v>-2582081.8930736999</v>
      </c>
    </row>
    <row r="171" spans="1:18" x14ac:dyDescent="0.25">
      <c r="D171" s="45"/>
      <c r="G171" s="55"/>
      <c r="I171" s="2"/>
      <c r="M171" s="147">
        <f>M167-J167</f>
        <v>-1547971.3803607</v>
      </c>
      <c r="N171" s="87"/>
      <c r="O171" s="147">
        <f>O167-K167</f>
        <v>-241303.68266370002</v>
      </c>
    </row>
    <row r="172" spans="1:18" x14ac:dyDescent="0.25">
      <c r="D172" s="45"/>
      <c r="G172" s="55"/>
      <c r="I172" s="2"/>
      <c r="M172" s="147">
        <f>M168-J168</f>
        <v>-650395.64258679992</v>
      </c>
      <c r="N172" s="87"/>
      <c r="O172" s="147">
        <f>O168-K168</f>
        <v>-142411.18746250001</v>
      </c>
    </row>
    <row r="173" spans="1:18" ht="15.75" thickBot="1" x14ac:dyDescent="0.3">
      <c r="D173" s="52" t="s">
        <v>154</v>
      </c>
      <c r="G173" s="55"/>
      <c r="I173" s="2"/>
      <c r="M173" s="43"/>
      <c r="O173" s="43"/>
    </row>
    <row r="174" spans="1:18" x14ac:dyDescent="0.25">
      <c r="D174" s="112"/>
      <c r="E174" s="87"/>
      <c r="F174" s="87"/>
      <c r="G174" s="84"/>
      <c r="H174" s="87"/>
      <c r="I174" s="87"/>
      <c r="J174" s="87"/>
      <c r="K174" s="87"/>
      <c r="L174" s="87"/>
      <c r="M174" s="156" t="s">
        <v>155</v>
      </c>
      <c r="N174" s="157"/>
      <c r="O174" s="158"/>
    </row>
    <row r="175" spans="1:18" x14ac:dyDescent="0.25">
      <c r="D175" s="112"/>
      <c r="E175" s="87"/>
      <c r="F175" s="87"/>
      <c r="G175" s="84"/>
      <c r="H175" s="87"/>
      <c r="I175" s="87"/>
      <c r="J175" s="87"/>
      <c r="K175" s="87"/>
      <c r="L175" s="87"/>
      <c r="M175" s="113"/>
      <c r="N175" s="114" t="s">
        <v>28</v>
      </c>
      <c r="O175" s="115"/>
    </row>
    <row r="176" spans="1:18" x14ac:dyDescent="0.25">
      <c r="D176" s="87"/>
      <c r="E176" s="87"/>
      <c r="F176" s="87"/>
      <c r="G176" s="145">
        <f>IF(H176&lt;&gt;0,(J176)/H176,0)</f>
        <v>4.696143550756017E-3</v>
      </c>
      <c r="H176" s="136">
        <f>J3</f>
        <v>329626078</v>
      </c>
      <c r="I176" s="59"/>
      <c r="J176" s="136">
        <f>J167</f>
        <v>1547971.3803607</v>
      </c>
      <c r="K176" s="136">
        <f>K167</f>
        <v>241303.68266370002</v>
      </c>
      <c r="L176" s="146">
        <f>J176/H176</f>
        <v>4.696143550756017E-3</v>
      </c>
      <c r="M176" s="113"/>
      <c r="N176" s="148">
        <f>M167/H176</f>
        <v>0</v>
      </c>
      <c r="O176" s="117"/>
    </row>
    <row r="177" spans="4:15" ht="15.75" thickBot="1" x14ac:dyDescent="0.3">
      <c r="D177" s="87"/>
      <c r="E177" s="87"/>
      <c r="F177" s="87"/>
      <c r="G177" s="145">
        <f>IF(H177&lt;&gt;0,(J177)/H177,0)</f>
        <v>3.6763866476925253E-3</v>
      </c>
      <c r="H177" s="136">
        <f>L3</f>
        <v>176911654</v>
      </c>
      <c r="I177" s="59"/>
      <c r="J177" s="136">
        <f>J168</f>
        <v>650395.64258679992</v>
      </c>
      <c r="K177" s="136">
        <f>K168</f>
        <v>142411.18746250001</v>
      </c>
      <c r="L177" s="146">
        <f>J177/H177</f>
        <v>3.6763866476925253E-3</v>
      </c>
      <c r="M177" s="118"/>
      <c r="N177" s="119"/>
      <c r="O177" s="120"/>
    </row>
    <row r="178" spans="4:15" x14ac:dyDescent="0.25">
      <c r="D178" s="84"/>
      <c r="E178" s="87"/>
      <c r="F178" s="87"/>
      <c r="G178" s="84"/>
      <c r="H178" s="87"/>
      <c r="I178" s="87"/>
      <c r="J178" s="87"/>
      <c r="K178" s="87"/>
      <c r="L178" s="116"/>
      <c r="M178" s="159" t="s">
        <v>156</v>
      </c>
      <c r="N178" s="160"/>
      <c r="O178" s="161"/>
    </row>
    <row r="179" spans="4:15" x14ac:dyDescent="0.25">
      <c r="D179" s="84"/>
      <c r="E179" s="87"/>
      <c r="F179" s="87"/>
      <c r="G179" s="84"/>
      <c r="H179" s="87"/>
      <c r="I179" s="87"/>
      <c r="J179" s="87"/>
      <c r="K179" s="87"/>
      <c r="L179" s="87"/>
      <c r="M179" s="113"/>
      <c r="N179" s="121" t="s">
        <v>28</v>
      </c>
      <c r="O179" s="122"/>
    </row>
    <row r="180" spans="4:15" x14ac:dyDescent="0.25">
      <c r="D180" s="84"/>
      <c r="E180" s="87"/>
      <c r="F180" s="87"/>
      <c r="G180" s="84"/>
      <c r="H180" s="87"/>
      <c r="I180" s="87"/>
      <c r="J180" s="87"/>
      <c r="K180" s="87"/>
      <c r="L180" s="87"/>
      <c r="M180" s="113"/>
      <c r="N180" s="148">
        <f>M168/H177</f>
        <v>0</v>
      </c>
      <c r="O180" s="117"/>
    </row>
    <row r="181" spans="4:15" ht="15.75" thickBot="1" x14ac:dyDescent="0.3">
      <c r="D181" s="87"/>
      <c r="E181" s="87"/>
      <c r="F181" s="87"/>
      <c r="G181" s="87"/>
      <c r="H181" s="87"/>
      <c r="I181" s="87"/>
      <c r="J181" s="87"/>
      <c r="K181" s="87"/>
      <c r="L181" s="87"/>
      <c r="M181" s="118"/>
      <c r="N181" s="119"/>
      <c r="O181" s="120"/>
    </row>
    <row r="182" spans="4:15" x14ac:dyDescent="0.25">
      <c r="D182" s="55"/>
      <c r="G182" s="55"/>
      <c r="I182" s="2"/>
    </row>
  </sheetData>
  <sheetProtection sheet="1" objects="1" scenarios="1"/>
  <mergeCells count="5">
    <mergeCell ref="E5:I5"/>
    <mergeCell ref="F6:I6"/>
    <mergeCell ref="F7:I7"/>
    <mergeCell ref="M174:O174"/>
    <mergeCell ref="M178:O178"/>
  </mergeCells>
  <pageMargins left="0.45" right="0.45" top="0.75" bottom="0.75" header="0.3" footer="0.3"/>
  <pageSetup paperSize="5" scale="45" orientation="landscape" r:id="rId1"/>
  <headerFooter>
    <oddFooter>&amp;L&amp;D&amp;RPage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8354B726FBD84F9277FEFF4AFA3D97" ma:contentTypeVersion="76" ma:contentTypeDescription="" ma:contentTypeScope="" ma:versionID="7046850f49fd490d074072495273643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170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Frontier Communications Northwest, Inc.</CaseCompanyNames>
    <Nickname xmlns="http://schemas.microsoft.com/sharepoint/v3" xsi:nil="true"/>
    <DocketNumber xmlns="dc463f71-b30c-4ab2-9473-d307f9d35888">180417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76DF759-6DFC-4E27-82A0-B1B34E6D8090}"/>
</file>

<file path=customXml/itemProps2.xml><?xml version="1.0" encoding="utf-8"?>
<ds:datastoreItem xmlns:ds="http://schemas.openxmlformats.org/officeDocument/2006/customXml" ds:itemID="{A36460C9-FF2D-4964-9BF6-7205F468BF96}"/>
</file>

<file path=customXml/itemProps3.xml><?xml version="1.0" encoding="utf-8"?>
<ds:datastoreItem xmlns:ds="http://schemas.openxmlformats.org/officeDocument/2006/customXml" ds:itemID="{BE8EE84D-0AA5-450E-BA69-4B91705C40A6}"/>
</file>

<file path=customXml/itemProps4.xml><?xml version="1.0" encoding="utf-8"?>
<ds:datastoreItem xmlns:ds="http://schemas.openxmlformats.org/officeDocument/2006/customXml" ds:itemID="{E4559F43-FCAB-490B-A227-74818703A2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GTWA</vt:lpstr>
      <vt:lpstr>GTWA!Print_Titles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Badesha, Shaan</dc:creator>
  <cp:lastModifiedBy>Saldana, Linda</cp:lastModifiedBy>
  <cp:lastPrinted>2018-04-02T18:55:33Z</cp:lastPrinted>
  <dcterms:created xsi:type="dcterms:W3CDTF">2018-02-21T20:12:27Z</dcterms:created>
  <dcterms:modified xsi:type="dcterms:W3CDTF">2018-04-02T18:57:51Z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0x0101006E56B4D1795A2E4DB2F0B01679ED314A00148354B726FBD84F9277FEFF4AFA3D97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