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\UW-170159 Contract\"/>
    </mc:Choice>
  </mc:AlternateContent>
  <bookViews>
    <workbookView xWindow="285" yWindow="345" windowWidth="19815" windowHeight="7950"/>
  </bookViews>
  <sheets>
    <sheet name="Estimate Form" sheetId="3" r:id="rId1"/>
    <sheet name="Materials Worksheet" sheetId="4" r:id="rId2"/>
    <sheet name="Projected Eng Hrs" sheetId="5" r:id="rId3"/>
    <sheet name="Hyd Model Const" sheetId="6" r:id="rId4"/>
    <sheet name="Consolidation Records Migration" sheetId="7" r:id="rId5"/>
  </sheets>
  <externalReferences>
    <externalReference r:id="rId6"/>
  </externalReferences>
  <definedNames>
    <definedName name="_xlnm.Print_Area" localSheetId="4">'Consolidation Records Migration'!$A$1:$D$31</definedName>
    <definedName name="_xlnm.Print_Area" localSheetId="0">'Estimate Form'!$A$1:$H$78</definedName>
    <definedName name="_xlnm.Print_Area" localSheetId="3">'Hyd Model Const'!$D$1:$G$38</definedName>
    <definedName name="_xlnm.Print_Area" localSheetId="1">'Materials Worksheet'!$B$1:$G$29</definedName>
    <definedName name="_xlnm.Print_Area" localSheetId="2">'Projected Eng Hrs'!$B$1:$F$44</definedName>
  </definedNames>
  <calcPr calcId="152511"/>
</workbook>
</file>

<file path=xl/calcChain.xml><?xml version="1.0" encoding="utf-8"?>
<calcChain xmlns="http://schemas.openxmlformats.org/spreadsheetml/2006/main">
  <c r="G61" i="3" l="1"/>
  <c r="E93" i="4" l="1"/>
  <c r="E92" i="4"/>
  <c r="E91" i="4"/>
  <c r="E90" i="4"/>
  <c r="E89" i="4"/>
  <c r="E88" i="4"/>
  <c r="E87" i="4"/>
  <c r="E86" i="4"/>
  <c r="E85" i="4"/>
  <c r="E77" i="4"/>
  <c r="E75" i="4"/>
  <c r="E74" i="4"/>
  <c r="E73" i="4"/>
  <c r="E72" i="4"/>
  <c r="E71" i="4"/>
  <c r="E70" i="4"/>
  <c r="E69" i="4"/>
  <c r="E68" i="4"/>
  <c r="E67" i="4"/>
  <c r="E66" i="4"/>
  <c r="N94" i="4"/>
  <c r="N93" i="4"/>
  <c r="N92" i="4"/>
  <c r="N91" i="4"/>
  <c r="N90" i="4"/>
  <c r="N89" i="4"/>
  <c r="N88" i="4"/>
  <c r="N87" i="4"/>
  <c r="N86" i="4"/>
  <c r="N85" i="4"/>
  <c r="N84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18" i="4"/>
  <c r="N96" i="4" l="1"/>
  <c r="N97" i="4" s="1"/>
  <c r="E120" i="4"/>
  <c r="F120" i="4" s="1"/>
  <c r="E119" i="4"/>
  <c r="F119" i="4" s="1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18" i="4"/>
  <c r="F143" i="4" l="1"/>
  <c r="F144" i="4" s="1"/>
  <c r="F110" i="4"/>
  <c r="F109" i="4"/>
  <c r="F108" i="4"/>
  <c r="F107" i="4"/>
  <c r="F106" i="4"/>
  <c r="F105" i="4"/>
  <c r="F104" i="4"/>
  <c r="F103" i="4"/>
  <c r="F102" i="4"/>
  <c r="F101" i="4"/>
  <c r="F112" i="4" l="1"/>
  <c r="F113" i="4" s="1"/>
  <c r="F94" i="4" l="1"/>
  <c r="F93" i="4"/>
  <c r="F92" i="4"/>
  <c r="F91" i="4"/>
  <c r="F90" i="4"/>
  <c r="F89" i="4"/>
  <c r="F88" i="4"/>
  <c r="F87" i="4"/>
  <c r="F86" i="4"/>
  <c r="F85" i="4"/>
  <c r="F84" i="4"/>
  <c r="F96" i="4" l="1"/>
  <c r="F97" i="4" s="1"/>
  <c r="F18" i="3" s="1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H26" i="5"/>
  <c r="C29" i="7"/>
  <c r="E27" i="6"/>
  <c r="G27" i="6" s="1"/>
  <c r="E16" i="6"/>
  <c r="E31" i="6" s="1"/>
  <c r="G31" i="6" s="1"/>
  <c r="G33" i="6" s="1"/>
  <c r="G16" i="6" l="1"/>
  <c r="F80" i="4"/>
  <c r="F81" i="4" s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G60" i="3"/>
  <c r="H20" i="5"/>
  <c r="F59" i="4" l="1"/>
  <c r="F60" i="4" s="1"/>
  <c r="F61" i="4" s="1"/>
  <c r="F62" i="4" s="1"/>
  <c r="G39" i="3"/>
  <c r="G40" i="3"/>
  <c r="G41" i="3"/>
  <c r="G43" i="3"/>
  <c r="H35" i="5"/>
  <c r="H34" i="5"/>
  <c r="H33" i="5"/>
  <c r="H32" i="5"/>
  <c r="E29" i="5"/>
  <c r="H27" i="5"/>
  <c r="H29" i="5" s="1"/>
  <c r="E23" i="5"/>
  <c r="H21" i="5"/>
  <c r="H19" i="5"/>
  <c r="E16" i="5"/>
  <c r="H14" i="5"/>
  <c r="H13" i="5"/>
  <c r="H12" i="5"/>
  <c r="H23" i="5" l="1"/>
  <c r="E37" i="5"/>
  <c r="E40" i="5" s="1"/>
  <c r="H37" i="5"/>
  <c r="H16" i="5"/>
  <c r="H40" i="5" l="1"/>
  <c r="H41" i="5"/>
  <c r="F42" i="3" s="1"/>
  <c r="G42" i="3" s="1"/>
  <c r="G53" i="3" l="1"/>
  <c r="G64" i="3" l="1"/>
  <c r="G23" i="3"/>
  <c r="G21" i="3"/>
  <c r="G38" i="3"/>
  <c r="F16" i="4"/>
  <c r="F18" i="4"/>
  <c r="F19" i="4"/>
  <c r="F20" i="4"/>
  <c r="F21" i="4"/>
  <c r="F22" i="4"/>
  <c r="F17" i="4"/>
  <c r="F15" i="4"/>
  <c r="F14" i="4"/>
  <c r="F13" i="4"/>
  <c r="F12" i="4"/>
  <c r="G44" i="3"/>
  <c r="G37" i="3"/>
  <c r="G36" i="3"/>
  <c r="G27" i="3"/>
  <c r="G26" i="3"/>
  <c r="G25" i="3"/>
  <c r="G24" i="3"/>
  <c r="G22" i="3"/>
  <c r="G18" i="3"/>
  <c r="G65" i="3" l="1"/>
  <c r="G66" i="3" s="1"/>
  <c r="G67" i="3" s="1"/>
  <c r="G20" i="3"/>
  <c r="F24" i="4"/>
  <c r="F25" i="4" s="1"/>
  <c r="G19" i="3" s="1"/>
  <c r="G45" i="3"/>
  <c r="G46" i="3" s="1"/>
  <c r="G47" i="3" s="1"/>
  <c r="G48" i="3" s="1"/>
  <c r="G28" i="3" l="1"/>
  <c r="G29" i="3" l="1"/>
  <c r="G30" i="3" l="1"/>
  <c r="G31" i="3" s="1"/>
  <c r="G32" i="3" s="1"/>
  <c r="G71" i="3" s="1"/>
  <c r="L71" i="3" s="1"/>
</calcChain>
</file>

<file path=xl/sharedStrings.xml><?xml version="1.0" encoding="utf-8"?>
<sst xmlns="http://schemas.openxmlformats.org/spreadsheetml/2006/main" count="467" uniqueCount="245">
  <si>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</si>
  <si>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</si>
  <si>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</si>
  <si>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</si>
  <si>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</si>
  <si>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</si>
  <si>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</si>
  <si>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</si>
  <si>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</si>
  <si>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</si>
  <si>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</si>
  <si>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</si>
  <si>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Item</t>
  </si>
  <si>
    <t>Description</t>
  </si>
  <si>
    <t>Quant./Units</t>
  </si>
  <si>
    <t>Unit</t>
  </si>
  <si>
    <t>Unit Cost</t>
  </si>
  <si>
    <t>LS</t>
  </si>
  <si>
    <t>Quantity</t>
  </si>
  <si>
    <t>Hydrogeologist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</si>
  <si>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</si>
  <si>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</si>
  <si>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</si>
  <si>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</si>
  <si>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</si>
  <si>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</si>
  <si>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</si>
  <si>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</si>
  <si>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</si>
  <si>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</si>
  <si>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</si>
  <si>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</si>
  <si>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Cost</t>
  </si>
  <si>
    <t>EA</t>
  </si>
  <si>
    <t>Rounded Value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</si>
  <si>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</si>
  <si>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</si>
  <si>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</si>
  <si>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</si>
  <si>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</si>
  <si>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</si>
  <si>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</si>
  <si>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</si>
  <si>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</si>
  <si>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</si>
  <si>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Sales Tax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</si>
  <si>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</si>
  <si>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</si>
  <si>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</si>
  <si>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</si>
  <si>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</si>
  <si>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</si>
  <si>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</si>
  <si>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</si>
  <si>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</si>
  <si>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Construction Inspection by Operations</t>
  </si>
  <si>
    <t>Updating Base Maps &amp; Site Piping</t>
  </si>
  <si>
    <t>Coping, Binding &amp; Submittal of Project Certification to File &amp; Rosario</t>
  </si>
  <si>
    <t xml:space="preserve">Develop Base Drawings from Available Contour Info </t>
  </si>
  <si>
    <t>Design &amp; Draft Watermain Construction Documents</t>
  </si>
  <si>
    <t>Marina Heights Lane</t>
  </si>
  <si>
    <t>4" HDPE Pipe including valves, fittings &amp; Bedding</t>
  </si>
  <si>
    <t>Employee</t>
  </si>
  <si>
    <t>County Permits (Encroachment)</t>
  </si>
  <si>
    <t>Underground Contractor</t>
  </si>
  <si>
    <t>Chemical Feed Pump Assembly</t>
  </si>
  <si>
    <t>Pulsafeeder Series E+ LPB4-KTC1-XXX 12 gpd Chem Pump</t>
  </si>
  <si>
    <t>30-gallon linear Polyethlene Solution Tub w/ Cover</t>
  </si>
  <si>
    <t>Flow Indicator - Puslafeeder #U7012309</t>
  </si>
  <si>
    <t>Suction Strainer for 3/8" Poly Tubing</t>
  </si>
  <si>
    <t>3/8"x1/4" Polyethylene Tubing</t>
  </si>
  <si>
    <t>LF</t>
  </si>
  <si>
    <t>Injection Back Pressure valve Assembly - Pulsafeeder #J61026</t>
  </si>
  <si>
    <t>KOP Kit - Pulsafeeder #K4KTC1</t>
  </si>
  <si>
    <t>8"x1" Tapping Saddle</t>
  </si>
  <si>
    <t>1" PVC Pipe</t>
  </si>
  <si>
    <t>1"x1" Tee SLxSL</t>
  </si>
  <si>
    <t>1" Ball Valve</t>
  </si>
  <si>
    <r>
      <t>1" 90</t>
    </r>
    <r>
      <rPr>
        <sz val="10"/>
        <rFont val="Times New Roman"/>
        <family val="1"/>
      </rPr>
      <t>º</t>
    </r>
    <r>
      <rPr>
        <sz val="10"/>
        <rFont val="Arial"/>
        <family val="2"/>
      </rPr>
      <t xml:space="preserve"> Elbow</t>
    </r>
  </si>
  <si>
    <t>2"x1" TEE SLxSL</t>
  </si>
  <si>
    <t>1"x1/2" Bushing</t>
  </si>
  <si>
    <t>1/2" PVC Pipe</t>
  </si>
  <si>
    <t>1/2" Ball Valve</t>
  </si>
  <si>
    <t>1/2"x1/4" Bushing</t>
  </si>
  <si>
    <t>N.C. Well Pump Aux, Contact</t>
  </si>
  <si>
    <t>Duplex Outlet</t>
  </si>
  <si>
    <t>Shielded 2-Conductor Telemtry Cable</t>
  </si>
  <si>
    <t>NEMA 1 Enclosure</t>
  </si>
  <si>
    <t>Potter &amp; Brumfield 8-pin Relay</t>
  </si>
  <si>
    <t>Breaker - 110VAC 15A</t>
  </si>
  <si>
    <t>Eye Wash Station</t>
  </si>
  <si>
    <t>Protective Apron</t>
  </si>
  <si>
    <t>Eye Protection Shields</t>
  </si>
  <si>
    <t>WSST</t>
  </si>
  <si>
    <t>Hydraulic Model Construction</t>
  </si>
  <si>
    <t>Data Collection of Preston's Source Facilities &amp; Distribution System</t>
  </si>
  <si>
    <t>Distribution Pipes set-up in ACAD for importing into a GIS Shape File</t>
  </si>
  <si>
    <t>Distribution Pipes conversion ACAD to GIS Shape File</t>
  </si>
  <si>
    <t>Distribution Pipes - Import GIS Shape File, Create Junctions (Nodes) in Preston's Model</t>
  </si>
  <si>
    <t>Junction (Node) elevation assignment</t>
  </si>
  <si>
    <t>Preston Industrial Source of Supply Construction in the Model</t>
  </si>
  <si>
    <t>Load Model with Preston Industrial Park ERU's</t>
  </si>
  <si>
    <t>Calc Preston's Peak Day Diurnal Curve &amp; Assign to Junctions w/ ERU's Loaded</t>
  </si>
  <si>
    <t>Run &amp; Perform QA/QC checks &amp; make any necessary refinements</t>
  </si>
  <si>
    <t>Hydraulic Model Scenario &amp; Report</t>
  </si>
  <si>
    <t>Setup &amp; Run Hydraulic Model Scenario for MDD &amp; PHD Meeting DOH Requirements</t>
  </si>
  <si>
    <t>Setup &amp; Run Hydraulic Model Scenario for Fire Flow Analysis</t>
  </si>
  <si>
    <t>Prepare Hydraulic Model Narrative (Report) for DOH Submittal</t>
  </si>
  <si>
    <t>Edit Project Report per Peer Review</t>
  </si>
  <si>
    <t>Final P.E. Peer Review for submittal</t>
  </si>
  <si>
    <t>Coping, Binding &amp; of Project Report for DOH Submittal</t>
  </si>
  <si>
    <t>Department of Health Office of Drinking Water Review Fee</t>
  </si>
  <si>
    <t>Projected Total Fees:</t>
  </si>
  <si>
    <t>Notes:</t>
  </si>
  <si>
    <t>1) This document is intended to forecast approximate Engineering fees based upon current information and similar projects, with</t>
  </si>
  <si>
    <t xml:space="preserve">    billing on an hourly basis. Final project fees could vary from the projected fees shown.</t>
  </si>
  <si>
    <t>Engineering Staff Hours to Consolidate Sea Cliff Records into Pecock Hill</t>
  </si>
  <si>
    <t>Empolyee</t>
  </si>
  <si>
    <t>Update System History</t>
  </si>
  <si>
    <t>Site Facility Address Update</t>
  </si>
  <si>
    <t>Source of Supply Inventory drawing</t>
  </si>
  <si>
    <t>Update Connection Summary</t>
  </si>
  <si>
    <t>Document Draw Records Consolidation</t>
  </si>
  <si>
    <t>Sattin System Customer Migration to Aspinwall</t>
  </si>
  <si>
    <t>System's Owned &amp; Managed List Update</t>
  </si>
  <si>
    <t>CMP Revisions for consolidated System - Site Selection &amp; rotation</t>
  </si>
  <si>
    <t>CMP Revisions for consolidated System - CMP Map Update</t>
  </si>
  <si>
    <t>Coliform Monitoring Schedule Updated - WQ</t>
  </si>
  <si>
    <t>Chemical Contaminants Monitoring Schedule Update - WQ</t>
  </si>
  <si>
    <t>Nitrate Monitoring Schedule Update - WQ</t>
  </si>
  <si>
    <t>Lead &amp; Cooper Schedule Update - WQ</t>
  </si>
  <si>
    <t>WQ Records Merge</t>
  </si>
  <si>
    <t>Wellhead Meter Reading Forms merge</t>
  </si>
  <si>
    <t>Wellhead Protection Records Merge</t>
  </si>
  <si>
    <t>Sanitary Survey Action Items merge</t>
  </si>
  <si>
    <t>Edit Header then remove this note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</si>
  <si>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</si>
  <si>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</si>
  <si>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</si>
  <si>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</si>
  <si>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</si>
  <si>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</si>
  <si>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</si>
  <si>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</si>
  <si>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</si>
  <si>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</si>
  <si>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</si>
  <si>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</si>
  <si>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</si>
  <si>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</si>
  <si>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Single Service</t>
  </si>
  <si>
    <t>30800181</t>
  </si>
  <si>
    <t>8 x 1 TAPPING SADDLE</t>
  </si>
  <si>
    <t>40101255</t>
  </si>
  <si>
    <t>1" CORP STOP x PAC JT-NO LEAD</t>
  </si>
  <si>
    <t>51400155</t>
  </si>
  <si>
    <t>LOCATOR WIRE, # 14</t>
  </si>
  <si>
    <t>60100012</t>
  </si>
  <si>
    <t>1" CL 200 POLY PIPE</t>
  </si>
  <si>
    <t>80034134</t>
  </si>
  <si>
    <t>3/4" x 12" BRASS NIPPLE</t>
  </si>
  <si>
    <t>80034090</t>
  </si>
  <si>
    <t>3/4" BRASS 90 ELBOW</t>
  </si>
  <si>
    <t>100034060</t>
  </si>
  <si>
    <t>RES METER BOX w/lid, STANDARD</t>
  </si>
  <si>
    <t>40034220</t>
  </si>
  <si>
    <t>3/4" ANGLE STOP VALVE-NO LEAD</t>
  </si>
  <si>
    <t>100058258</t>
  </si>
  <si>
    <t>5/8"x3/4" MTR, BODY ONLY, COMP</t>
  </si>
  <si>
    <t>100058158</t>
  </si>
  <si>
    <t>5/8"x3/4" METER w/HRE REG+ERT</t>
  </si>
  <si>
    <t>Pre-Construction Conference with Engineering &amp; Contractor</t>
  </si>
  <si>
    <t>2" Blowoff</t>
  </si>
  <si>
    <t>40200282</t>
  </si>
  <si>
    <t>30800183</t>
  </si>
  <si>
    <t>60600081</t>
  </si>
  <si>
    <t>60600082</t>
  </si>
  <si>
    <t>20200130</t>
  </si>
  <si>
    <t>20200140</t>
  </si>
  <si>
    <t>20200090</t>
  </si>
  <si>
    <t>10200020</t>
  </si>
  <si>
    <t>10200141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</si>
  <si>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</si>
  <si>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</si>
  <si>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</si>
  <si>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</si>
  <si>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</si>
  <si>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</si>
  <si>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</si>
  <si>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</si>
  <si>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</si>
  <si>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125001000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</si>
  <si>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</si>
  <si>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</si>
  <si>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</si>
  <si>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</si>
  <si>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</si>
  <si>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</si>
  <si>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</si>
  <si>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</si>
  <si>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</si>
  <si>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</si>
  <si>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$/LF</t>
  </si>
  <si>
    <t>40200312</t>
  </si>
  <si>
    <t>20200180</t>
  </si>
  <si>
    <t>40200271</t>
  </si>
  <si>
    <t>20200060</t>
  </si>
  <si>
    <t>20200191</t>
  </si>
  <si>
    <t>20034135</t>
  </si>
  <si>
    <t>20034130</t>
  </si>
  <si>
    <t>20034090</t>
  </si>
  <si>
    <t>100102070</t>
  </si>
  <si>
    <t>20112130</t>
  </si>
  <si>
    <t>20112090</t>
  </si>
  <si>
    <t>20112200</t>
  </si>
  <si>
    <t>60600083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</si>
  <si>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</si>
  <si>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</si>
  <si>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</si>
  <si>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</si>
  <si>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</si>
  <si>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</si>
  <si>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</si>
  <si>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</si>
  <si>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</si>
  <si>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</si>
  <si>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</si>
  <si>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</si>
  <si>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</si>
  <si>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</si>
  <si>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</si>
  <si>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</si>
  <si>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Double Service</t>
  </si>
  <si>
    <t>Quistorff</t>
  </si>
  <si>
    <t>#3612 Single Service for 12311 64th Street Court NW</t>
  </si>
  <si>
    <t>Single Service for 12311 64th Street Court NW</t>
  </si>
  <si>
    <t>30400181</t>
  </si>
  <si>
    <t>4 x 1 TAPPING SADDLE</t>
  </si>
  <si>
    <t>Paveing Contractor - Pavement Restoration</t>
  </si>
  <si>
    <t>SY</t>
  </si>
  <si>
    <t>40100300</t>
  </si>
  <si>
    <t>1" PRESS REGULATING VALVE-NO L</t>
  </si>
  <si>
    <t>Backhoe &amp; Operator</t>
  </si>
  <si>
    <t>HRS</t>
  </si>
  <si>
    <t>Two Servicemen &amp;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</si>
</sst>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</numFmts>
  <fonts count="17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7">
    <xf numFmtId="0" fontId="0" fillId="0" borderId="0"/>
    <xf numFmtId="0" fontId="4" fillId="0" borderId="0"/>
    <xf numFmtId="42" fontId="8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3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5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5" fontId="2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0" xfId="1" applyBorder="1"/>
    <xf numFmtId="0" fontId="4" fillId="0" borderId="7" xfId="1" applyBorder="1"/>
    <xf numFmtId="0" fontId="5" fillId="0" borderId="0" xfId="1" applyFont="1"/>
    <xf numFmtId="0" fontId="5" fillId="0" borderId="8" xfId="1" applyFont="1" applyBorder="1" applyAlignment="1">
      <alignment horizontal="center"/>
    </xf>
    <xf numFmtId="0" fontId="4" fillId="0" borderId="8" xfId="1" applyBorder="1"/>
    <xf numFmtId="165" fontId="8" fillId="0" borderId="8" xfId="1" applyNumberFormat="1" applyFont="1" applyBorder="1"/>
    <xf numFmtId="44" fontId="4" fillId="0" borderId="8" xfId="1" applyNumberFormat="1" applyBorder="1"/>
    <xf numFmtId="4" fontId="4" fillId="0" borderId="0" xfId="1" applyNumberFormat="1" applyBorder="1"/>
    <xf numFmtId="166" fontId="5" fillId="0" borderId="0" xfId="1" applyNumberFormat="1" applyFont="1" applyBorder="1"/>
    <xf numFmtId="165" fontId="8" fillId="0" borderId="0" xfId="1" applyNumberFormat="1" applyFont="1" applyBorder="1"/>
    <xf numFmtId="3" fontId="4" fillId="0" borderId="0" xfId="1" applyNumberFormat="1" applyBorder="1"/>
    <xf numFmtId="44" fontId="4" fillId="0" borderId="0" xfId="1" applyNumberFormat="1" applyBorder="1"/>
    <xf numFmtId="166" fontId="4" fillId="0" borderId="0" xfId="1" applyNumberFormat="1"/>
    <xf numFmtId="0" fontId="5" fillId="0" borderId="0" xfId="1" applyFont="1" applyBorder="1"/>
    <xf numFmtId="0" fontId="9" fillId="0" borderId="11" xfId="1" applyFont="1" applyBorder="1"/>
    <xf numFmtId="0" fontId="10" fillId="0" borderId="12" xfId="1" applyFont="1" applyBorder="1"/>
    <xf numFmtId="167" fontId="9" fillId="0" borderId="13" xfId="1" applyNumberFormat="1" applyFont="1" applyBorder="1"/>
    <xf numFmtId="0" fontId="11" fillId="0" borderId="0" xfId="1" applyFont="1" applyBorder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12" fillId="0" borderId="0" xfId="0" applyFont="1"/>
    <xf numFmtId="0" fontId="9" fillId="0" borderId="0" xfId="1" applyFont="1" applyBorder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0" fontId="4" fillId="0" borderId="0" xfId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0" fontId="0" fillId="0" borderId="0" xfId="0" applyFont="1" applyFill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2" xfId="0" applyFill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167" fontId="0" fillId="0" borderId="0" xfId="0" applyNumberFormat="1" applyFill="1"/>
    <xf numFmtId="0" fontId="10" fillId="0" borderId="0" xfId="1" applyFont="1" applyBorder="1"/>
    <xf numFmtId="167" fontId="9" fillId="0" borderId="0" xfId="1" applyNumberFormat="1" applyFont="1" applyBorder="1"/>
    <xf numFmtId="3" fontId="4" fillId="0" borderId="8" xfId="1" applyNumberFormat="1" applyFill="1" applyBorder="1"/>
    <xf numFmtId="165" fontId="4" fillId="0" borderId="8" xfId="1" applyNumberFormat="1" applyFont="1" applyFill="1" applyBorder="1"/>
    <xf numFmtId="0" fontId="4" fillId="0" borderId="0" xfId="1" applyFont="1" applyFill="1"/>
    <xf numFmtId="0" fontId="4" fillId="0" borderId="0" xfId="1" applyFill="1" applyBorder="1"/>
    <xf numFmtId="0" fontId="4" fillId="0" borderId="0" xfId="1" applyFill="1"/>
    <xf numFmtId="0" fontId="9" fillId="0" borderId="0" xfId="1" applyFont="1" applyFill="1" applyBorder="1"/>
    <xf numFmtId="0" fontId="5" fillId="0" borderId="8" xfId="1" applyFont="1" applyFill="1" applyBorder="1" applyAlignment="1">
      <alignment horizontal="center"/>
    </xf>
    <xf numFmtId="0" fontId="4" fillId="0" borderId="8" xfId="1" applyFill="1" applyBorder="1"/>
    <xf numFmtId="165" fontId="8" fillId="0" borderId="8" xfId="1" applyNumberFormat="1" applyFont="1" applyFill="1" applyBorder="1"/>
    <xf numFmtId="44" fontId="4" fillId="0" borderId="8" xfId="1" applyNumberFormat="1" applyFill="1" applyBorder="1"/>
    <xf numFmtId="165" fontId="4" fillId="0" borderId="8" xfId="1" applyNumberFormat="1" applyFill="1" applyBorder="1"/>
    <xf numFmtId="3" fontId="4" fillId="0" borderId="8" xfId="1" applyNumberFormat="1" applyFill="1" applyBorder="1" applyAlignment="1">
      <alignment horizontal="right"/>
    </xf>
    <xf numFmtId="42" fontId="0" fillId="0" borderId="8" xfId="2" applyFont="1" applyFill="1" applyBorder="1"/>
    <xf numFmtId="9" fontId="4" fillId="0" borderId="8" xfId="1" applyNumberFormat="1" applyFill="1" applyBorder="1"/>
    <xf numFmtId="10" fontId="4" fillId="0" borderId="8" xfId="1" applyNumberFormat="1" applyFill="1" applyBorder="1"/>
    <xf numFmtId="0" fontId="5" fillId="0" borderId="0" xfId="1" applyFont="1" applyFill="1" applyBorder="1" applyAlignment="1">
      <alignment horizontal="left"/>
    </xf>
    <xf numFmtId="166" fontId="5" fillId="0" borderId="0" xfId="1" applyNumberFormat="1" applyFont="1" applyFill="1" applyBorder="1"/>
    <xf numFmtId="165" fontId="8" fillId="0" borderId="0" xfId="1" applyNumberFormat="1" applyFont="1" applyFill="1" applyBorder="1"/>
    <xf numFmtId="0" fontId="4" fillId="0" borderId="9" xfId="1" applyFill="1" applyBorder="1" applyAlignment="1">
      <alignment horizontal="left"/>
    </xf>
    <xf numFmtId="0" fontId="4" fillId="0" borderId="10" xfId="1" applyFill="1" applyBorder="1" applyAlignment="1">
      <alignment horizontal="left"/>
    </xf>
    <xf numFmtId="0" fontId="4" fillId="0" borderId="8" xfId="1" applyFill="1" applyBorder="1" applyAlignment="1">
      <alignment horizontal="left"/>
    </xf>
    <xf numFmtId="0" fontId="4" fillId="0" borderId="9" xfId="1" applyFill="1" applyBorder="1" applyProtection="1">
      <protection locked="0"/>
    </xf>
    <xf numFmtId="0" fontId="4" fillId="0" borderId="9" xfId="1" applyFont="1" applyFill="1" applyBorder="1" applyProtection="1">
      <protection locked="0"/>
    </xf>
    <xf numFmtId="0" fontId="4" fillId="0" borderId="0" xfId="1" applyFont="1"/>
    <xf numFmtId="166" fontId="0" fillId="0" borderId="0" xfId="0" applyNumberFormat="1"/>
    <xf numFmtId="168" fontId="0" fillId="0" borderId="0" xfId="5" applyNumberFormat="1" applyFont="1"/>
    <xf numFmtId="4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8" fontId="0" fillId="0" borderId="0" xfId="0" applyNumberForma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right"/>
    </xf>
    <xf numFmtId="8" fontId="2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4" fontId="0" fillId="0" borderId="0" xfId="3" applyNumberFormat="1" applyFont="1" applyAlignment="1">
      <alignment horizontal="center"/>
    </xf>
    <xf numFmtId="49" fontId="0" fillId="0" borderId="0" xfId="0" applyNumberFormat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0" fontId="12" fillId="0" borderId="18" xfId="0" applyFont="1" applyBorder="1"/>
    <xf numFmtId="169" fontId="4" fillId="0" borderId="0" xfId="6" applyNumberFormat="1" applyFont="1"/>
    <xf numFmtId="0" fontId="4" fillId="0" borderId="8" xfId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0" fontId="4" fillId="0" borderId="9" xfId="1" applyFill="1" applyBorder="1" applyAlignment="1">
      <alignment horizontal="left"/>
    </xf>
    <xf numFmtId="0" fontId="4" fillId="0" borderId="17" xfId="1" applyFill="1" applyBorder="1" applyAlignment="1">
      <alignment horizontal="left"/>
    </xf>
    <xf numFmtId="0" fontId="4" fillId="0" borderId="10" xfId="1" applyFill="1" applyBorder="1" applyAlignment="1">
      <alignment horizontal="left"/>
    </xf>
    <xf numFmtId="10" fontId="4" fillId="0" borderId="9" xfId="1" applyNumberFormat="1" applyFill="1" applyBorder="1" applyAlignment="1" applyProtection="1">
      <alignment horizontal="left"/>
      <protection locked="0"/>
    </xf>
    <xf numFmtId="10" fontId="4" fillId="0" borderId="10" xfId="1" applyNumberFormat="1" applyFill="1" applyBorder="1" applyAlignment="1" applyProtection="1">
      <alignment horizontal="left"/>
      <protection locked="0"/>
    </xf>
    <xf numFmtId="0" fontId="5" fillId="0" borderId="4" xfId="1" applyFont="1" applyBorder="1" applyAlignment="1">
      <alignment horizontal="center"/>
    </xf>
    <xf numFmtId="0" fontId="4" fillId="0" borderId="4" xfId="1" applyBorder="1" applyAlignment="1">
      <alignment horizontal="center"/>
    </xf>
    <xf numFmtId="0" fontId="6" fillId="0" borderId="0" xfId="1" applyFont="1" applyBorder="1" applyAlignment="1" applyProtection="1">
      <alignment horizontal="center"/>
      <protection locked="0"/>
    </xf>
    <xf numFmtId="14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</cellXfs>
  <cellStyles count="7">
    <cellStyle name="Comma" xfId="6" builtinId="3"/>
    <cellStyle name="Currency [0] 2" xfId="2"/>
    <cellStyle name="Currency [0] 2 2" xfId="3"/>
    <cellStyle name="Normal" xfId="0" builtinId="0"/>
    <cellStyle name="Normal 2" xfId="1"/>
    <cellStyle name="Normal 2 2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rsvr\Washington%20Water%20Service\Construction\INVENTORY%20COST%20SHEETS\INVENTORY%20COS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8">
          <cell r="E18">
            <v>2.1076899999999998</v>
          </cell>
        </row>
        <row r="137">
          <cell r="E137">
            <v>0.91176540000000006</v>
          </cell>
        </row>
        <row r="235">
          <cell r="E235">
            <v>4.5697600000000005</v>
          </cell>
        </row>
        <row r="286">
          <cell r="E286">
            <v>1.7754841000000001</v>
          </cell>
        </row>
        <row r="289">
          <cell r="E289">
            <v>6.4831000000000003</v>
          </cell>
        </row>
        <row r="290">
          <cell r="E290">
            <v>9.5686499999999999</v>
          </cell>
        </row>
        <row r="299">
          <cell r="E299">
            <v>87.982830000000007</v>
          </cell>
        </row>
        <row r="371">
          <cell r="E371">
            <v>2.3422100000000001</v>
          </cell>
        </row>
        <row r="375">
          <cell r="E375">
            <v>8.5881848000000005</v>
          </cell>
        </row>
        <row r="413">
          <cell r="E413">
            <v>4.7618999999999998</v>
          </cell>
        </row>
        <row r="425">
          <cell r="E425">
            <v>5.5761900999999998</v>
          </cell>
        </row>
        <row r="463">
          <cell r="E463">
            <v>4.1744300000000001</v>
          </cell>
        </row>
        <row r="503">
          <cell r="E503">
            <v>13.83915</v>
          </cell>
        </row>
        <row r="514">
          <cell r="E514">
            <v>12.76444</v>
          </cell>
        </row>
        <row r="582">
          <cell r="E582">
            <v>17.199000000000002</v>
          </cell>
        </row>
        <row r="621">
          <cell r="E621">
            <v>57.340062000000003</v>
          </cell>
        </row>
        <row r="628">
          <cell r="E628">
            <v>90.778999999999996</v>
          </cell>
        </row>
        <row r="673">
          <cell r="E673">
            <v>20.526350000000001</v>
          </cell>
        </row>
        <row r="731">
          <cell r="E731">
            <v>140.75113000000002</v>
          </cell>
        </row>
        <row r="785">
          <cell r="E785">
            <v>153.93299999999999</v>
          </cell>
        </row>
        <row r="796">
          <cell r="E796">
            <v>446.72991999999999</v>
          </cell>
        </row>
        <row r="853">
          <cell r="E853">
            <v>93.152289100000004</v>
          </cell>
        </row>
        <row r="865">
          <cell r="E865">
            <v>49.76829</v>
          </cell>
        </row>
        <row r="875">
          <cell r="E875">
            <v>455.58396000000005</v>
          </cell>
        </row>
        <row r="886">
          <cell r="E886">
            <v>693.68329289999997</v>
          </cell>
        </row>
        <row r="923">
          <cell r="E923">
            <v>41.3097633</v>
          </cell>
        </row>
        <row r="1551">
          <cell r="E1551">
            <v>0.18239000000000002</v>
          </cell>
        </row>
        <row r="1587">
          <cell r="E1587">
            <v>2329.0926100000001</v>
          </cell>
        </row>
        <row r="1589">
          <cell r="E1589">
            <v>196.21966</v>
          </cell>
        </row>
        <row r="1592">
          <cell r="E1592">
            <v>0.68735940000000006</v>
          </cell>
        </row>
        <row r="1608">
          <cell r="E1608">
            <v>36.18797</v>
          </cell>
        </row>
        <row r="1611">
          <cell r="E1611">
            <v>59.630350000000007</v>
          </cell>
        </row>
        <row r="1733">
          <cell r="E1733">
            <v>6.5530179000000004</v>
          </cell>
        </row>
        <row r="1756">
          <cell r="E1756">
            <v>20.078890000000001</v>
          </cell>
        </row>
        <row r="1908">
          <cell r="E1908">
            <v>49.094500000000004</v>
          </cell>
        </row>
        <row r="1909">
          <cell r="E1909">
            <v>216.05389000000002</v>
          </cell>
        </row>
        <row r="1921">
          <cell r="E1921">
            <v>44.353920000000002</v>
          </cell>
        </row>
        <row r="1930">
          <cell r="E1930">
            <v>253.18799999999999</v>
          </cell>
        </row>
        <row r="1966">
          <cell r="E1966">
            <v>2.4823499999999998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abSelected="1" topLeftCell="A28" workbookViewId="0">
      <selection activeCell="N15" sqref="N15"/>
    </sheetView>
  </sheetViews>
  <sheetFormatPr defaultColWidth="8.85546875" defaultRowHeight="12.75" x14ac:dyDescent="0.2"/>
  <cols>
    <col min="1" max="1" width="2.7109375" style="20" customWidth="1"/>
    <col min="2" max="2" width="6.7109375" style="20" customWidth="1"/>
    <col min="3" max="3" width="44.7109375" style="20" customWidth="1"/>
    <col min="4" max="4" width="11.7109375" style="20" customWidth="1"/>
    <col min="5" max="5" width="9.28515625" style="20" customWidth="1"/>
    <col min="6" max="6" width="14.7109375" style="20" customWidth="1"/>
    <col min="7" max="7" width="19" style="20" customWidth="1"/>
    <col min="8" max="8" width="2.7109375" style="20" customWidth="1"/>
    <col min="9" max="16384" width="8.85546875" style="20"/>
  </cols>
  <sheetData>
    <row r="1" spans="1:9" ht="13.5" thickTop="1" x14ac:dyDescent="0.2">
      <c r="A1" s="17"/>
      <c r="B1" s="138"/>
      <c r="C1" s="138"/>
      <c r="D1" s="139"/>
      <c r="E1" s="139"/>
      <c r="F1" s="18"/>
      <c r="G1" s="18"/>
      <c r="H1" s="19"/>
    </row>
    <row r="2" spans="1:9" x14ac:dyDescent="0.2">
      <c r="A2" s="21"/>
      <c r="B2" s="22"/>
      <c r="D2" s="23"/>
      <c r="E2" s="23"/>
      <c r="F2" s="23"/>
      <c r="G2" s="23"/>
      <c r="H2" s="24"/>
    </row>
    <row r="3" spans="1:9" x14ac:dyDescent="0.2">
      <c r="A3" s="21"/>
      <c r="B3" s="25"/>
      <c r="D3" s="23"/>
      <c r="E3" s="23"/>
      <c r="F3" s="23"/>
      <c r="G3" s="23"/>
      <c r="H3" s="24"/>
    </row>
    <row r="4" spans="1:9" x14ac:dyDescent="0.2">
      <c r="A4" s="21"/>
      <c r="B4" s="25"/>
      <c r="D4" s="23"/>
      <c r="E4" s="23"/>
      <c r="F4" s="23"/>
      <c r="G4" s="23"/>
      <c r="H4" s="24"/>
    </row>
    <row r="5" spans="1:9" x14ac:dyDescent="0.2">
      <c r="A5" s="21"/>
      <c r="B5" s="25"/>
      <c r="D5" s="23"/>
      <c r="E5" s="23"/>
      <c r="F5" s="23"/>
      <c r="G5" s="23"/>
      <c r="H5" s="24"/>
    </row>
    <row r="6" spans="1:9" x14ac:dyDescent="0.2">
      <c r="A6" s="21"/>
      <c r="B6" s="25"/>
      <c r="D6" s="23"/>
      <c r="E6" s="23"/>
      <c r="F6" s="23"/>
      <c r="G6" s="23"/>
      <c r="H6" s="24"/>
    </row>
    <row r="7" spans="1:9" x14ac:dyDescent="0.2">
      <c r="A7" s="21"/>
      <c r="B7" s="25"/>
      <c r="D7" s="23"/>
      <c r="E7" s="23"/>
      <c r="F7" s="23"/>
      <c r="G7" s="23"/>
      <c r="H7" s="24"/>
    </row>
    <row r="8" spans="1:9" x14ac:dyDescent="0.2">
      <c r="A8" s="21"/>
      <c r="B8" s="25" t="s">
        <v>11</v>
      </c>
      <c r="D8" s="23"/>
      <c r="E8" s="23"/>
      <c r="F8" s="23"/>
      <c r="G8" s="23"/>
      <c r="H8" s="24"/>
    </row>
    <row r="9" spans="1:9" x14ac:dyDescent="0.2">
      <c r="A9" s="21"/>
      <c r="B9" s="23"/>
      <c r="D9" s="23"/>
      <c r="E9" s="23"/>
      <c r="F9" s="23"/>
      <c r="G9" s="23"/>
      <c r="H9" s="24"/>
    </row>
    <row r="10" spans="1:9" x14ac:dyDescent="0.2">
      <c r="A10" s="21"/>
      <c r="B10" s="23"/>
      <c r="D10" s="23"/>
      <c r="E10" s="23"/>
      <c r="F10" s="23"/>
      <c r="G10" s="23"/>
      <c r="H10" s="24"/>
    </row>
    <row r="11" spans="1:9" ht="18" x14ac:dyDescent="0.25">
      <c r="A11" s="21"/>
      <c r="B11" s="140"/>
      <c r="C11" s="140"/>
      <c r="D11" s="140"/>
      <c r="E11" s="140"/>
      <c r="F11" s="140"/>
      <c r="G11" s="140"/>
      <c r="H11" s="24"/>
      <c r="I11" s="23"/>
    </row>
    <row r="12" spans="1:9" x14ac:dyDescent="0.2">
      <c r="A12" s="21"/>
      <c r="H12" s="24"/>
      <c r="I12" s="23"/>
    </row>
    <row r="13" spans="1:9" ht="20.25" x14ac:dyDescent="0.3">
      <c r="A13" s="21"/>
      <c r="B13" s="141" t="s">
        <v>233</v>
      </c>
      <c r="C13" s="142"/>
      <c r="D13" s="142"/>
      <c r="E13" s="142"/>
      <c r="F13" s="142"/>
      <c r="G13" s="142"/>
      <c r="H13" s="24"/>
      <c r="I13" s="23"/>
    </row>
    <row r="14" spans="1:9" ht="20.25" x14ac:dyDescent="0.3">
      <c r="A14" s="21"/>
      <c r="B14" s="142" t="s">
        <v>234</v>
      </c>
      <c r="C14" s="142"/>
      <c r="D14" s="142"/>
      <c r="E14" s="142"/>
      <c r="F14" s="142"/>
      <c r="G14" s="142"/>
      <c r="H14" s="24"/>
      <c r="I14" s="23"/>
    </row>
    <row r="15" spans="1:9" ht="20.25" x14ac:dyDescent="0.3">
      <c r="A15" s="21"/>
      <c r="B15" s="44"/>
      <c r="C15" s="45"/>
      <c r="D15" s="45"/>
      <c r="E15" s="45"/>
      <c r="F15" s="45"/>
      <c r="G15" s="45"/>
      <c r="H15" s="24"/>
      <c r="I15" s="23"/>
    </row>
    <row r="16" spans="1:9" ht="15.75" x14ac:dyDescent="0.25">
      <c r="A16" s="21"/>
      <c r="B16" s="80"/>
      <c r="C16" s="81"/>
      <c r="D16" s="82" t="s">
        <v>30</v>
      </c>
      <c r="E16" s="80"/>
      <c r="F16" s="80"/>
      <c r="G16" s="80"/>
      <c r="H16" s="24"/>
      <c r="I16" s="23"/>
    </row>
    <row r="17" spans="1:9" x14ac:dyDescent="0.2">
      <c r="A17" s="21"/>
      <c r="B17" s="83" t="s">
        <v>12</v>
      </c>
      <c r="C17" s="83" t="s">
        <v>13</v>
      </c>
      <c r="D17" s="83" t="s">
        <v>14</v>
      </c>
      <c r="E17" s="83" t="s">
        <v>15</v>
      </c>
      <c r="F17" s="83" t="s">
        <v>16</v>
      </c>
      <c r="G17" s="83" t="s">
        <v>3</v>
      </c>
      <c r="H17" s="24"/>
      <c r="I17" s="23"/>
    </row>
    <row r="18" spans="1:9" x14ac:dyDescent="0.2">
      <c r="A18" s="21"/>
      <c r="B18" s="84">
        <v>1</v>
      </c>
      <c r="C18" s="78" t="s">
        <v>235</v>
      </c>
      <c r="D18" s="77">
        <v>1</v>
      </c>
      <c r="E18" s="78" t="s">
        <v>17</v>
      </c>
      <c r="F18" s="86">
        <f>'Materials Worksheet'!F97</f>
        <v>900</v>
      </c>
      <c r="G18" s="86">
        <f>F18*D18</f>
        <v>900</v>
      </c>
      <c r="H18" s="24"/>
      <c r="I18" s="23"/>
    </row>
    <row r="19" spans="1:9" x14ac:dyDescent="0.2">
      <c r="A19" s="21"/>
      <c r="B19" s="84">
        <v>2</v>
      </c>
      <c r="C19" s="79"/>
      <c r="D19" s="77"/>
      <c r="E19" s="78"/>
      <c r="F19" s="86"/>
      <c r="G19" s="86">
        <f t="shared" ref="G19:G26" si="0">F19*D19</f>
        <v>0</v>
      </c>
      <c r="H19" s="24"/>
      <c r="I19" s="23"/>
    </row>
    <row r="20" spans="1:9" x14ac:dyDescent="0.2">
      <c r="A20" s="21"/>
      <c r="B20" s="84">
        <v>3</v>
      </c>
      <c r="C20" s="78"/>
      <c r="D20" s="77"/>
      <c r="E20" s="78"/>
      <c r="F20" s="86"/>
      <c r="G20" s="86">
        <f t="shared" si="0"/>
        <v>0</v>
      </c>
      <c r="H20" s="24"/>
      <c r="I20" s="23"/>
    </row>
    <row r="21" spans="1:9" x14ac:dyDescent="0.2">
      <c r="A21" s="21"/>
      <c r="B21" s="84">
        <v>4</v>
      </c>
      <c r="C21" s="78"/>
      <c r="D21" s="77"/>
      <c r="E21" s="78"/>
      <c r="F21" s="86"/>
      <c r="G21" s="86">
        <f t="shared" si="0"/>
        <v>0</v>
      </c>
      <c r="H21" s="24"/>
      <c r="I21" s="23"/>
    </row>
    <row r="22" spans="1:9" x14ac:dyDescent="0.2">
      <c r="A22" s="21"/>
      <c r="B22" s="84">
        <v>5</v>
      </c>
      <c r="C22" s="87"/>
      <c r="D22" s="77"/>
      <c r="E22" s="87"/>
      <c r="F22" s="86"/>
      <c r="G22" s="86">
        <f t="shared" si="0"/>
        <v>0</v>
      </c>
      <c r="H22" s="24"/>
      <c r="I22" s="23"/>
    </row>
    <row r="23" spans="1:9" x14ac:dyDescent="0.2">
      <c r="A23" s="21"/>
      <c r="B23" s="84">
        <v>6</v>
      </c>
      <c r="C23" s="87"/>
      <c r="D23" s="77"/>
      <c r="E23" s="87"/>
      <c r="F23" s="86"/>
      <c r="G23" s="86">
        <f t="shared" si="0"/>
        <v>0</v>
      </c>
      <c r="H23" s="24"/>
      <c r="I23" s="23"/>
    </row>
    <row r="24" spans="1:9" x14ac:dyDescent="0.2">
      <c r="A24" s="21"/>
      <c r="B24" s="84">
        <v>7</v>
      </c>
      <c r="C24" s="87"/>
      <c r="D24" s="77"/>
      <c r="E24" s="87"/>
      <c r="F24" s="86"/>
      <c r="G24" s="86">
        <f t="shared" si="0"/>
        <v>0</v>
      </c>
      <c r="H24" s="24"/>
      <c r="I24" s="23"/>
    </row>
    <row r="25" spans="1:9" x14ac:dyDescent="0.2">
      <c r="A25" s="21"/>
      <c r="B25" s="84">
        <v>8</v>
      </c>
      <c r="C25" s="87"/>
      <c r="D25" s="77"/>
      <c r="E25" s="87"/>
      <c r="F25" s="86"/>
      <c r="G25" s="86">
        <f t="shared" si="0"/>
        <v>0</v>
      </c>
      <c r="H25" s="24"/>
      <c r="I25" s="30"/>
    </row>
    <row r="26" spans="1:9" x14ac:dyDescent="0.2">
      <c r="A26" s="21"/>
      <c r="B26" s="84">
        <v>9</v>
      </c>
      <c r="C26" s="87"/>
      <c r="D26" s="77"/>
      <c r="E26" s="87"/>
      <c r="F26" s="86"/>
      <c r="G26" s="86">
        <f t="shared" si="0"/>
        <v>0</v>
      </c>
      <c r="H26" s="24"/>
      <c r="I26" s="23"/>
    </row>
    <row r="27" spans="1:9" x14ac:dyDescent="0.2">
      <c r="A27" s="21"/>
      <c r="B27" s="84">
        <v>10</v>
      </c>
      <c r="C27" s="87"/>
      <c r="D27" s="88"/>
      <c r="E27" s="87"/>
      <c r="F27" s="86"/>
      <c r="G27" s="89">
        <f>D27*F27</f>
        <v>0</v>
      </c>
      <c r="H27" s="24"/>
      <c r="I27" s="23"/>
    </row>
    <row r="28" spans="1:9" x14ac:dyDescent="0.2">
      <c r="A28" s="21"/>
      <c r="B28" s="81">
        <v>11</v>
      </c>
      <c r="C28" s="80"/>
      <c r="D28" s="84" t="s">
        <v>38</v>
      </c>
      <c r="E28" s="84"/>
      <c r="F28" s="84"/>
      <c r="G28" s="86">
        <f>ROUND(SUM(G18:G27),-2)</f>
        <v>900</v>
      </c>
      <c r="H28" s="24"/>
      <c r="I28" s="23"/>
    </row>
    <row r="29" spans="1:9" x14ac:dyDescent="0.2">
      <c r="A29" s="21"/>
      <c r="B29" s="81">
        <v>12</v>
      </c>
      <c r="C29" s="80"/>
      <c r="D29" s="133" t="s">
        <v>24</v>
      </c>
      <c r="E29" s="135"/>
      <c r="F29" s="90">
        <v>0.2</v>
      </c>
      <c r="G29" s="86">
        <f>G28*F29</f>
        <v>180</v>
      </c>
      <c r="H29" s="24"/>
      <c r="I29" s="23"/>
    </row>
    <row r="30" spans="1:9" x14ac:dyDescent="0.2">
      <c r="A30" s="21"/>
      <c r="B30" s="81">
        <v>13</v>
      </c>
      <c r="C30" s="80"/>
      <c r="D30" s="133" t="s">
        <v>45</v>
      </c>
      <c r="E30" s="135"/>
      <c r="F30" s="91">
        <v>8.5999999999999993E-2</v>
      </c>
      <c r="G30" s="86">
        <f>(G28+G29)*F30</f>
        <v>92.88</v>
      </c>
      <c r="H30" s="24"/>
      <c r="I30" s="23"/>
    </row>
    <row r="31" spans="1:9" x14ac:dyDescent="0.2">
      <c r="A31" s="21"/>
      <c r="B31" s="81">
        <v>14</v>
      </c>
      <c r="C31" s="80"/>
      <c r="D31" s="133" t="s">
        <v>47</v>
      </c>
      <c r="E31" s="135"/>
      <c r="F31" s="84"/>
      <c r="G31" s="86">
        <f>G28+G29+G30</f>
        <v>1172.8800000000001</v>
      </c>
      <c r="H31" s="24"/>
      <c r="I31" s="23"/>
    </row>
    <row r="32" spans="1:9" x14ac:dyDescent="0.2">
      <c r="A32" s="21"/>
      <c r="B32" s="81">
        <v>15</v>
      </c>
      <c r="C32" s="80"/>
      <c r="D32" s="92" t="s">
        <v>10</v>
      </c>
      <c r="E32" s="81"/>
      <c r="F32" s="81"/>
      <c r="G32" s="93">
        <f>ROUNDUP(G31,-2)</f>
        <v>1200</v>
      </c>
      <c r="H32" s="24"/>
      <c r="I32" s="23"/>
    </row>
    <row r="33" spans="1:9" x14ac:dyDescent="0.2">
      <c r="A33" s="21"/>
      <c r="B33" s="80"/>
      <c r="C33" s="80"/>
      <c r="D33" s="80"/>
      <c r="E33" s="80"/>
      <c r="F33" s="80"/>
      <c r="G33" s="81"/>
      <c r="H33" s="24"/>
      <c r="I33" s="23"/>
    </row>
    <row r="34" spans="1:9" ht="15.75" x14ac:dyDescent="0.25">
      <c r="A34" s="21"/>
      <c r="B34" s="23"/>
      <c r="C34" s="23"/>
      <c r="D34" s="47" t="s">
        <v>31</v>
      </c>
      <c r="E34" s="23"/>
      <c r="F34" s="23"/>
      <c r="H34" s="24"/>
      <c r="I34" s="23"/>
    </row>
    <row r="35" spans="1:9" x14ac:dyDescent="0.2">
      <c r="A35" s="21"/>
      <c r="B35" s="26" t="s">
        <v>12</v>
      </c>
      <c r="C35" s="26" t="s">
        <v>13</v>
      </c>
      <c r="D35" s="26" t="s">
        <v>14</v>
      </c>
      <c r="E35" s="26" t="s">
        <v>15</v>
      </c>
      <c r="F35" s="26" t="s">
        <v>16</v>
      </c>
      <c r="G35" s="26" t="s">
        <v>3</v>
      </c>
      <c r="H35" s="24"/>
      <c r="I35" s="23"/>
    </row>
    <row r="36" spans="1:9" x14ac:dyDescent="0.2">
      <c r="A36" s="21"/>
      <c r="B36" s="27">
        <v>16</v>
      </c>
      <c r="C36" s="78" t="s">
        <v>242</v>
      </c>
      <c r="D36" s="77">
        <v>12</v>
      </c>
      <c r="E36" s="78" t="s">
        <v>243</v>
      </c>
      <c r="F36" s="86">
        <v>125</v>
      </c>
      <c r="G36" s="29">
        <f>F36*D36</f>
        <v>1500</v>
      </c>
      <c r="H36" s="24"/>
      <c r="I36" s="23"/>
    </row>
    <row r="37" spans="1:9" x14ac:dyDescent="0.2">
      <c r="A37" s="21"/>
      <c r="B37" s="27">
        <v>17</v>
      </c>
      <c r="C37" s="78" t="s">
        <v>244</v>
      </c>
      <c r="D37" s="77">
        <v>16</v>
      </c>
      <c r="E37" s="78" t="s">
        <v>243</v>
      </c>
      <c r="F37" s="86">
        <v>160</v>
      </c>
      <c r="G37" s="29">
        <f t="shared" ref="G37:G44" si="1">F37*D37</f>
        <v>2560</v>
      </c>
      <c r="H37" s="24"/>
      <c r="I37" s="23"/>
    </row>
    <row r="38" spans="1:9" x14ac:dyDescent="0.2">
      <c r="A38" s="21"/>
      <c r="B38" s="27">
        <v>18</v>
      </c>
      <c r="C38" s="78"/>
      <c r="D38" s="77"/>
      <c r="E38" s="78"/>
      <c r="F38" s="86"/>
      <c r="G38" s="29">
        <f t="shared" si="1"/>
        <v>0</v>
      </c>
      <c r="H38" s="24"/>
      <c r="I38" s="23"/>
    </row>
    <row r="39" spans="1:9" x14ac:dyDescent="0.2">
      <c r="A39" s="21"/>
      <c r="B39" s="27">
        <v>19</v>
      </c>
      <c r="C39" s="78"/>
      <c r="D39" s="77"/>
      <c r="E39" s="28"/>
      <c r="F39" s="29"/>
      <c r="G39" s="29">
        <f t="shared" si="1"/>
        <v>0</v>
      </c>
      <c r="H39" s="24"/>
      <c r="I39" s="23"/>
    </row>
    <row r="40" spans="1:9" x14ac:dyDescent="0.2">
      <c r="A40" s="21"/>
      <c r="B40" s="27">
        <v>20</v>
      </c>
      <c r="C40" s="78"/>
      <c r="D40" s="77"/>
      <c r="E40" s="28"/>
      <c r="F40" s="29"/>
      <c r="G40" s="29">
        <f t="shared" si="1"/>
        <v>0</v>
      </c>
      <c r="H40" s="24"/>
      <c r="I40" s="23"/>
    </row>
    <row r="41" spans="1:9" x14ac:dyDescent="0.2">
      <c r="A41" s="21"/>
      <c r="B41" s="27">
        <v>21</v>
      </c>
      <c r="C41" s="78"/>
      <c r="D41" s="77"/>
      <c r="E41" s="85"/>
      <c r="F41" s="86"/>
      <c r="G41" s="86">
        <f t="shared" si="1"/>
        <v>0</v>
      </c>
      <c r="H41" s="24"/>
      <c r="I41" s="23"/>
    </row>
    <row r="42" spans="1:9" x14ac:dyDescent="0.2">
      <c r="A42" s="21"/>
      <c r="B42" s="27">
        <v>22</v>
      </c>
      <c r="C42" s="78" t="s">
        <v>50</v>
      </c>
      <c r="D42" s="77">
        <v>1</v>
      </c>
      <c r="E42" s="78" t="s">
        <v>17</v>
      </c>
      <c r="F42" s="86">
        <f>'Projected Eng Hrs'!H41</f>
        <v>0</v>
      </c>
      <c r="G42" s="86">
        <f t="shared" si="1"/>
        <v>0</v>
      </c>
      <c r="H42" s="24"/>
      <c r="I42" s="23"/>
    </row>
    <row r="43" spans="1:9" x14ac:dyDescent="0.2">
      <c r="A43" s="21"/>
      <c r="B43" s="27">
        <v>23</v>
      </c>
      <c r="C43" s="81"/>
      <c r="D43" s="77"/>
      <c r="E43" s="85"/>
      <c r="F43" s="86"/>
      <c r="G43" s="86">
        <f t="shared" si="1"/>
        <v>0</v>
      </c>
      <c r="H43" s="24"/>
      <c r="I43" s="23"/>
    </row>
    <row r="44" spans="1:9" x14ac:dyDescent="0.2">
      <c r="A44" s="21"/>
      <c r="B44" s="27">
        <v>24</v>
      </c>
      <c r="C44" s="85"/>
      <c r="D44" s="77"/>
      <c r="E44" s="85"/>
      <c r="F44" s="86"/>
      <c r="G44" s="86">
        <f t="shared" si="1"/>
        <v>0</v>
      </c>
      <c r="H44" s="24"/>
      <c r="I44" s="23"/>
    </row>
    <row r="45" spans="1:9" x14ac:dyDescent="0.2">
      <c r="A45" s="21"/>
      <c r="B45" s="81">
        <v>25</v>
      </c>
      <c r="C45" s="94"/>
      <c r="D45" s="133" t="s">
        <v>46</v>
      </c>
      <c r="E45" s="134"/>
      <c r="F45" s="135"/>
      <c r="G45" s="86">
        <f>ROUND(SUM(G36:G44),-1)</f>
        <v>4060</v>
      </c>
      <c r="H45" s="24"/>
      <c r="I45" s="23"/>
    </row>
    <row r="46" spans="1:9" x14ac:dyDescent="0.2">
      <c r="A46" s="21"/>
      <c r="B46" s="81">
        <v>26</v>
      </c>
      <c r="C46" s="94"/>
      <c r="D46" s="136" t="s">
        <v>24</v>
      </c>
      <c r="E46" s="137"/>
      <c r="F46" s="90">
        <v>0.2</v>
      </c>
      <c r="G46" s="86">
        <f>G45*F46</f>
        <v>812</v>
      </c>
      <c r="H46" s="24"/>
      <c r="I46" s="23"/>
    </row>
    <row r="47" spans="1:9" x14ac:dyDescent="0.2">
      <c r="A47" s="21"/>
      <c r="B47" s="81">
        <v>27</v>
      </c>
      <c r="C47" s="94"/>
      <c r="D47" s="95" t="s">
        <v>48</v>
      </c>
      <c r="E47" s="96"/>
      <c r="F47" s="97"/>
      <c r="G47" s="86">
        <f>G45+G46</f>
        <v>4872</v>
      </c>
      <c r="H47" s="24"/>
      <c r="I47" s="23"/>
    </row>
    <row r="48" spans="1:9" x14ac:dyDescent="0.2">
      <c r="A48" s="21"/>
      <c r="B48" s="81">
        <v>28</v>
      </c>
      <c r="C48" s="94"/>
      <c r="D48" s="92" t="s">
        <v>10</v>
      </c>
      <c r="E48" s="94"/>
      <c r="F48" s="81"/>
      <c r="G48" s="93">
        <f>ROUNDUP(G47,-2)</f>
        <v>4900</v>
      </c>
      <c r="H48" s="24"/>
      <c r="I48" s="23"/>
    </row>
    <row r="49" spans="1:9" x14ac:dyDescent="0.2">
      <c r="A49" s="21"/>
      <c r="B49" s="23"/>
      <c r="C49" s="32"/>
      <c r="D49" s="33"/>
      <c r="E49" s="32"/>
      <c r="F49" s="54"/>
      <c r="G49" s="31"/>
      <c r="H49" s="24"/>
      <c r="I49" s="23"/>
    </row>
    <row r="50" spans="1:9" ht="15.75" x14ac:dyDescent="0.25">
      <c r="A50" s="21"/>
      <c r="B50" s="23"/>
      <c r="C50" s="23"/>
      <c r="D50" s="47" t="s">
        <v>35</v>
      </c>
      <c r="E50" s="23"/>
      <c r="F50" s="23"/>
      <c r="H50" s="24"/>
      <c r="I50" s="23"/>
    </row>
    <row r="51" spans="1:9" x14ac:dyDescent="0.2">
      <c r="A51" s="21"/>
      <c r="B51" s="26" t="s">
        <v>12</v>
      </c>
      <c r="C51" s="26" t="s">
        <v>13</v>
      </c>
      <c r="D51" s="26" t="s">
        <v>14</v>
      </c>
      <c r="E51" s="26" t="s">
        <v>15</v>
      </c>
      <c r="F51" s="26" t="s">
        <v>16</v>
      </c>
      <c r="G51" s="26" t="s">
        <v>3</v>
      </c>
      <c r="H51" s="24"/>
      <c r="I51" s="23"/>
    </row>
    <row r="52" spans="1:9" x14ac:dyDescent="0.2">
      <c r="A52" s="21"/>
      <c r="B52" s="27">
        <v>29</v>
      </c>
      <c r="C52" s="78" t="s">
        <v>63</v>
      </c>
      <c r="D52" s="77">
        <v>1</v>
      </c>
      <c r="E52" s="78" t="s">
        <v>17</v>
      </c>
      <c r="F52" s="86"/>
      <c r="G52" s="86">
        <v>280</v>
      </c>
      <c r="H52" s="24"/>
      <c r="I52" s="23"/>
    </row>
    <row r="53" spans="1:9" x14ac:dyDescent="0.2">
      <c r="A53" s="21"/>
      <c r="B53" s="27">
        <v>30</v>
      </c>
      <c r="C53" s="78" t="s">
        <v>36</v>
      </c>
      <c r="D53" s="77">
        <v>1</v>
      </c>
      <c r="E53" s="78" t="s">
        <v>17</v>
      </c>
      <c r="F53" s="86"/>
      <c r="G53" s="86">
        <f t="shared" ref="G53" si="2">F53*D53</f>
        <v>0</v>
      </c>
      <c r="H53" s="24"/>
      <c r="I53" s="23"/>
    </row>
    <row r="54" spans="1:9" x14ac:dyDescent="0.2">
      <c r="A54" s="21"/>
      <c r="B54" s="27">
        <v>31</v>
      </c>
      <c r="C54" s="98" t="s">
        <v>19</v>
      </c>
      <c r="D54" s="77">
        <v>1</v>
      </c>
      <c r="E54" s="78" t="s">
        <v>17</v>
      </c>
      <c r="F54" s="86"/>
      <c r="G54" s="86"/>
      <c r="H54" s="24"/>
      <c r="I54" s="23"/>
    </row>
    <row r="55" spans="1:9" x14ac:dyDescent="0.2">
      <c r="A55" s="21"/>
      <c r="B55" s="27">
        <v>32</v>
      </c>
      <c r="C55" s="98" t="s">
        <v>20</v>
      </c>
      <c r="D55" s="77">
        <v>1</v>
      </c>
      <c r="E55" s="78" t="s">
        <v>17</v>
      </c>
      <c r="F55" s="86"/>
      <c r="G55" s="86"/>
      <c r="H55" s="24"/>
      <c r="I55" s="23"/>
    </row>
    <row r="56" spans="1:9" x14ac:dyDescent="0.2">
      <c r="A56" s="21"/>
      <c r="B56" s="27">
        <v>33</v>
      </c>
      <c r="C56" s="99" t="s">
        <v>51</v>
      </c>
      <c r="D56" s="77">
        <v>1</v>
      </c>
      <c r="E56" s="78" t="s">
        <v>17</v>
      </c>
      <c r="F56" s="86"/>
      <c r="G56" s="86"/>
      <c r="H56" s="24"/>
      <c r="I56" s="23"/>
    </row>
    <row r="57" spans="1:9" x14ac:dyDescent="0.2">
      <c r="A57" s="21"/>
      <c r="B57" s="27">
        <v>34</v>
      </c>
      <c r="C57" s="98" t="s">
        <v>21</v>
      </c>
      <c r="D57" s="77">
        <v>1</v>
      </c>
      <c r="E57" s="78" t="s">
        <v>17</v>
      </c>
      <c r="F57" s="86"/>
      <c r="G57" s="86"/>
      <c r="H57" s="24"/>
      <c r="I57" s="23"/>
    </row>
    <row r="58" spans="1:9" x14ac:dyDescent="0.2">
      <c r="A58" s="21"/>
      <c r="B58" s="27">
        <v>35</v>
      </c>
      <c r="C58" s="98" t="s">
        <v>22</v>
      </c>
      <c r="D58" s="77">
        <v>1</v>
      </c>
      <c r="E58" s="78" t="s">
        <v>17</v>
      </c>
      <c r="F58" s="86"/>
      <c r="G58" s="86"/>
      <c r="H58" s="24"/>
      <c r="I58" s="23"/>
    </row>
    <row r="59" spans="1:9" x14ac:dyDescent="0.2">
      <c r="A59" s="21"/>
      <c r="B59" s="27">
        <v>36</v>
      </c>
      <c r="C59" s="98" t="s">
        <v>23</v>
      </c>
      <c r="D59" s="77">
        <v>1</v>
      </c>
      <c r="E59" s="78" t="s">
        <v>17</v>
      </c>
      <c r="F59" s="86"/>
      <c r="G59" s="86"/>
      <c r="H59" s="24"/>
      <c r="I59" s="23"/>
    </row>
    <row r="60" spans="1:9" x14ac:dyDescent="0.2">
      <c r="A60" s="21"/>
      <c r="B60" s="27">
        <v>37</v>
      </c>
      <c r="C60" s="78" t="s">
        <v>64</v>
      </c>
      <c r="D60" s="77">
        <v>1</v>
      </c>
      <c r="E60" s="78" t="s">
        <v>17</v>
      </c>
      <c r="F60" s="86"/>
      <c r="G60" s="86">
        <f>F60*D60</f>
        <v>0</v>
      </c>
      <c r="H60" s="24"/>
      <c r="I60" s="23"/>
    </row>
    <row r="61" spans="1:9" x14ac:dyDescent="0.2">
      <c r="A61" s="21"/>
      <c r="B61" s="27">
        <v>38</v>
      </c>
      <c r="C61" s="78" t="s">
        <v>238</v>
      </c>
      <c r="D61" s="77">
        <v>55</v>
      </c>
      <c r="E61" s="78" t="s">
        <v>239</v>
      </c>
      <c r="F61" s="86">
        <v>32</v>
      </c>
      <c r="G61" s="86">
        <f>F61*D61</f>
        <v>1760</v>
      </c>
      <c r="H61" s="24"/>
      <c r="I61" s="23"/>
    </row>
    <row r="62" spans="1:9" x14ac:dyDescent="0.2">
      <c r="A62" s="21"/>
      <c r="B62" s="27">
        <v>39</v>
      </c>
      <c r="C62" s="78"/>
      <c r="D62" s="77"/>
      <c r="E62" s="85"/>
      <c r="F62" s="86"/>
      <c r="G62" s="86"/>
      <c r="H62" s="24"/>
      <c r="I62" s="23"/>
    </row>
    <row r="63" spans="1:9" x14ac:dyDescent="0.2">
      <c r="A63" s="21"/>
      <c r="B63" s="27">
        <v>40</v>
      </c>
      <c r="C63" s="85"/>
      <c r="D63" s="77"/>
      <c r="E63" s="85"/>
      <c r="F63" s="86"/>
      <c r="G63" s="86"/>
      <c r="H63" s="24"/>
      <c r="I63" s="23"/>
    </row>
    <row r="64" spans="1:9" x14ac:dyDescent="0.2">
      <c r="A64" s="21"/>
      <c r="B64" s="81">
        <v>41</v>
      </c>
      <c r="C64" s="94"/>
      <c r="D64" s="84" t="s">
        <v>46</v>
      </c>
      <c r="E64" s="84"/>
      <c r="F64" s="84"/>
      <c r="G64" s="86">
        <f>ROUND(SUM(G52:G63),-1)</f>
        <v>2040</v>
      </c>
      <c r="H64" s="24"/>
      <c r="I64" s="23"/>
    </row>
    <row r="65" spans="1:18" x14ac:dyDescent="0.2">
      <c r="A65" s="21"/>
      <c r="B65" s="81">
        <v>42</v>
      </c>
      <c r="C65" s="94"/>
      <c r="D65" s="131" t="s">
        <v>24</v>
      </c>
      <c r="E65" s="131"/>
      <c r="F65" s="90">
        <v>0.25</v>
      </c>
      <c r="G65" s="86">
        <f>G64*F65</f>
        <v>510</v>
      </c>
      <c r="H65" s="24"/>
      <c r="I65" s="23"/>
    </row>
    <row r="66" spans="1:18" x14ac:dyDescent="0.2">
      <c r="A66" s="21"/>
      <c r="B66" s="81">
        <v>43</v>
      </c>
      <c r="C66" s="94"/>
      <c r="D66" s="131" t="s">
        <v>49</v>
      </c>
      <c r="E66" s="131"/>
      <c r="F66" s="131"/>
      <c r="G66" s="86">
        <f>SUM(G64:G65)</f>
        <v>2550</v>
      </c>
      <c r="H66" s="24"/>
      <c r="I66" s="23"/>
    </row>
    <row r="67" spans="1:18" x14ac:dyDescent="0.2">
      <c r="A67" s="21"/>
      <c r="B67" s="81">
        <v>44</v>
      </c>
      <c r="C67" s="94"/>
      <c r="D67" s="132" t="s">
        <v>10</v>
      </c>
      <c r="E67" s="132"/>
      <c r="F67" s="80"/>
      <c r="G67" s="93">
        <f>ROUNDUP(G66,-2)</f>
        <v>2600</v>
      </c>
      <c r="H67" s="24"/>
      <c r="I67" s="23"/>
    </row>
    <row r="68" spans="1:18" x14ac:dyDescent="0.2">
      <c r="A68" s="21"/>
      <c r="B68" s="23"/>
      <c r="C68" s="32"/>
      <c r="D68" s="23"/>
      <c r="E68" s="23"/>
      <c r="F68" s="23"/>
      <c r="G68" s="34"/>
      <c r="H68" s="24"/>
      <c r="I68" s="23"/>
    </row>
    <row r="69" spans="1:18" x14ac:dyDescent="0.2">
      <c r="A69" s="21"/>
      <c r="B69" s="23"/>
      <c r="C69" s="36"/>
      <c r="D69" s="23"/>
      <c r="E69" s="23"/>
      <c r="F69" s="34"/>
      <c r="G69" s="31"/>
      <c r="H69" s="24"/>
      <c r="I69" s="23"/>
      <c r="Q69" s="35"/>
      <c r="R69" s="35"/>
    </row>
    <row r="70" spans="1:18" ht="13.5" thickBot="1" x14ac:dyDescent="0.25">
      <c r="A70" s="21"/>
      <c r="B70" s="23"/>
      <c r="C70" s="23"/>
      <c r="H70" s="24"/>
      <c r="I70" s="23"/>
    </row>
    <row r="71" spans="1:18" ht="16.5" thickBot="1" x14ac:dyDescent="0.3">
      <c r="A71" s="21"/>
      <c r="B71" s="23"/>
      <c r="C71" s="23"/>
      <c r="D71" s="37" t="s">
        <v>25</v>
      </c>
      <c r="E71" s="38"/>
      <c r="F71" s="38"/>
      <c r="G71" s="39">
        <f>ROUNDUP(G32+G48+G67,-2)</f>
        <v>8700</v>
      </c>
      <c r="H71" s="24"/>
      <c r="I71" s="23"/>
      <c r="J71" s="130"/>
      <c r="K71" s="20" t="s">
        <v>71</v>
      </c>
      <c r="L71" s="20" t="e">
        <f>G71/J71</f>
        <v>#DIV/0!</v>
      </c>
      <c r="M71" s="20" t="s">
        <v>202</v>
      </c>
    </row>
    <row r="72" spans="1:18" ht="15.75" x14ac:dyDescent="0.25">
      <c r="A72" s="21"/>
      <c r="B72" s="23"/>
      <c r="C72" s="23"/>
      <c r="D72" s="47"/>
      <c r="E72" s="75"/>
      <c r="F72" s="75"/>
      <c r="G72" s="76"/>
      <c r="H72" s="24"/>
      <c r="I72" s="23"/>
    </row>
    <row r="73" spans="1:18" x14ac:dyDescent="0.2">
      <c r="A73" s="21"/>
      <c r="B73" s="23"/>
      <c r="C73" s="23" t="s">
        <v>26</v>
      </c>
      <c r="D73" s="23"/>
      <c r="E73" s="23"/>
      <c r="F73" s="23"/>
      <c r="G73" s="23"/>
      <c r="H73" s="24"/>
      <c r="I73" s="23"/>
    </row>
    <row r="74" spans="1:18" x14ac:dyDescent="0.2">
      <c r="A74" s="21"/>
      <c r="B74" s="23"/>
      <c r="C74" s="40" t="s">
        <v>27</v>
      </c>
      <c r="D74" s="23"/>
      <c r="E74" s="23"/>
      <c r="F74" s="23"/>
      <c r="G74" s="23"/>
      <c r="H74" s="24"/>
    </row>
    <row r="75" spans="1:18" x14ac:dyDescent="0.2">
      <c r="A75" s="21"/>
      <c r="B75" s="23"/>
      <c r="C75" s="40" t="s">
        <v>28</v>
      </c>
      <c r="D75" s="23"/>
      <c r="E75" s="23"/>
      <c r="F75" s="23"/>
      <c r="G75" s="23"/>
      <c r="H75" s="24"/>
    </row>
    <row r="76" spans="1:18" x14ac:dyDescent="0.2">
      <c r="A76" s="21"/>
      <c r="B76" s="23"/>
      <c r="C76" s="40" t="s">
        <v>29</v>
      </c>
      <c r="D76" s="23"/>
      <c r="E76" s="23"/>
      <c r="F76" s="23"/>
      <c r="G76" s="23"/>
      <c r="H76" s="24"/>
    </row>
    <row r="77" spans="1:18" ht="13.5" thickBot="1" x14ac:dyDescent="0.25">
      <c r="A77" s="41"/>
      <c r="B77" s="42"/>
      <c r="C77" s="42"/>
      <c r="D77" s="42"/>
      <c r="E77" s="42"/>
      <c r="F77" s="42"/>
      <c r="G77" s="42"/>
      <c r="H77" s="43"/>
    </row>
    <row r="78" spans="1:18" ht="13.5" thickTop="1" x14ac:dyDescent="0.2"/>
  </sheetData>
  <mergeCells count="12">
    <mergeCell ref="D30:E30"/>
    <mergeCell ref="D31:E31"/>
    <mergeCell ref="B1:E1"/>
    <mergeCell ref="B11:G11"/>
    <mergeCell ref="B13:G13"/>
    <mergeCell ref="B14:G14"/>
    <mergeCell ref="D29:E29"/>
    <mergeCell ref="D65:E65"/>
    <mergeCell ref="D66:F66"/>
    <mergeCell ref="D67:E67"/>
    <mergeCell ref="D45:F45"/>
    <mergeCell ref="D46:E46"/>
  </mergeCells>
  <printOptions horizontalCentered="1"/>
  <pageMargins left="0.75" right="0.5" top="0.5" bottom="0.5" header="0.5" footer="0.5"/>
  <pageSetup scale="71" orientation="portrait" verticalDpi="300" r:id="rId1"/>
  <headerFooter alignWithMargins="0">
    <oddHeader>&amp;C&amp;"Arial,Bold"&amp;24Washington Water Service Co.&amp;"Arial,Regular"&amp;10
&amp;"Arial,Bold"&amp;12Engineering Department
6800 Meridian Road SE
Olympia, WA 98513
Engineer's Opinion of Probable Project Costs
&amp;"Arial,Regular"Attachment "A"</oddHeader>
    <oddFooter>&amp;L&amp;7&amp;Z&amp;F&amp;R&amp;8Printed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144"/>
  <sheetViews>
    <sheetView topLeftCell="A76" workbookViewId="0">
      <selection activeCell="E95" sqref="E95"/>
    </sheetView>
  </sheetViews>
  <sheetFormatPr defaultRowHeight="12.75" x14ac:dyDescent="0.2"/>
  <cols>
    <col min="1" max="1" width="12.7109375" customWidth="1"/>
    <col min="2" max="2" width="55.7109375" customWidth="1"/>
    <col min="3" max="3" width="9.28515625" style="8" bestFit="1" customWidth="1"/>
    <col min="4" max="4" width="9.28515625" style="8" customWidth="1"/>
    <col min="5" max="5" width="13.28515625" style="50" bestFit="1" customWidth="1"/>
    <col min="6" max="6" width="12.7109375" style="49" customWidth="1"/>
    <col min="7" max="7" width="10.5703125" style="1" bestFit="1" customWidth="1"/>
    <col min="8" max="8" width="3.28515625" customWidth="1"/>
    <col min="10" max="10" width="31.7109375" bestFit="1" customWidth="1"/>
  </cols>
  <sheetData>
    <row r="4" spans="2:7" x14ac:dyDescent="0.2">
      <c r="B4" s="46" t="s">
        <v>135</v>
      </c>
    </row>
    <row r="8" spans="2:7" x14ac:dyDescent="0.2">
      <c r="E8" s="51" t="s">
        <v>15</v>
      </c>
    </row>
    <row r="9" spans="2:7" ht="13.5" thickBot="1" x14ac:dyDescent="0.25">
      <c r="B9" s="3" t="s">
        <v>0</v>
      </c>
      <c r="C9" s="15" t="s">
        <v>18</v>
      </c>
      <c r="D9" s="15"/>
      <c r="E9" s="52" t="s">
        <v>32</v>
      </c>
      <c r="F9" s="52" t="s">
        <v>3</v>
      </c>
      <c r="G9" s="4"/>
    </row>
    <row r="10" spans="2:7" x14ac:dyDescent="0.2">
      <c r="B10" s="5"/>
      <c r="C10" s="16"/>
      <c r="D10" s="16"/>
      <c r="E10" s="51"/>
      <c r="F10" s="53"/>
      <c r="G10" s="6"/>
    </row>
    <row r="11" spans="2:7" x14ac:dyDescent="0.2">
      <c r="B11" s="2" t="s">
        <v>60</v>
      </c>
    </row>
    <row r="12" spans="2:7" x14ac:dyDescent="0.2">
      <c r="B12" t="s">
        <v>61</v>
      </c>
      <c r="C12" s="8">
        <v>925</v>
      </c>
      <c r="D12" s="8" t="s">
        <v>33</v>
      </c>
      <c r="E12" s="48">
        <v>72</v>
      </c>
      <c r="F12" s="49">
        <f t="shared" ref="F12:F17" si="0">C12*E12</f>
        <v>66600</v>
      </c>
    </row>
    <row r="13" spans="2:7" x14ac:dyDescent="0.2">
      <c r="F13" s="49">
        <f t="shared" si="0"/>
        <v>0</v>
      </c>
    </row>
    <row r="14" spans="2:7" x14ac:dyDescent="0.2">
      <c r="F14" s="49">
        <f t="shared" si="0"/>
        <v>0</v>
      </c>
    </row>
    <row r="15" spans="2:7" x14ac:dyDescent="0.2">
      <c r="E15" s="48"/>
      <c r="F15" s="49">
        <f t="shared" si="0"/>
        <v>0</v>
      </c>
    </row>
    <row r="16" spans="2:7" x14ac:dyDescent="0.2">
      <c r="F16" s="49">
        <f t="shared" si="0"/>
        <v>0</v>
      </c>
    </row>
    <row r="17" spans="2:7" x14ac:dyDescent="0.2">
      <c r="F17" s="49">
        <f t="shared" si="0"/>
        <v>0</v>
      </c>
    </row>
    <row r="18" spans="2:7" x14ac:dyDescent="0.2">
      <c r="F18" s="49">
        <f t="shared" ref="F18:F22" si="1">C18*E18</f>
        <v>0</v>
      </c>
    </row>
    <row r="19" spans="2:7" x14ac:dyDescent="0.2">
      <c r="F19" s="49">
        <f t="shared" si="1"/>
        <v>0</v>
      </c>
    </row>
    <row r="20" spans="2:7" x14ac:dyDescent="0.2">
      <c r="F20" s="49">
        <f t="shared" si="1"/>
        <v>0</v>
      </c>
    </row>
    <row r="21" spans="2:7" s="1" customFormat="1" x14ac:dyDescent="0.2">
      <c r="B21"/>
      <c r="C21" s="8"/>
      <c r="D21" s="8"/>
      <c r="E21" s="50"/>
      <c r="F21" s="49">
        <f t="shared" si="1"/>
        <v>0</v>
      </c>
    </row>
    <row r="22" spans="2:7" s="1" customFormat="1" x14ac:dyDescent="0.2">
      <c r="B22"/>
      <c r="C22" s="8"/>
      <c r="D22" s="8"/>
      <c r="E22" s="50"/>
      <c r="F22" s="49">
        <f t="shared" si="1"/>
        <v>0</v>
      </c>
    </row>
    <row r="24" spans="2:7" s="1" customFormat="1" x14ac:dyDescent="0.2">
      <c r="B24"/>
      <c r="C24" s="8"/>
      <c r="D24" s="8"/>
      <c r="E24" s="50" t="s">
        <v>38</v>
      </c>
      <c r="F24" s="49">
        <f>SUM(F12:F23)</f>
        <v>66600</v>
      </c>
    </row>
    <row r="25" spans="2:7" x14ac:dyDescent="0.2">
      <c r="E25" s="50" t="s">
        <v>34</v>
      </c>
      <c r="F25" s="31">
        <f>ROUNDUP(F24,-2)</f>
        <v>66600</v>
      </c>
    </row>
    <row r="26" spans="2:7" s="1" customFormat="1" x14ac:dyDescent="0.2">
      <c r="B26" s="2"/>
      <c r="C26" s="8"/>
      <c r="D26" s="8"/>
      <c r="E26" s="50"/>
      <c r="F26" s="49"/>
    </row>
    <row r="27" spans="2:7" s="1" customFormat="1" x14ac:dyDescent="0.2">
      <c r="B27" s="2"/>
      <c r="C27" s="8"/>
      <c r="D27" s="8"/>
      <c r="E27" s="50"/>
      <c r="F27" s="49"/>
    </row>
    <row r="28" spans="2:7" s="1" customFormat="1" ht="13.5" thickBot="1" x14ac:dyDescent="0.25">
      <c r="B28" s="129" t="s">
        <v>149</v>
      </c>
      <c r="C28" s="125"/>
      <c r="D28" s="125"/>
      <c r="E28" s="126"/>
      <c r="F28" s="127"/>
      <c r="G28" s="128"/>
    </row>
    <row r="29" spans="2:7" s="1" customFormat="1" ht="13.5" thickTop="1" x14ac:dyDescent="0.2">
      <c r="B29"/>
      <c r="C29" s="8"/>
      <c r="D29" s="8"/>
      <c r="E29" s="50"/>
      <c r="F29" s="49"/>
    </row>
    <row r="30" spans="2:7" x14ac:dyDescent="0.2">
      <c r="B30" s="2" t="s">
        <v>65</v>
      </c>
      <c r="C30"/>
      <c r="D30"/>
      <c r="E30"/>
      <c r="F30"/>
    </row>
    <row r="31" spans="2:7" x14ac:dyDescent="0.2">
      <c r="B31" s="100" t="s">
        <v>66</v>
      </c>
      <c r="C31" s="20">
        <v>1</v>
      </c>
      <c r="D31" s="100" t="s">
        <v>33</v>
      </c>
      <c r="E31" s="35">
        <v>624.88</v>
      </c>
      <c r="F31" s="35">
        <f>C31*E31</f>
        <v>624.88</v>
      </c>
    </row>
    <row r="32" spans="2:7" x14ac:dyDescent="0.2">
      <c r="B32" s="100" t="s">
        <v>67</v>
      </c>
      <c r="C32" s="20">
        <v>1</v>
      </c>
      <c r="D32" s="100" t="s">
        <v>33</v>
      </c>
      <c r="E32" s="35">
        <v>205.36</v>
      </c>
      <c r="F32" s="35">
        <f t="shared" ref="F32:F57" si="2">C32*E32</f>
        <v>205.36</v>
      </c>
    </row>
    <row r="33" spans="2:6" x14ac:dyDescent="0.2">
      <c r="B33" s="100" t="s">
        <v>68</v>
      </c>
      <c r="C33" s="20">
        <v>1</v>
      </c>
      <c r="D33" s="100" t="s">
        <v>33</v>
      </c>
      <c r="E33" s="35">
        <v>30.4</v>
      </c>
      <c r="F33" s="35">
        <f t="shared" si="2"/>
        <v>30.4</v>
      </c>
    </row>
    <row r="34" spans="2:6" x14ac:dyDescent="0.2">
      <c r="B34" s="100" t="s">
        <v>69</v>
      </c>
      <c r="C34" s="20">
        <v>1</v>
      </c>
      <c r="D34" s="100" t="s">
        <v>33</v>
      </c>
      <c r="E34" s="35">
        <v>11.95</v>
      </c>
      <c r="F34" s="35">
        <f t="shared" si="2"/>
        <v>11.95</v>
      </c>
    </row>
    <row r="35" spans="2:6" x14ac:dyDescent="0.2">
      <c r="B35" s="100" t="s">
        <v>70</v>
      </c>
      <c r="C35" s="20">
        <v>30</v>
      </c>
      <c r="D35" s="100" t="s">
        <v>71</v>
      </c>
      <c r="E35" s="35">
        <v>0.247</v>
      </c>
      <c r="F35" s="35">
        <f t="shared" si="2"/>
        <v>7.41</v>
      </c>
    </row>
    <row r="36" spans="2:6" x14ac:dyDescent="0.2">
      <c r="B36" s="100" t="s">
        <v>72</v>
      </c>
      <c r="C36" s="20">
        <v>2</v>
      </c>
      <c r="D36" s="100" t="s">
        <v>33</v>
      </c>
      <c r="E36" s="35">
        <v>157.04</v>
      </c>
      <c r="F36" s="35">
        <f t="shared" si="2"/>
        <v>314.08</v>
      </c>
    </row>
    <row r="37" spans="2:6" x14ac:dyDescent="0.2">
      <c r="B37" s="100" t="s">
        <v>73</v>
      </c>
      <c r="C37" s="20">
        <v>2</v>
      </c>
      <c r="D37" s="100" t="s">
        <v>33</v>
      </c>
      <c r="E37" s="35">
        <v>69.64</v>
      </c>
      <c r="F37" s="35">
        <f t="shared" si="2"/>
        <v>139.28</v>
      </c>
    </row>
    <row r="38" spans="2:6" x14ac:dyDescent="0.2">
      <c r="B38" s="100" t="s">
        <v>74</v>
      </c>
      <c r="C38" s="20">
        <v>1</v>
      </c>
      <c r="D38" s="100" t="s">
        <v>33</v>
      </c>
      <c r="E38" s="35">
        <v>69.7</v>
      </c>
      <c r="F38" s="35">
        <f t="shared" si="2"/>
        <v>69.7</v>
      </c>
    </row>
    <row r="39" spans="2:6" x14ac:dyDescent="0.2">
      <c r="B39" s="100" t="s">
        <v>75</v>
      </c>
      <c r="C39" s="20">
        <v>18</v>
      </c>
      <c r="D39" s="100" t="s">
        <v>71</v>
      </c>
      <c r="E39" s="35">
        <v>0.41</v>
      </c>
      <c r="F39" s="35">
        <f t="shared" si="2"/>
        <v>7.38</v>
      </c>
    </row>
    <row r="40" spans="2:6" x14ac:dyDescent="0.2">
      <c r="B40" s="100" t="s">
        <v>76</v>
      </c>
      <c r="C40" s="20">
        <v>1</v>
      </c>
      <c r="D40" s="100" t="s">
        <v>33</v>
      </c>
      <c r="E40" s="35">
        <v>0.64</v>
      </c>
      <c r="F40" s="35">
        <f t="shared" si="2"/>
        <v>0.64</v>
      </c>
    </row>
    <row r="41" spans="2:6" x14ac:dyDescent="0.2">
      <c r="B41" s="100" t="s">
        <v>77</v>
      </c>
      <c r="C41" s="20">
        <v>2</v>
      </c>
      <c r="D41" s="100" t="s">
        <v>33</v>
      </c>
      <c r="E41" s="35">
        <v>14.76</v>
      </c>
      <c r="F41" s="35">
        <f t="shared" si="2"/>
        <v>29.52</v>
      </c>
    </row>
    <row r="42" spans="2:6" x14ac:dyDescent="0.2">
      <c r="B42" s="100" t="s">
        <v>78</v>
      </c>
      <c r="C42" s="20">
        <v>4</v>
      </c>
      <c r="D42" s="100" t="s">
        <v>33</v>
      </c>
      <c r="E42" s="35">
        <v>0.44</v>
      </c>
      <c r="F42" s="35">
        <f t="shared" si="2"/>
        <v>1.76</v>
      </c>
    </row>
    <row r="43" spans="2:6" x14ac:dyDescent="0.2">
      <c r="B43" s="100" t="s">
        <v>79</v>
      </c>
      <c r="C43" s="20">
        <v>1</v>
      </c>
      <c r="D43" s="100" t="s">
        <v>33</v>
      </c>
      <c r="E43" s="35">
        <v>3.42</v>
      </c>
      <c r="F43" s="35">
        <f t="shared" si="2"/>
        <v>3.42</v>
      </c>
    </row>
    <row r="44" spans="2:6" x14ac:dyDescent="0.2">
      <c r="B44" s="100" t="s">
        <v>80</v>
      </c>
      <c r="C44" s="20">
        <v>1</v>
      </c>
      <c r="D44" s="100" t="s">
        <v>33</v>
      </c>
      <c r="E44" s="35">
        <v>0.54</v>
      </c>
      <c r="F44" s="35">
        <f t="shared" si="2"/>
        <v>0.54</v>
      </c>
    </row>
    <row r="45" spans="2:6" x14ac:dyDescent="0.2">
      <c r="B45" s="100" t="s">
        <v>81</v>
      </c>
      <c r="C45" s="20">
        <v>8</v>
      </c>
      <c r="D45" s="100" t="s">
        <v>71</v>
      </c>
      <c r="E45" s="35">
        <v>0.27</v>
      </c>
      <c r="F45" s="35">
        <f t="shared" si="2"/>
        <v>2.16</v>
      </c>
    </row>
    <row r="46" spans="2:6" x14ac:dyDescent="0.2">
      <c r="B46" s="100" t="s">
        <v>82</v>
      </c>
      <c r="C46" s="20">
        <v>1</v>
      </c>
      <c r="D46" s="100" t="s">
        <v>33</v>
      </c>
      <c r="E46" s="35">
        <v>6.48</v>
      </c>
      <c r="F46" s="35">
        <f t="shared" si="2"/>
        <v>6.48</v>
      </c>
    </row>
    <row r="47" spans="2:6" x14ac:dyDescent="0.2">
      <c r="B47" s="100" t="s">
        <v>83</v>
      </c>
      <c r="C47" s="20">
        <v>1</v>
      </c>
      <c r="D47" s="100" t="s">
        <v>33</v>
      </c>
      <c r="E47" s="35">
        <v>0.38</v>
      </c>
      <c r="F47" s="35">
        <f t="shared" si="2"/>
        <v>0.38</v>
      </c>
    </row>
    <row r="48" spans="2:6" x14ac:dyDescent="0.2">
      <c r="B48" s="100" t="s">
        <v>84</v>
      </c>
      <c r="C48" s="20">
        <v>1</v>
      </c>
      <c r="D48" s="100" t="s">
        <v>33</v>
      </c>
      <c r="E48" s="35">
        <v>17.399999999999999</v>
      </c>
      <c r="F48" s="35">
        <f t="shared" si="2"/>
        <v>17.399999999999999</v>
      </c>
    </row>
    <row r="49" spans="2:6" x14ac:dyDescent="0.2">
      <c r="B49" s="100" t="s">
        <v>85</v>
      </c>
      <c r="C49" s="20">
        <v>1</v>
      </c>
      <c r="D49" s="100" t="s">
        <v>33</v>
      </c>
      <c r="E49" s="35">
        <v>0.91</v>
      </c>
      <c r="F49" s="35">
        <f t="shared" si="2"/>
        <v>0.91</v>
      </c>
    </row>
    <row r="50" spans="2:6" x14ac:dyDescent="0.2">
      <c r="B50" s="100" t="s">
        <v>86</v>
      </c>
      <c r="C50" s="20">
        <v>30</v>
      </c>
      <c r="D50" s="100" t="s">
        <v>71</v>
      </c>
      <c r="E50" s="35">
        <v>0.45600000000000002</v>
      </c>
      <c r="F50" s="35">
        <f t="shared" si="2"/>
        <v>13.68</v>
      </c>
    </row>
    <row r="51" spans="2:6" x14ac:dyDescent="0.2">
      <c r="B51" s="100" t="s">
        <v>87</v>
      </c>
      <c r="C51" s="20">
        <v>1</v>
      </c>
      <c r="D51" s="100" t="s">
        <v>33</v>
      </c>
      <c r="E51" s="35">
        <v>40.82</v>
      </c>
      <c r="F51" s="35">
        <f t="shared" si="2"/>
        <v>40.82</v>
      </c>
    </row>
    <row r="52" spans="2:6" x14ac:dyDescent="0.2">
      <c r="B52" s="100" t="s">
        <v>88</v>
      </c>
      <c r="C52" s="20">
        <v>2</v>
      </c>
      <c r="D52" s="100" t="s">
        <v>33</v>
      </c>
      <c r="E52" s="35">
        <v>124</v>
      </c>
      <c r="F52" s="35">
        <f t="shared" si="2"/>
        <v>248</v>
      </c>
    </row>
    <row r="53" spans="2:6" x14ac:dyDescent="0.2">
      <c r="B53" s="100" t="s">
        <v>89</v>
      </c>
      <c r="C53" s="20">
        <v>1</v>
      </c>
      <c r="D53" s="100" t="s">
        <v>33</v>
      </c>
      <c r="E53" s="35">
        <v>3.52</v>
      </c>
      <c r="F53" s="35">
        <f t="shared" si="2"/>
        <v>3.52</v>
      </c>
    </row>
    <row r="54" spans="2:6" x14ac:dyDescent="0.2">
      <c r="B54" s="79" t="s">
        <v>90</v>
      </c>
      <c r="C54" s="8">
        <v>1</v>
      </c>
      <c r="D54" s="8" t="s">
        <v>33</v>
      </c>
      <c r="E54" s="50">
        <v>342</v>
      </c>
      <c r="F54" s="35">
        <f t="shared" si="2"/>
        <v>342</v>
      </c>
    </row>
    <row r="55" spans="2:6" x14ac:dyDescent="0.2">
      <c r="B55" s="79" t="s">
        <v>91</v>
      </c>
      <c r="C55" s="8">
        <v>1</v>
      </c>
      <c r="D55" s="8" t="s">
        <v>33</v>
      </c>
      <c r="E55" s="50">
        <v>24.95</v>
      </c>
      <c r="F55" s="35">
        <f t="shared" si="2"/>
        <v>24.95</v>
      </c>
    </row>
    <row r="56" spans="2:6" x14ac:dyDescent="0.2">
      <c r="B56" s="79" t="s">
        <v>92</v>
      </c>
      <c r="C56" s="8">
        <v>1</v>
      </c>
      <c r="D56" s="8" t="s">
        <v>33</v>
      </c>
      <c r="E56" s="50">
        <v>9.4499999999999993</v>
      </c>
      <c r="F56" s="35">
        <f t="shared" si="2"/>
        <v>9.4499999999999993</v>
      </c>
    </row>
    <row r="57" spans="2:6" x14ac:dyDescent="0.2">
      <c r="B57" s="79"/>
      <c r="F57" s="35">
        <f t="shared" si="2"/>
        <v>0</v>
      </c>
    </row>
    <row r="58" spans="2:6" x14ac:dyDescent="0.2">
      <c r="C58"/>
      <c r="D58"/>
      <c r="E58"/>
      <c r="F58" s="35"/>
    </row>
    <row r="59" spans="2:6" x14ac:dyDescent="0.2">
      <c r="C59"/>
      <c r="D59"/>
      <c r="E59" s="50" t="s">
        <v>38</v>
      </c>
      <c r="F59" s="101">
        <f>SUM(F31:F57)</f>
        <v>2156.0700000000002</v>
      </c>
    </row>
    <row r="60" spans="2:6" x14ac:dyDescent="0.2">
      <c r="C60"/>
      <c r="D60" s="102">
        <v>8.5999999999999993E-2</v>
      </c>
      <c r="E60" t="s">
        <v>93</v>
      </c>
      <c r="F60" s="101">
        <f>F59*D60</f>
        <v>185.42202</v>
      </c>
    </row>
    <row r="61" spans="2:6" x14ac:dyDescent="0.2">
      <c r="C61"/>
      <c r="D61"/>
      <c r="E61" t="s">
        <v>3</v>
      </c>
      <c r="F61" s="101">
        <f>SUM(F59:F60)</f>
        <v>2341.4920200000001</v>
      </c>
    </row>
    <row r="62" spans="2:6" x14ac:dyDescent="0.2">
      <c r="C62"/>
      <c r="D62"/>
      <c r="E62" s="103" t="s">
        <v>34</v>
      </c>
      <c r="F62" s="31">
        <f>ROUNDUP(F61,-2)</f>
        <v>2400</v>
      </c>
    </row>
    <row r="65" spans="1:6" x14ac:dyDescent="0.2">
      <c r="B65" s="2" t="s">
        <v>136</v>
      </c>
    </row>
    <row r="66" spans="1:6" x14ac:dyDescent="0.2">
      <c r="A66" s="124" t="s">
        <v>194</v>
      </c>
      <c r="B66" t="s">
        <v>137</v>
      </c>
      <c r="C66" s="8">
        <v>1</v>
      </c>
      <c r="D66" s="8" t="s">
        <v>33</v>
      </c>
      <c r="E66" s="123">
        <f>[1]sheet1!$E$1587</f>
        <v>2329.0926100000001</v>
      </c>
      <c r="F66" s="49">
        <f t="shared" ref="F66:F78" si="3">C66*E66</f>
        <v>2329.0926100000001</v>
      </c>
    </row>
    <row r="67" spans="1:6" x14ac:dyDescent="0.2">
      <c r="A67" s="124" t="s">
        <v>193</v>
      </c>
      <c r="B67" t="s">
        <v>138</v>
      </c>
      <c r="C67" s="8">
        <v>1</v>
      </c>
      <c r="D67" s="8" t="s">
        <v>33</v>
      </c>
      <c r="E67" s="50">
        <f>[1]sheet1!$E$1589</f>
        <v>196.21966</v>
      </c>
      <c r="F67" s="49">
        <f t="shared" si="3"/>
        <v>196.21966</v>
      </c>
    </row>
    <row r="68" spans="1:6" x14ac:dyDescent="0.2">
      <c r="A68" s="124" t="s">
        <v>175</v>
      </c>
      <c r="B68" t="s">
        <v>139</v>
      </c>
      <c r="C68" s="8">
        <v>1</v>
      </c>
      <c r="D68" s="8" t="s">
        <v>33</v>
      </c>
      <c r="E68" s="50">
        <f>[1]sheet1!$E$1611</f>
        <v>59.630350000000007</v>
      </c>
      <c r="F68" s="49">
        <f t="shared" si="3"/>
        <v>59.630350000000007</v>
      </c>
    </row>
    <row r="69" spans="1:6" x14ac:dyDescent="0.2">
      <c r="A69" s="124" t="s">
        <v>176</v>
      </c>
      <c r="B69" t="s">
        <v>140</v>
      </c>
      <c r="C69" s="8">
        <v>1</v>
      </c>
      <c r="D69" s="8" t="s">
        <v>33</v>
      </c>
      <c r="E69" s="50">
        <f>[1]sheet1!$E$1608</f>
        <v>36.18797</v>
      </c>
      <c r="F69" s="49">
        <f t="shared" si="3"/>
        <v>36.18797</v>
      </c>
    </row>
    <row r="70" spans="1:6" x14ac:dyDescent="0.2">
      <c r="A70" s="124" t="s">
        <v>201</v>
      </c>
      <c r="B70" t="s">
        <v>141</v>
      </c>
      <c r="C70" s="8">
        <v>1</v>
      </c>
      <c r="D70" s="8" t="s">
        <v>33</v>
      </c>
      <c r="E70" s="50">
        <f>[1]sheet1!$E$785</f>
        <v>153.93299999999999</v>
      </c>
      <c r="F70" s="49">
        <f t="shared" si="3"/>
        <v>153.93299999999999</v>
      </c>
    </row>
    <row r="71" spans="1:6" x14ac:dyDescent="0.2">
      <c r="A71" s="124" t="s">
        <v>200</v>
      </c>
      <c r="B71" t="s">
        <v>142</v>
      </c>
      <c r="C71" s="8">
        <v>12</v>
      </c>
      <c r="D71" s="8" t="s">
        <v>71</v>
      </c>
      <c r="E71" s="50">
        <f>[1]sheet1!$E$673</f>
        <v>20.526350000000001</v>
      </c>
      <c r="F71" s="49">
        <f t="shared" si="3"/>
        <v>246.31620000000001</v>
      </c>
    </row>
    <row r="72" spans="1:6" x14ac:dyDescent="0.2">
      <c r="A72" s="124" t="s">
        <v>197</v>
      </c>
      <c r="B72" s="124" t="s">
        <v>143</v>
      </c>
      <c r="C72" s="8">
        <v>2</v>
      </c>
      <c r="D72" s="8" t="s">
        <v>33</v>
      </c>
      <c r="E72" s="50">
        <f>[1]sheet1!$E$621</f>
        <v>57.340062000000003</v>
      </c>
      <c r="F72" s="49">
        <f t="shared" si="3"/>
        <v>114.68012400000001</v>
      </c>
    </row>
    <row r="73" spans="1:6" x14ac:dyDescent="0.2">
      <c r="A73" s="124" t="s">
        <v>198</v>
      </c>
      <c r="B73" s="124" t="s">
        <v>199</v>
      </c>
      <c r="C73" s="8">
        <v>2</v>
      </c>
      <c r="D73" s="8" t="s">
        <v>33</v>
      </c>
      <c r="E73" s="50">
        <f>[1]sheet1!$E$628</f>
        <v>90.778999999999996</v>
      </c>
      <c r="F73" s="49">
        <f t="shared" si="3"/>
        <v>181.55799999999999</v>
      </c>
    </row>
    <row r="74" spans="1:6" x14ac:dyDescent="0.2">
      <c r="A74" s="124" t="s">
        <v>196</v>
      </c>
      <c r="B74" s="124" t="s">
        <v>144</v>
      </c>
      <c r="C74" s="8">
        <v>2</v>
      </c>
      <c r="D74" s="8" t="s">
        <v>33</v>
      </c>
      <c r="E74" s="50">
        <f>[1]sheet1!$E$582</f>
        <v>17.199000000000002</v>
      </c>
      <c r="F74" s="49">
        <f t="shared" si="3"/>
        <v>34.398000000000003</v>
      </c>
    </row>
    <row r="75" spans="1:6" x14ac:dyDescent="0.2">
      <c r="A75" s="124" t="s">
        <v>195</v>
      </c>
      <c r="B75" s="124" t="s">
        <v>145</v>
      </c>
      <c r="C75" s="8">
        <v>1</v>
      </c>
      <c r="D75" s="8" t="s">
        <v>33</v>
      </c>
      <c r="E75" s="50">
        <f>[1]sheet1!$E$886</f>
        <v>693.68329289999997</v>
      </c>
      <c r="F75" s="49">
        <f t="shared" si="3"/>
        <v>693.68329289999997</v>
      </c>
    </row>
    <row r="76" spans="1:6" x14ac:dyDescent="0.2">
      <c r="B76" s="124" t="s">
        <v>146</v>
      </c>
      <c r="C76" s="8">
        <v>0.5</v>
      </c>
      <c r="D76" s="8" t="s">
        <v>147</v>
      </c>
      <c r="E76" s="50">
        <v>17</v>
      </c>
      <c r="F76" s="49">
        <f t="shared" si="3"/>
        <v>8.5</v>
      </c>
    </row>
    <row r="77" spans="1:6" x14ac:dyDescent="0.2">
      <c r="A77" s="124" t="s">
        <v>216</v>
      </c>
      <c r="B77" s="124" t="s">
        <v>148</v>
      </c>
      <c r="C77" s="8">
        <v>6</v>
      </c>
      <c r="D77" s="8" t="s">
        <v>33</v>
      </c>
      <c r="E77" s="50">
        <f>[1]sheet1!$E$1966</f>
        <v>2.4823499999999998</v>
      </c>
      <c r="F77" s="49">
        <f t="shared" si="3"/>
        <v>14.894099999999998</v>
      </c>
    </row>
    <row r="78" spans="1:6" x14ac:dyDescent="0.2">
      <c r="F78" s="49">
        <f t="shared" si="3"/>
        <v>0</v>
      </c>
    </row>
    <row r="80" spans="1:6" x14ac:dyDescent="0.2">
      <c r="E80" s="50" t="s">
        <v>38</v>
      </c>
      <c r="F80" s="49">
        <f>SUM(F66:F79)</f>
        <v>4069.0933069000007</v>
      </c>
    </row>
    <row r="81" spans="1:14" x14ac:dyDescent="0.2">
      <c r="E81" s="50" t="s">
        <v>34</v>
      </c>
      <c r="F81" s="31">
        <f>ROUNDUP(F80,-2)</f>
        <v>4100</v>
      </c>
    </row>
    <row r="83" spans="1:14" x14ac:dyDescent="0.2">
      <c r="B83" s="2" t="s">
        <v>150</v>
      </c>
      <c r="J83" s="2" t="s">
        <v>232</v>
      </c>
      <c r="K83" s="8"/>
      <c r="L83" s="8"/>
      <c r="M83" s="50"/>
      <c r="N83" s="49"/>
    </row>
    <row r="84" spans="1:14" x14ac:dyDescent="0.2">
      <c r="A84" s="124" t="s">
        <v>236</v>
      </c>
      <c r="B84" s="124" t="s">
        <v>237</v>
      </c>
      <c r="C84" s="8">
        <v>1</v>
      </c>
      <c r="D84" s="8" t="s">
        <v>33</v>
      </c>
      <c r="E84" s="50">
        <v>50.7</v>
      </c>
      <c r="F84" s="49">
        <f t="shared" ref="F84:F94" si="4">C84*E84</f>
        <v>50.7</v>
      </c>
      <c r="I84" s="124" t="s">
        <v>151</v>
      </c>
      <c r="J84" s="124" t="s">
        <v>152</v>
      </c>
      <c r="K84" s="8">
        <v>1</v>
      </c>
      <c r="L84" s="8" t="s">
        <v>33</v>
      </c>
      <c r="M84" s="50">
        <v>69.7</v>
      </c>
      <c r="N84" s="49">
        <f t="shared" ref="N84:N94" si="5">K84*M84</f>
        <v>69.7</v>
      </c>
    </row>
    <row r="85" spans="1:14" x14ac:dyDescent="0.2">
      <c r="A85" s="124" t="s">
        <v>153</v>
      </c>
      <c r="B85" s="124" t="s">
        <v>154</v>
      </c>
      <c r="C85" s="8">
        <v>1</v>
      </c>
      <c r="D85" s="8" t="s">
        <v>33</v>
      </c>
      <c r="E85" s="50">
        <f>[1]sheet1!$E$853</f>
        <v>93.152289100000004</v>
      </c>
      <c r="F85" s="49">
        <f t="shared" si="4"/>
        <v>93.152289100000004</v>
      </c>
      <c r="I85" s="124" t="s">
        <v>153</v>
      </c>
      <c r="J85" s="124" t="s">
        <v>154</v>
      </c>
      <c r="K85" s="8">
        <v>1</v>
      </c>
      <c r="L85" s="8" t="s">
        <v>33</v>
      </c>
      <c r="M85" s="50">
        <v>92</v>
      </c>
      <c r="N85" s="49">
        <f t="shared" si="5"/>
        <v>92</v>
      </c>
    </row>
    <row r="86" spans="1:14" x14ac:dyDescent="0.2">
      <c r="A86" s="124" t="s">
        <v>157</v>
      </c>
      <c r="B86" s="124" t="s">
        <v>158</v>
      </c>
      <c r="C86" s="8">
        <v>160</v>
      </c>
      <c r="D86" s="8" t="s">
        <v>71</v>
      </c>
      <c r="E86" s="50">
        <f>[1]sheet1!$E$1592</f>
        <v>0.68735940000000006</v>
      </c>
      <c r="F86" s="49">
        <f t="shared" si="4"/>
        <v>109.97750400000001</v>
      </c>
      <c r="I86" s="124" t="s">
        <v>157</v>
      </c>
      <c r="J86" s="124" t="s">
        <v>158</v>
      </c>
      <c r="K86" s="8">
        <v>30</v>
      </c>
      <c r="L86" s="8" t="s">
        <v>71</v>
      </c>
      <c r="M86" s="50">
        <v>0.72</v>
      </c>
      <c r="N86" s="49">
        <f t="shared" si="5"/>
        <v>21.599999999999998</v>
      </c>
    </row>
    <row r="87" spans="1:14" x14ac:dyDescent="0.2">
      <c r="A87" s="124" t="s">
        <v>155</v>
      </c>
      <c r="B87" s="124" t="s">
        <v>156</v>
      </c>
      <c r="C87" s="8">
        <v>160</v>
      </c>
      <c r="D87" s="8" t="s">
        <v>71</v>
      </c>
      <c r="E87" s="50">
        <f>[1]sheet1!$E$1551</f>
        <v>0.18239000000000002</v>
      </c>
      <c r="F87" s="49">
        <f t="shared" si="4"/>
        <v>29.182400000000005</v>
      </c>
      <c r="I87" s="124" t="s">
        <v>155</v>
      </c>
      <c r="J87" s="124" t="s">
        <v>156</v>
      </c>
      <c r="K87" s="8">
        <v>30</v>
      </c>
      <c r="L87" s="8" t="s">
        <v>71</v>
      </c>
      <c r="M87" s="50">
        <v>0.3</v>
      </c>
      <c r="N87" s="49">
        <f t="shared" si="5"/>
        <v>9</v>
      </c>
    </row>
    <row r="88" spans="1:14" x14ac:dyDescent="0.2">
      <c r="A88" s="124" t="s">
        <v>161</v>
      </c>
      <c r="B88" s="124" t="s">
        <v>162</v>
      </c>
      <c r="C88" s="8">
        <v>1</v>
      </c>
      <c r="D88" s="8" t="s">
        <v>33</v>
      </c>
      <c r="E88" s="50">
        <f>[1]sheet1!$E$1733</f>
        <v>6.5530179000000004</v>
      </c>
      <c r="F88" s="49">
        <f t="shared" si="4"/>
        <v>6.5530179000000004</v>
      </c>
      <c r="I88" s="124" t="s">
        <v>161</v>
      </c>
      <c r="J88" s="124" t="s">
        <v>162</v>
      </c>
      <c r="K88" s="8">
        <v>2</v>
      </c>
      <c r="L88" s="8" t="s">
        <v>33</v>
      </c>
      <c r="M88" s="50">
        <v>6</v>
      </c>
      <c r="N88" s="49">
        <f t="shared" si="5"/>
        <v>12</v>
      </c>
    </row>
    <row r="89" spans="1:14" x14ac:dyDescent="0.2">
      <c r="A89" s="124" t="s">
        <v>159</v>
      </c>
      <c r="B89" s="124" t="s">
        <v>160</v>
      </c>
      <c r="C89" s="8">
        <v>1</v>
      </c>
      <c r="D89" s="8" t="s">
        <v>33</v>
      </c>
      <c r="E89" s="50">
        <f>[1]sheet1!$E$1756</f>
        <v>20.078890000000001</v>
      </c>
      <c r="F89" s="49">
        <f t="shared" si="4"/>
        <v>20.078890000000001</v>
      </c>
      <c r="I89" s="124" t="s">
        <v>159</v>
      </c>
      <c r="J89" s="124" t="s">
        <v>160</v>
      </c>
      <c r="K89" s="8">
        <v>2</v>
      </c>
      <c r="L89" s="8" t="s">
        <v>33</v>
      </c>
      <c r="M89" s="50">
        <v>21</v>
      </c>
      <c r="N89" s="49">
        <f t="shared" si="5"/>
        <v>42</v>
      </c>
    </row>
    <row r="90" spans="1:14" x14ac:dyDescent="0.2">
      <c r="A90" s="124" t="s">
        <v>165</v>
      </c>
      <c r="B90" s="124" t="s">
        <v>166</v>
      </c>
      <c r="C90" s="8">
        <v>1</v>
      </c>
      <c r="D90" s="8" t="s">
        <v>33</v>
      </c>
      <c r="E90" s="50">
        <f>[1]sheet1!$E$923</f>
        <v>41.3097633</v>
      </c>
      <c r="F90" s="49">
        <f t="shared" si="4"/>
        <v>41.3097633</v>
      </c>
      <c r="I90" s="124" t="s">
        <v>165</v>
      </c>
      <c r="J90" s="124" t="s">
        <v>166</v>
      </c>
      <c r="K90" s="8">
        <v>2</v>
      </c>
      <c r="L90" s="8" t="s">
        <v>33</v>
      </c>
      <c r="M90" s="50">
        <v>41</v>
      </c>
      <c r="N90" s="49">
        <f t="shared" si="5"/>
        <v>82</v>
      </c>
    </row>
    <row r="91" spans="1:14" x14ac:dyDescent="0.2">
      <c r="A91" s="124" t="s">
        <v>163</v>
      </c>
      <c r="B91" s="124" t="s">
        <v>164</v>
      </c>
      <c r="C91" s="8">
        <v>2</v>
      </c>
      <c r="D91" s="8" t="s">
        <v>33</v>
      </c>
      <c r="E91" s="50">
        <f>[1]sheet1!$E$1921</f>
        <v>44.353920000000002</v>
      </c>
      <c r="F91" s="49">
        <f t="shared" si="4"/>
        <v>88.707840000000004</v>
      </c>
      <c r="I91" s="124" t="s">
        <v>163</v>
      </c>
      <c r="J91" s="124" t="s">
        <v>164</v>
      </c>
      <c r="K91" s="8">
        <v>2</v>
      </c>
      <c r="L91" s="8" t="s">
        <v>33</v>
      </c>
      <c r="M91" s="50">
        <v>45</v>
      </c>
      <c r="N91" s="49">
        <f t="shared" si="5"/>
        <v>90</v>
      </c>
    </row>
    <row r="92" spans="1:14" x14ac:dyDescent="0.2">
      <c r="A92" s="124" t="s">
        <v>167</v>
      </c>
      <c r="B92" s="124" t="s">
        <v>168</v>
      </c>
      <c r="C92" s="8">
        <v>1</v>
      </c>
      <c r="D92" s="8" t="s">
        <v>33</v>
      </c>
      <c r="E92" s="50">
        <f>[1]sheet1!$E$1908</f>
        <v>49.094500000000004</v>
      </c>
      <c r="F92" s="49">
        <f t="shared" si="4"/>
        <v>49.094500000000004</v>
      </c>
      <c r="I92" s="124" t="s">
        <v>167</v>
      </c>
      <c r="J92" s="124" t="s">
        <v>168</v>
      </c>
      <c r="K92" s="8">
        <v>2</v>
      </c>
      <c r="L92" s="8" t="s">
        <v>33</v>
      </c>
      <c r="M92" s="50">
        <v>49</v>
      </c>
      <c r="N92" s="49">
        <f t="shared" si="5"/>
        <v>98</v>
      </c>
    </row>
    <row r="93" spans="1:14" x14ac:dyDescent="0.2">
      <c r="A93" s="124" t="s">
        <v>169</v>
      </c>
      <c r="B93" s="124" t="s">
        <v>170</v>
      </c>
      <c r="C93" s="8">
        <v>1</v>
      </c>
      <c r="D93" s="8" t="s">
        <v>33</v>
      </c>
      <c r="E93" s="50">
        <f>[1]sheet1!$E$1909</f>
        <v>216.05389000000002</v>
      </c>
      <c r="F93" s="49">
        <f t="shared" si="4"/>
        <v>216.05389000000002</v>
      </c>
      <c r="I93" s="124" t="s">
        <v>169</v>
      </c>
      <c r="J93" s="124" t="s">
        <v>170</v>
      </c>
      <c r="K93" s="8">
        <v>2</v>
      </c>
      <c r="L93" s="8" t="s">
        <v>33</v>
      </c>
      <c r="M93" s="50">
        <v>216</v>
      </c>
      <c r="N93" s="49">
        <f t="shared" si="5"/>
        <v>432</v>
      </c>
    </row>
    <row r="94" spans="1:14" x14ac:dyDescent="0.2">
      <c r="A94" s="124" t="s">
        <v>240</v>
      </c>
      <c r="B94" s="124" t="s">
        <v>241</v>
      </c>
      <c r="C94" s="8">
        <v>1</v>
      </c>
      <c r="D94" s="8" t="s">
        <v>33</v>
      </c>
      <c r="E94" s="50">
        <v>120.99</v>
      </c>
      <c r="F94" s="49">
        <f t="shared" si="4"/>
        <v>120.99</v>
      </c>
      <c r="K94" s="8"/>
      <c r="L94" s="8"/>
      <c r="M94" s="50"/>
      <c r="N94" s="49">
        <f t="shared" si="5"/>
        <v>0</v>
      </c>
    </row>
    <row r="95" spans="1:14" x14ac:dyDescent="0.2">
      <c r="K95" s="8"/>
      <c r="L95" s="8"/>
      <c r="M95" s="50"/>
      <c r="N95" s="49"/>
    </row>
    <row r="96" spans="1:14" x14ac:dyDescent="0.2">
      <c r="E96" s="50" t="s">
        <v>38</v>
      </c>
      <c r="F96" s="49">
        <f>SUM(F84:F95)</f>
        <v>825.80009429999996</v>
      </c>
      <c r="K96" s="8"/>
      <c r="L96" s="8"/>
      <c r="M96" s="50" t="s">
        <v>38</v>
      </c>
      <c r="N96" s="49">
        <f>SUM(N84:N95)</f>
        <v>948.3</v>
      </c>
    </row>
    <row r="97" spans="1:14" x14ac:dyDescent="0.2">
      <c r="E97" s="50" t="s">
        <v>34</v>
      </c>
      <c r="F97" s="31">
        <f>ROUNDUP(F96,-2)</f>
        <v>900</v>
      </c>
      <c r="K97" s="8"/>
      <c r="L97" s="8"/>
      <c r="M97" s="50" t="s">
        <v>34</v>
      </c>
      <c r="N97" s="31">
        <f>ROUNDUP(N96,-2)</f>
        <v>1000</v>
      </c>
    </row>
    <row r="100" spans="1:14" x14ac:dyDescent="0.2">
      <c r="B100" s="2" t="s">
        <v>172</v>
      </c>
    </row>
    <row r="101" spans="1:14" x14ac:dyDescent="0.2">
      <c r="A101" s="124" t="s">
        <v>173</v>
      </c>
      <c r="B101" s="124" t="s">
        <v>182</v>
      </c>
      <c r="C101" s="8">
        <v>1</v>
      </c>
      <c r="D101" s="8" t="s">
        <v>33</v>
      </c>
      <c r="E101" s="50">
        <v>358</v>
      </c>
      <c r="F101" s="49">
        <f t="shared" ref="F101:F110" si="6">C101*E101</f>
        <v>358</v>
      </c>
    </row>
    <row r="102" spans="1:14" x14ac:dyDescent="0.2">
      <c r="A102" s="124" t="s">
        <v>174</v>
      </c>
      <c r="B102" s="124" t="s">
        <v>183</v>
      </c>
      <c r="C102" s="8">
        <v>1</v>
      </c>
      <c r="D102" s="8" t="s">
        <v>33</v>
      </c>
      <c r="E102" s="50">
        <v>142</v>
      </c>
      <c r="F102" s="49">
        <f t="shared" si="6"/>
        <v>142</v>
      </c>
    </row>
    <row r="103" spans="1:14" x14ac:dyDescent="0.2">
      <c r="A103" s="124" t="s">
        <v>175</v>
      </c>
      <c r="B103" s="124" t="s">
        <v>184</v>
      </c>
      <c r="C103" s="8">
        <v>1</v>
      </c>
      <c r="D103" s="8" t="s">
        <v>33</v>
      </c>
      <c r="E103" s="50">
        <v>61</v>
      </c>
      <c r="F103" s="49">
        <f t="shared" si="6"/>
        <v>61</v>
      </c>
    </row>
    <row r="104" spans="1:14" x14ac:dyDescent="0.2">
      <c r="A104" s="124" t="s">
        <v>176</v>
      </c>
      <c r="B104" s="124" t="s">
        <v>185</v>
      </c>
      <c r="C104" s="8">
        <v>1</v>
      </c>
      <c r="D104" s="8" t="s">
        <v>33</v>
      </c>
      <c r="E104" s="50">
        <v>38</v>
      </c>
      <c r="F104" s="49">
        <f t="shared" si="6"/>
        <v>38</v>
      </c>
    </row>
    <row r="105" spans="1:14" x14ac:dyDescent="0.2">
      <c r="A105" s="124" t="s">
        <v>177</v>
      </c>
      <c r="B105" s="124" t="s">
        <v>186</v>
      </c>
      <c r="C105" s="8">
        <v>4</v>
      </c>
      <c r="D105" s="8" t="s">
        <v>33</v>
      </c>
      <c r="E105" s="50">
        <v>6.85</v>
      </c>
      <c r="F105" s="49">
        <f t="shared" si="6"/>
        <v>27.4</v>
      </c>
    </row>
    <row r="106" spans="1:14" x14ac:dyDescent="0.2">
      <c r="A106" s="124" t="s">
        <v>178</v>
      </c>
      <c r="B106" s="124" t="s">
        <v>187</v>
      </c>
      <c r="C106" s="8">
        <v>6</v>
      </c>
      <c r="D106" s="8" t="s">
        <v>71</v>
      </c>
      <c r="E106" s="50">
        <v>4.2699999999999996</v>
      </c>
      <c r="F106" s="49">
        <f t="shared" si="6"/>
        <v>25.619999999999997</v>
      </c>
    </row>
    <row r="107" spans="1:14" x14ac:dyDescent="0.2">
      <c r="A107" s="124" t="s">
        <v>179</v>
      </c>
      <c r="B107" s="124" t="s">
        <v>188</v>
      </c>
      <c r="C107" s="8">
        <v>4</v>
      </c>
      <c r="D107" s="8" t="s">
        <v>33</v>
      </c>
      <c r="E107" s="50">
        <v>9.65</v>
      </c>
      <c r="F107" s="49">
        <f t="shared" si="6"/>
        <v>38.6</v>
      </c>
    </row>
    <row r="108" spans="1:14" x14ac:dyDescent="0.2">
      <c r="A108" s="124" t="s">
        <v>180</v>
      </c>
      <c r="B108" s="124" t="s">
        <v>189</v>
      </c>
      <c r="C108" s="8">
        <v>2</v>
      </c>
      <c r="D108" s="8" t="s">
        <v>33</v>
      </c>
      <c r="E108" s="50">
        <v>2.16</v>
      </c>
      <c r="F108" s="49">
        <f t="shared" si="6"/>
        <v>4.32</v>
      </c>
    </row>
    <row r="109" spans="1:14" x14ac:dyDescent="0.2">
      <c r="A109" s="124" t="s">
        <v>181</v>
      </c>
      <c r="B109" s="124" t="s">
        <v>190</v>
      </c>
      <c r="C109" s="8">
        <v>20</v>
      </c>
      <c r="D109" s="8" t="s">
        <v>71</v>
      </c>
      <c r="E109" s="50">
        <v>0.96</v>
      </c>
      <c r="F109" s="49">
        <f t="shared" si="6"/>
        <v>19.2</v>
      </c>
    </row>
    <row r="110" spans="1:14" x14ac:dyDescent="0.2">
      <c r="A110" t="s">
        <v>191</v>
      </c>
      <c r="B110" t="s">
        <v>192</v>
      </c>
      <c r="C110" s="8">
        <v>2.5</v>
      </c>
      <c r="D110" s="8" t="s">
        <v>147</v>
      </c>
      <c r="E110" s="50">
        <v>5.5</v>
      </c>
      <c r="F110" s="49">
        <f t="shared" si="6"/>
        <v>13.75</v>
      </c>
    </row>
    <row r="112" spans="1:14" x14ac:dyDescent="0.2">
      <c r="E112" s="50" t="s">
        <v>38</v>
      </c>
      <c r="F112" s="49">
        <f>SUM(F100:F111)</f>
        <v>727.8900000000001</v>
      </c>
    </row>
    <row r="113" spans="1:6" x14ac:dyDescent="0.2">
      <c r="E113" s="50" t="s">
        <v>34</v>
      </c>
      <c r="F113" s="31">
        <f>ROUNDUP(F112,-2)</f>
        <v>800</v>
      </c>
    </row>
    <row r="117" spans="1:6" x14ac:dyDescent="0.2">
      <c r="B117" s="2" t="s">
        <v>231</v>
      </c>
    </row>
    <row r="118" spans="1:6" x14ac:dyDescent="0.2">
      <c r="A118" t="s">
        <v>173</v>
      </c>
      <c r="B118" t="s">
        <v>182</v>
      </c>
      <c r="C118" s="8">
        <v>1</v>
      </c>
      <c r="D118" s="8" t="s">
        <v>33</v>
      </c>
      <c r="E118" s="50">
        <f>[1]sheet1!$E$875</f>
        <v>455.58396000000005</v>
      </c>
      <c r="F118" s="49">
        <f t="shared" ref="F118:F141" si="7">C118*E118</f>
        <v>455.58396000000005</v>
      </c>
    </row>
    <row r="119" spans="1:6" x14ac:dyDescent="0.2">
      <c r="A119" t="s">
        <v>174</v>
      </c>
      <c r="B119" t="s">
        <v>183</v>
      </c>
      <c r="C119" s="8">
        <v>1</v>
      </c>
      <c r="D119" s="8" t="s">
        <v>33</v>
      </c>
      <c r="E119" s="50">
        <f>[1]sheet1!$E$731</f>
        <v>140.75113000000002</v>
      </c>
      <c r="F119" s="49">
        <f t="shared" si="7"/>
        <v>140.75113000000002</v>
      </c>
    </row>
    <row r="120" spans="1:6" x14ac:dyDescent="0.2">
      <c r="A120" t="s">
        <v>175</v>
      </c>
      <c r="B120" t="s">
        <v>184</v>
      </c>
      <c r="C120" s="8">
        <v>1</v>
      </c>
      <c r="D120" s="8" t="s">
        <v>33</v>
      </c>
      <c r="E120" s="50">
        <f>[1]sheet1!$E$1611</f>
        <v>59.630350000000007</v>
      </c>
      <c r="F120" s="49">
        <f t="shared" si="7"/>
        <v>59.630350000000007</v>
      </c>
    </row>
    <row r="121" spans="1:6" x14ac:dyDescent="0.2">
      <c r="A121" t="s">
        <v>176</v>
      </c>
      <c r="B121" t="s">
        <v>185</v>
      </c>
      <c r="C121" s="8">
        <v>1</v>
      </c>
      <c r="D121" s="8" t="s">
        <v>33</v>
      </c>
      <c r="E121" s="50">
        <f>[1]sheet1!$E$1608</f>
        <v>36.18797</v>
      </c>
      <c r="F121" s="49">
        <f t="shared" si="7"/>
        <v>36.18797</v>
      </c>
    </row>
    <row r="122" spans="1:6" x14ac:dyDescent="0.2">
      <c r="A122" t="s">
        <v>177</v>
      </c>
      <c r="B122" t="s">
        <v>186</v>
      </c>
      <c r="C122" s="8">
        <v>7</v>
      </c>
      <c r="D122" s="8" t="s">
        <v>33</v>
      </c>
      <c r="E122" s="50">
        <f>[1]sheet1!$E$425</f>
        <v>5.5761900999999998</v>
      </c>
      <c r="F122" s="49">
        <f t="shared" si="7"/>
        <v>39.0333307</v>
      </c>
    </row>
    <row r="123" spans="1:6" x14ac:dyDescent="0.2">
      <c r="A123" t="s">
        <v>203</v>
      </c>
      <c r="B123" t="s">
        <v>217</v>
      </c>
      <c r="C123" s="8">
        <v>1</v>
      </c>
      <c r="D123" s="8" t="s">
        <v>33</v>
      </c>
      <c r="E123" s="50">
        <f>[1]sheet1!$E$796</f>
        <v>446.72991999999999</v>
      </c>
      <c r="F123" s="49">
        <f t="shared" si="7"/>
        <v>446.72991999999999</v>
      </c>
    </row>
    <row r="124" spans="1:6" x14ac:dyDescent="0.2">
      <c r="A124" t="s">
        <v>178</v>
      </c>
      <c r="B124" t="s">
        <v>187</v>
      </c>
      <c r="C124" s="8">
        <v>7</v>
      </c>
      <c r="D124" s="8" t="s">
        <v>71</v>
      </c>
      <c r="E124" s="50">
        <f>[1]sheet1!$E$463</f>
        <v>4.1744300000000001</v>
      </c>
      <c r="F124" s="49">
        <f t="shared" si="7"/>
        <v>29.22101</v>
      </c>
    </row>
    <row r="125" spans="1:6" x14ac:dyDescent="0.2">
      <c r="A125" t="s">
        <v>179</v>
      </c>
      <c r="B125" t="s">
        <v>188</v>
      </c>
      <c r="C125" s="8">
        <v>4</v>
      </c>
      <c r="D125" s="8" t="s">
        <v>33</v>
      </c>
      <c r="E125" s="50">
        <f>[1]sheet1!$E$290</f>
        <v>9.5686499999999999</v>
      </c>
      <c r="F125" s="49">
        <f t="shared" si="7"/>
        <v>38.2746</v>
      </c>
    </row>
    <row r="126" spans="1:6" x14ac:dyDescent="0.2">
      <c r="A126" t="s">
        <v>180</v>
      </c>
      <c r="B126" t="s">
        <v>189</v>
      </c>
      <c r="C126" s="8">
        <v>2</v>
      </c>
      <c r="D126" s="8" t="s">
        <v>33</v>
      </c>
      <c r="E126" s="50">
        <f>[1]sheet1!$E$18</f>
        <v>2.1076899999999998</v>
      </c>
      <c r="F126" s="49">
        <f t="shared" si="7"/>
        <v>4.2153799999999997</v>
      </c>
    </row>
    <row r="127" spans="1:6" x14ac:dyDescent="0.2">
      <c r="A127" t="s">
        <v>204</v>
      </c>
      <c r="B127" t="s">
        <v>218</v>
      </c>
      <c r="C127" s="8">
        <v>1</v>
      </c>
      <c r="D127" s="8" t="s">
        <v>33</v>
      </c>
      <c r="E127" s="50">
        <f>[1]sheet1!$E$299</f>
        <v>87.982830000000007</v>
      </c>
      <c r="F127" s="49">
        <f t="shared" si="7"/>
        <v>87.982830000000007</v>
      </c>
    </row>
    <row r="128" spans="1:6" x14ac:dyDescent="0.2">
      <c r="A128" t="s">
        <v>205</v>
      </c>
      <c r="B128" t="s">
        <v>219</v>
      </c>
      <c r="C128" s="8">
        <v>1</v>
      </c>
      <c r="D128" s="8" t="s">
        <v>33</v>
      </c>
      <c r="E128" s="50">
        <f>[1]sheet1!$E$865</f>
        <v>49.76829</v>
      </c>
      <c r="F128" s="49">
        <f t="shared" si="7"/>
        <v>49.76829</v>
      </c>
    </row>
    <row r="129" spans="1:6" x14ac:dyDescent="0.2">
      <c r="A129" t="s">
        <v>206</v>
      </c>
      <c r="B129" t="s">
        <v>220</v>
      </c>
      <c r="C129" s="8">
        <v>1</v>
      </c>
      <c r="D129" s="8" t="s">
        <v>33</v>
      </c>
      <c r="E129" s="50">
        <f>[1]sheet1!$E$235</f>
        <v>4.5697600000000005</v>
      </c>
      <c r="F129" s="49">
        <f t="shared" si="7"/>
        <v>4.5697600000000005</v>
      </c>
    </row>
    <row r="130" spans="1:6" x14ac:dyDescent="0.2">
      <c r="A130" t="s">
        <v>207</v>
      </c>
      <c r="B130" t="s">
        <v>221</v>
      </c>
      <c r="C130" s="8">
        <v>2</v>
      </c>
      <c r="D130" s="8" t="s">
        <v>33</v>
      </c>
      <c r="E130" s="50">
        <f>[1]sheet1!$E$503</f>
        <v>13.83915</v>
      </c>
      <c r="F130" s="49">
        <f t="shared" si="7"/>
        <v>27.6783</v>
      </c>
    </row>
    <row r="131" spans="1:6" x14ac:dyDescent="0.2">
      <c r="A131" t="s">
        <v>165</v>
      </c>
      <c r="B131" t="s">
        <v>166</v>
      </c>
      <c r="C131" s="8">
        <v>1</v>
      </c>
      <c r="D131" s="8" t="s">
        <v>33</v>
      </c>
      <c r="E131" s="50">
        <f>[1]sheet1!$E$923</f>
        <v>41.3097633</v>
      </c>
      <c r="F131" s="49">
        <f t="shared" si="7"/>
        <v>41.3097633</v>
      </c>
    </row>
    <row r="132" spans="1:6" x14ac:dyDescent="0.2">
      <c r="A132" t="s">
        <v>208</v>
      </c>
      <c r="B132" t="s">
        <v>222</v>
      </c>
      <c r="C132" s="8">
        <v>2</v>
      </c>
      <c r="D132" s="8" t="s">
        <v>33</v>
      </c>
      <c r="E132" s="50">
        <f>[1]sheet1!$E$375</f>
        <v>8.5881848000000005</v>
      </c>
      <c r="F132" s="49">
        <f t="shared" si="7"/>
        <v>17.176369600000001</v>
      </c>
    </row>
    <row r="133" spans="1:6" x14ac:dyDescent="0.2">
      <c r="A133" t="s">
        <v>209</v>
      </c>
      <c r="B133" t="s">
        <v>223</v>
      </c>
      <c r="C133" s="8">
        <v>1</v>
      </c>
      <c r="D133" s="8" t="s">
        <v>33</v>
      </c>
      <c r="E133" s="50">
        <f>[1]sheet1!$E$371</f>
        <v>2.3422100000000001</v>
      </c>
      <c r="F133" s="49">
        <f t="shared" si="7"/>
        <v>2.3422100000000001</v>
      </c>
    </row>
    <row r="134" spans="1:6" x14ac:dyDescent="0.2">
      <c r="A134" t="s">
        <v>210</v>
      </c>
      <c r="B134" t="s">
        <v>224</v>
      </c>
      <c r="C134" s="8">
        <v>1</v>
      </c>
      <c r="D134" s="8" t="s">
        <v>33</v>
      </c>
      <c r="E134" s="50">
        <f>[1]sheet1!$E$286</f>
        <v>1.7754841000000001</v>
      </c>
      <c r="F134" s="49">
        <f t="shared" si="7"/>
        <v>1.7754841000000001</v>
      </c>
    </row>
    <row r="135" spans="1:6" x14ac:dyDescent="0.2">
      <c r="A135" t="s">
        <v>211</v>
      </c>
      <c r="B135" t="s">
        <v>225</v>
      </c>
      <c r="C135" s="8">
        <v>1</v>
      </c>
      <c r="D135" s="8" t="s">
        <v>33</v>
      </c>
      <c r="E135" s="50">
        <f>[1]sheet1!$E$1930</f>
        <v>253.18799999999999</v>
      </c>
      <c r="F135" s="49">
        <f t="shared" si="7"/>
        <v>253.18799999999999</v>
      </c>
    </row>
    <row r="136" spans="1:6" x14ac:dyDescent="0.2">
      <c r="A136" t="s">
        <v>212</v>
      </c>
      <c r="B136" t="s">
        <v>226</v>
      </c>
      <c r="C136" s="8">
        <v>3</v>
      </c>
      <c r="D136" s="8" t="s">
        <v>33</v>
      </c>
      <c r="E136" s="50">
        <f>[1]sheet1!$E$413</f>
        <v>4.7618999999999998</v>
      </c>
      <c r="F136" s="49">
        <f t="shared" si="7"/>
        <v>14.285699999999999</v>
      </c>
    </row>
    <row r="137" spans="1:6" x14ac:dyDescent="0.2">
      <c r="A137" t="s">
        <v>213</v>
      </c>
      <c r="B137" t="s">
        <v>227</v>
      </c>
      <c r="C137" s="8">
        <v>1</v>
      </c>
      <c r="D137" s="8" t="s">
        <v>33</v>
      </c>
      <c r="E137" s="50">
        <f>[1]sheet1!$E$289</f>
        <v>6.4831000000000003</v>
      </c>
      <c r="F137" s="49">
        <f t="shared" si="7"/>
        <v>6.4831000000000003</v>
      </c>
    </row>
    <row r="138" spans="1:6" x14ac:dyDescent="0.2">
      <c r="A138" t="s">
        <v>214</v>
      </c>
      <c r="B138" t="s">
        <v>228</v>
      </c>
      <c r="C138" s="8">
        <v>1</v>
      </c>
      <c r="D138" s="8" t="s">
        <v>33</v>
      </c>
      <c r="E138" s="50">
        <f>[1]sheet1!$E$514</f>
        <v>12.76444</v>
      </c>
      <c r="F138" s="49">
        <f t="shared" si="7"/>
        <v>12.76444</v>
      </c>
    </row>
    <row r="139" spans="1:6" x14ac:dyDescent="0.2">
      <c r="A139" t="s">
        <v>215</v>
      </c>
      <c r="B139" t="s">
        <v>229</v>
      </c>
      <c r="C139" s="8">
        <v>1</v>
      </c>
      <c r="D139" s="8" t="s">
        <v>33</v>
      </c>
      <c r="E139" s="50">
        <f>[1]sheet1!$E$514</f>
        <v>12.76444</v>
      </c>
      <c r="F139" s="49">
        <f t="shared" si="7"/>
        <v>12.76444</v>
      </c>
    </row>
    <row r="140" spans="1:6" x14ac:dyDescent="0.2">
      <c r="A140" t="s">
        <v>181</v>
      </c>
      <c r="B140" t="s">
        <v>190</v>
      </c>
      <c r="C140" s="8">
        <v>20</v>
      </c>
      <c r="D140" s="8" t="s">
        <v>71</v>
      </c>
      <c r="E140" s="50">
        <f>[1]sheet1!$E$137</f>
        <v>0.91176540000000006</v>
      </c>
      <c r="F140" s="49">
        <f t="shared" si="7"/>
        <v>18.235308</v>
      </c>
    </row>
    <row r="141" spans="1:6" x14ac:dyDescent="0.2">
      <c r="A141" t="s">
        <v>216</v>
      </c>
      <c r="B141" t="s">
        <v>230</v>
      </c>
      <c r="C141" s="8">
        <v>3</v>
      </c>
      <c r="D141" s="8" t="s">
        <v>33</v>
      </c>
      <c r="E141" s="50">
        <f>[1]sheet1!$E$1966</f>
        <v>2.4823499999999998</v>
      </c>
      <c r="F141" s="49">
        <f t="shared" si="7"/>
        <v>7.4470499999999991</v>
      </c>
    </row>
    <row r="143" spans="1:6" x14ac:dyDescent="0.2">
      <c r="E143" s="50" t="s">
        <v>38</v>
      </c>
      <c r="F143" s="49">
        <f>SUM(F118:F141)</f>
        <v>1807.3986956999997</v>
      </c>
    </row>
    <row r="144" spans="1:6" x14ac:dyDescent="0.2">
      <c r="E144" s="50" t="s">
        <v>34</v>
      </c>
      <c r="F144" s="31">
        <f>ROUNDUP(F143,-2)</f>
        <v>1900</v>
      </c>
    </row>
  </sheetData>
  <pageMargins left="0.7" right="0.7" top="1.5" bottom="0.75" header="0.8" footer="0.3"/>
  <pageSetup scale="83" pageOrder="overThenDown" orientation="portrait" r:id="rId1"/>
  <headerFooter>
    <oddHeader>&amp;C&amp;"Arial,Bold"&amp;16Rosario&amp;1
&amp;"Arial,Regular"&amp;10San Juan County&amp;"Arial,Bold"&amp;14
Marina Heights Lane Distribution Main Replacement
&amp;"Arial,Regular"&amp;10
Engineer's Opinion of Projected Construction Materials Costs
&amp;D&amp;R&amp;8Eng. File #2577</oddHeader>
    <oddFooter>&amp;L&amp;7&amp;Z&amp;F&amp;F&amp;R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8"/>
  <sheetViews>
    <sheetView workbookViewId="0"/>
  </sheetViews>
  <sheetFormatPr defaultRowHeight="12.75" x14ac:dyDescent="0.2"/>
  <cols>
    <col min="3" max="3" width="4.7109375" customWidth="1"/>
    <col min="4" max="4" width="81" bestFit="1" customWidth="1"/>
    <col min="5" max="5" width="8.85546875" style="9"/>
    <col min="6" max="6" width="13.140625" style="13" bestFit="1" customWidth="1"/>
    <col min="7" max="7" width="8.85546875" style="49"/>
    <col min="8" max="8" width="12.7109375" style="49" customWidth="1"/>
    <col min="9" max="9" width="3.28515625" customWidth="1"/>
  </cols>
  <sheetData>
    <row r="3" spans="2:8" x14ac:dyDescent="0.2">
      <c r="D3" s="46" t="s">
        <v>135</v>
      </c>
    </row>
    <row r="4" spans="2:8" x14ac:dyDescent="0.2">
      <c r="D4" s="46"/>
    </row>
    <row r="8" spans="2:8" x14ac:dyDescent="0.2">
      <c r="F8" s="10" t="s">
        <v>62</v>
      </c>
    </row>
    <row r="9" spans="2:8" ht="13.5" thickBot="1" x14ac:dyDescent="0.25">
      <c r="B9" s="3"/>
      <c r="C9" s="3"/>
      <c r="D9" s="3" t="s">
        <v>0</v>
      </c>
      <c r="E9" s="55" t="s">
        <v>1</v>
      </c>
      <c r="F9" s="11" t="s">
        <v>7</v>
      </c>
      <c r="G9" s="56" t="s">
        <v>2</v>
      </c>
      <c r="H9" s="56" t="s">
        <v>3</v>
      </c>
    </row>
    <row r="10" spans="2:8" x14ac:dyDescent="0.2">
      <c r="D10" s="5"/>
      <c r="E10" s="57"/>
      <c r="F10" s="12"/>
      <c r="G10" s="53"/>
      <c r="H10" s="53"/>
    </row>
    <row r="11" spans="2:8" x14ac:dyDescent="0.2">
      <c r="C11" s="58"/>
      <c r="D11" s="59" t="s">
        <v>37</v>
      </c>
      <c r="E11" s="60"/>
      <c r="F11" s="61"/>
      <c r="G11" s="62"/>
    </row>
    <row r="12" spans="2:8" x14ac:dyDescent="0.2">
      <c r="C12" s="58"/>
      <c r="D12" s="58" t="s">
        <v>52</v>
      </c>
      <c r="E12" s="60"/>
      <c r="F12" s="61" t="s">
        <v>8</v>
      </c>
      <c r="G12" s="62">
        <v>125</v>
      </c>
      <c r="H12" s="49">
        <f>E12*G12</f>
        <v>0</v>
      </c>
    </row>
    <row r="13" spans="2:8" x14ac:dyDescent="0.2">
      <c r="C13" s="58"/>
      <c r="D13" s="58" t="s">
        <v>58</v>
      </c>
      <c r="E13" s="60"/>
      <c r="F13" s="61" t="s">
        <v>8</v>
      </c>
      <c r="G13" s="62">
        <v>125</v>
      </c>
      <c r="H13" s="49">
        <f t="shared" ref="H13:H14" si="0">E13*G13</f>
        <v>0</v>
      </c>
    </row>
    <row r="14" spans="2:8" x14ac:dyDescent="0.2">
      <c r="C14" s="58"/>
      <c r="D14" s="58" t="s">
        <v>59</v>
      </c>
      <c r="E14" s="60"/>
      <c r="F14" s="61" t="s">
        <v>8</v>
      </c>
      <c r="G14" s="62">
        <v>125</v>
      </c>
      <c r="H14" s="49">
        <f t="shared" si="0"/>
        <v>0</v>
      </c>
    </row>
    <row r="15" spans="2:8" x14ac:dyDescent="0.2">
      <c r="C15" s="58"/>
      <c r="D15" s="58"/>
      <c r="E15" s="60"/>
      <c r="F15" s="61"/>
      <c r="G15" s="62"/>
    </row>
    <row r="16" spans="2:8" x14ac:dyDescent="0.2">
      <c r="C16" s="58"/>
      <c r="D16" s="58" t="s">
        <v>38</v>
      </c>
      <c r="E16" s="60">
        <f>SUM(E12:E15)</f>
        <v>0</v>
      </c>
      <c r="F16" s="61"/>
      <c r="G16" s="62"/>
      <c r="H16" s="49">
        <f>SUM(H12:H15)</f>
        <v>0</v>
      </c>
    </row>
    <row r="17" spans="2:8" x14ac:dyDescent="0.2">
      <c r="C17" s="58"/>
      <c r="D17" s="58"/>
      <c r="E17" s="60"/>
      <c r="F17" s="61"/>
      <c r="G17" s="62"/>
    </row>
    <row r="18" spans="2:8" x14ac:dyDescent="0.2">
      <c r="D18" s="59" t="s">
        <v>53</v>
      </c>
      <c r="E18" s="60"/>
      <c r="F18" s="61"/>
    </row>
    <row r="19" spans="2:8" x14ac:dyDescent="0.2">
      <c r="D19" s="58" t="s">
        <v>39</v>
      </c>
      <c r="E19" s="60"/>
      <c r="F19" s="61" t="s">
        <v>40</v>
      </c>
      <c r="G19" s="62">
        <v>0</v>
      </c>
      <c r="H19" s="49">
        <f t="shared" ref="H19:H21" si="1">E19*G19</f>
        <v>0</v>
      </c>
    </row>
    <row r="20" spans="2:8" x14ac:dyDescent="0.2">
      <c r="D20" s="58" t="s">
        <v>54</v>
      </c>
      <c r="E20" s="60"/>
      <c r="F20" s="61" t="s">
        <v>8</v>
      </c>
      <c r="G20" s="62">
        <v>125</v>
      </c>
      <c r="H20" s="49">
        <f t="shared" si="1"/>
        <v>0</v>
      </c>
    </row>
    <row r="21" spans="2:8" x14ac:dyDescent="0.2">
      <c r="D21" s="58" t="s">
        <v>41</v>
      </c>
      <c r="E21" s="60"/>
      <c r="F21" s="61" t="s">
        <v>9</v>
      </c>
      <c r="G21" s="49">
        <v>75</v>
      </c>
      <c r="H21" s="49">
        <f t="shared" si="1"/>
        <v>0</v>
      </c>
    </row>
    <row r="22" spans="2:8" x14ac:dyDescent="0.2">
      <c r="D22" s="58"/>
      <c r="E22" s="60"/>
      <c r="F22" s="61"/>
    </row>
    <row r="23" spans="2:8" x14ac:dyDescent="0.2">
      <c r="D23" s="58" t="s">
        <v>38</v>
      </c>
      <c r="E23" s="60">
        <f>SUM(E19:E22)</f>
        <v>0</v>
      </c>
      <c r="F23" s="61"/>
      <c r="H23" s="49">
        <f>SUM(H19:H22)</f>
        <v>0</v>
      </c>
    </row>
    <row r="24" spans="2:8" x14ac:dyDescent="0.2">
      <c r="B24" s="64"/>
      <c r="C24" s="64"/>
      <c r="D24" s="65"/>
      <c r="E24" s="66"/>
      <c r="F24" s="67"/>
      <c r="G24" s="62"/>
    </row>
    <row r="25" spans="2:8" x14ac:dyDescent="0.2">
      <c r="D25" s="59" t="s">
        <v>42</v>
      </c>
      <c r="E25" s="60"/>
      <c r="F25" s="61"/>
      <c r="G25" s="62"/>
    </row>
    <row r="26" spans="2:8" x14ac:dyDescent="0.2">
      <c r="D26" s="58" t="s">
        <v>171</v>
      </c>
      <c r="E26" s="60"/>
      <c r="F26" s="61" t="s">
        <v>8</v>
      </c>
      <c r="G26" s="62">
        <v>125</v>
      </c>
      <c r="H26" s="62">
        <f>E26*G26</f>
        <v>0</v>
      </c>
    </row>
    <row r="27" spans="2:8" x14ac:dyDescent="0.2">
      <c r="D27" s="58" t="s">
        <v>55</v>
      </c>
      <c r="E27" s="60"/>
      <c r="F27" s="61" t="s">
        <v>8</v>
      </c>
      <c r="G27" s="62">
        <v>125</v>
      </c>
      <c r="H27" s="49">
        <f t="shared" ref="H27" si="2">E27*G27</f>
        <v>0</v>
      </c>
    </row>
    <row r="28" spans="2:8" x14ac:dyDescent="0.2">
      <c r="D28" s="63"/>
      <c r="E28" s="60"/>
      <c r="F28" s="61"/>
      <c r="G28" s="62"/>
    </row>
    <row r="29" spans="2:8" x14ac:dyDescent="0.2">
      <c r="D29" s="58" t="s">
        <v>38</v>
      </c>
      <c r="E29" s="60">
        <f>SUM(E26:E28)</f>
        <v>0</v>
      </c>
      <c r="F29" s="61"/>
      <c r="G29" s="62"/>
      <c r="H29" s="49">
        <f>SUM(H26:H28)</f>
        <v>0</v>
      </c>
    </row>
    <row r="30" spans="2:8" x14ac:dyDescent="0.2">
      <c r="D30" s="63"/>
      <c r="E30" s="60"/>
      <c r="F30" s="61"/>
      <c r="G30" s="62"/>
      <c r="H30" s="62"/>
    </row>
    <row r="31" spans="2:8" x14ac:dyDescent="0.2">
      <c r="D31" s="59" t="s">
        <v>4</v>
      </c>
      <c r="E31" s="60"/>
      <c r="F31" s="61"/>
      <c r="G31" s="62"/>
      <c r="H31" s="62"/>
    </row>
    <row r="32" spans="2:8" x14ac:dyDescent="0.2">
      <c r="D32" s="58" t="s">
        <v>43</v>
      </c>
      <c r="E32" s="60"/>
      <c r="F32" s="61" t="s">
        <v>8</v>
      </c>
      <c r="G32" s="62">
        <v>125</v>
      </c>
      <c r="H32" s="49">
        <f t="shared" ref="H32:H35" si="3">E32*G32</f>
        <v>0</v>
      </c>
    </row>
    <row r="33" spans="2:10" x14ac:dyDescent="0.2">
      <c r="D33" s="58" t="s">
        <v>5</v>
      </c>
      <c r="E33" s="60"/>
      <c r="F33" s="61" t="s">
        <v>40</v>
      </c>
      <c r="G33" s="62">
        <v>0</v>
      </c>
      <c r="H33" s="49">
        <f t="shared" si="3"/>
        <v>0</v>
      </c>
    </row>
    <row r="34" spans="2:10" x14ac:dyDescent="0.2">
      <c r="B34" s="13"/>
      <c r="D34" s="58" t="s">
        <v>56</v>
      </c>
      <c r="E34" s="60"/>
      <c r="F34" s="61" t="s">
        <v>8</v>
      </c>
      <c r="G34" s="62">
        <v>125</v>
      </c>
      <c r="H34" s="49">
        <f t="shared" si="3"/>
        <v>0</v>
      </c>
    </row>
    <row r="35" spans="2:10" x14ac:dyDescent="0.2">
      <c r="B35" s="13"/>
      <c r="D35" s="58" t="s">
        <v>57</v>
      </c>
      <c r="E35" s="60"/>
      <c r="F35" s="61" t="s">
        <v>9</v>
      </c>
      <c r="G35" s="62">
        <v>75</v>
      </c>
      <c r="H35" s="49">
        <f t="shared" si="3"/>
        <v>0</v>
      </c>
    </row>
    <row r="36" spans="2:10" x14ac:dyDescent="0.2">
      <c r="D36" s="58"/>
      <c r="E36" s="60"/>
      <c r="F36" s="61"/>
      <c r="G36" s="62"/>
      <c r="H36" s="62"/>
    </row>
    <row r="37" spans="2:10" x14ac:dyDescent="0.2">
      <c r="D37" s="58" t="s">
        <v>6</v>
      </c>
      <c r="E37" s="60">
        <f>SUM(E32:E36)</f>
        <v>0</v>
      </c>
      <c r="F37" s="61"/>
      <c r="G37" s="62"/>
      <c r="H37" s="62">
        <f>SUM(H32:H36)</f>
        <v>0</v>
      </c>
    </row>
    <row r="38" spans="2:10" x14ac:dyDescent="0.2">
      <c r="C38" s="58"/>
      <c r="D38" s="59"/>
      <c r="E38" s="60"/>
      <c r="F38" s="68"/>
      <c r="G38" s="62"/>
      <c r="H38" s="62"/>
    </row>
    <row r="39" spans="2:10" x14ac:dyDescent="0.2">
      <c r="C39" s="58"/>
      <c r="D39" s="58"/>
      <c r="E39" s="60"/>
      <c r="F39" s="61"/>
      <c r="G39" s="62"/>
      <c r="H39" s="62"/>
    </row>
    <row r="40" spans="2:10" ht="13.5" thickBot="1" x14ac:dyDescent="0.25">
      <c r="B40" s="14"/>
      <c r="C40" s="69"/>
      <c r="D40" s="70" t="s">
        <v>44</v>
      </c>
      <c r="E40" s="71">
        <f>E16+E23+E29+E37</f>
        <v>0</v>
      </c>
      <c r="F40" s="72"/>
      <c r="G40" s="73"/>
      <c r="H40" s="73">
        <f>H16+H23+H29+H37</f>
        <v>0</v>
      </c>
    </row>
    <row r="41" spans="2:10" ht="13.5" thickTop="1" x14ac:dyDescent="0.2">
      <c r="C41" s="58"/>
      <c r="D41" s="58"/>
      <c r="E41" s="60"/>
      <c r="F41" s="61"/>
      <c r="G41" s="62"/>
      <c r="H41" s="73">
        <f>ROUND(H40, -2)</f>
        <v>0</v>
      </c>
      <c r="J41" t="s">
        <v>34</v>
      </c>
    </row>
    <row r="42" spans="2:10" x14ac:dyDescent="0.2">
      <c r="C42" s="58"/>
      <c r="D42" s="59"/>
      <c r="E42" s="60"/>
      <c r="F42" s="61"/>
      <c r="G42" s="62"/>
      <c r="H42" s="62"/>
    </row>
    <row r="43" spans="2:10" x14ac:dyDescent="0.2">
      <c r="C43" s="58"/>
      <c r="D43" s="58"/>
      <c r="E43" s="74"/>
      <c r="F43" s="61"/>
      <c r="G43" s="62"/>
      <c r="H43" s="62"/>
    </row>
    <row r="44" spans="2:10" x14ac:dyDescent="0.2">
      <c r="C44" s="58"/>
      <c r="D44" s="58"/>
      <c r="E44" s="60"/>
      <c r="F44" s="61"/>
      <c r="G44" s="62"/>
      <c r="H44" s="62"/>
    </row>
    <row r="55" spans="3:3" ht="14.25" x14ac:dyDescent="0.2">
      <c r="C55" s="7"/>
    </row>
    <row r="57" spans="3:3" ht="14.25" x14ac:dyDescent="0.2">
      <c r="C57" s="7"/>
    </row>
    <row r="58" spans="3:3" ht="14.25" x14ac:dyDescent="0.2">
      <c r="C58" s="7"/>
    </row>
  </sheetData>
  <pageMargins left="0.7" right="0.7" top="1.5" bottom="0.75" header="0.3" footer="0.3"/>
  <pageSetup scale="78" pageOrder="overThenDown" orientation="portrait" r:id="rId1"/>
  <headerFooter>
    <oddHeader>&amp;C&amp;"Arial,Bold"&amp;16Rosario&amp;1
&amp;"Arial,Regular"&amp;10San Juan County&amp;"Arial,Bold"&amp;14
Marina Heights Lane Distribution Main Replacement
&amp;"Arial,Regular"&amp;10
Engineer's Opinion of Projected Engineering Costs
&amp;D&amp;R&amp;8Eng. File #3577</oddHead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7"/>
  <sheetViews>
    <sheetView workbookViewId="0"/>
  </sheetViews>
  <sheetFormatPr defaultRowHeight="12.75" x14ac:dyDescent="0.2"/>
  <cols>
    <col min="4" max="4" width="81" bestFit="1" customWidth="1"/>
    <col min="7" max="7" width="9.7109375" bestFit="1" customWidth="1"/>
    <col min="9" max="9" width="9.7109375" bestFit="1" customWidth="1"/>
  </cols>
  <sheetData>
    <row r="3" spans="2:7" x14ac:dyDescent="0.2">
      <c r="E3" s="9"/>
      <c r="F3" s="1"/>
      <c r="G3" s="1"/>
    </row>
    <row r="4" spans="2:7" ht="13.5" thickBot="1" x14ac:dyDescent="0.25">
      <c r="B4" s="3"/>
      <c r="C4" s="3"/>
      <c r="D4" s="3" t="s">
        <v>0</v>
      </c>
      <c r="E4" s="55" t="s">
        <v>1</v>
      </c>
      <c r="F4" s="4" t="s">
        <v>2</v>
      </c>
      <c r="G4" s="4" t="s">
        <v>3</v>
      </c>
    </row>
    <row r="5" spans="2:7" x14ac:dyDescent="0.2">
      <c r="D5" s="59" t="s">
        <v>94</v>
      </c>
      <c r="E5" s="60"/>
    </row>
    <row r="6" spans="2:7" x14ac:dyDescent="0.2">
      <c r="D6" s="58" t="s">
        <v>95</v>
      </c>
      <c r="E6" s="60">
        <v>1</v>
      </c>
    </row>
    <row r="7" spans="2:7" x14ac:dyDescent="0.2">
      <c r="D7" s="58" t="s">
        <v>96</v>
      </c>
      <c r="E7" s="60">
        <v>2</v>
      </c>
    </row>
    <row r="8" spans="2:7" x14ac:dyDescent="0.2">
      <c r="D8" s="58" t="s">
        <v>97</v>
      </c>
      <c r="E8" s="60">
        <v>1</v>
      </c>
    </row>
    <row r="9" spans="2:7" x14ac:dyDescent="0.2">
      <c r="D9" s="58" t="s">
        <v>98</v>
      </c>
      <c r="E9" s="60">
        <v>1</v>
      </c>
    </row>
    <row r="10" spans="2:7" x14ac:dyDescent="0.2">
      <c r="D10" s="58" t="s">
        <v>99</v>
      </c>
      <c r="E10" s="60">
        <v>1</v>
      </c>
    </row>
    <row r="11" spans="2:7" x14ac:dyDescent="0.2">
      <c r="D11" s="58" t="s">
        <v>100</v>
      </c>
      <c r="E11" s="60">
        <v>4</v>
      </c>
    </row>
    <row r="12" spans="2:7" x14ac:dyDescent="0.2">
      <c r="D12" s="58" t="s">
        <v>101</v>
      </c>
      <c r="E12" s="60">
        <v>1</v>
      </c>
    </row>
    <row r="13" spans="2:7" x14ac:dyDescent="0.2">
      <c r="D13" s="58" t="s">
        <v>102</v>
      </c>
      <c r="E13" s="60">
        <v>4</v>
      </c>
    </row>
    <row r="14" spans="2:7" x14ac:dyDescent="0.2">
      <c r="D14" s="58" t="s">
        <v>103</v>
      </c>
      <c r="E14" s="60">
        <v>4</v>
      </c>
    </row>
    <row r="15" spans="2:7" x14ac:dyDescent="0.2">
      <c r="D15" s="58"/>
      <c r="E15" s="60"/>
    </row>
    <row r="16" spans="2:7" x14ac:dyDescent="0.2">
      <c r="D16" s="104" t="s">
        <v>38</v>
      </c>
      <c r="E16" s="105">
        <f>SUM(E6:E12)</f>
        <v>11</v>
      </c>
      <c r="F16" s="106"/>
      <c r="G16" s="106">
        <f>E16*F16</f>
        <v>0</v>
      </c>
    </row>
    <row r="17" spans="4:9" x14ac:dyDescent="0.2">
      <c r="D17" s="58"/>
      <c r="E17" s="105"/>
    </row>
    <row r="18" spans="4:9" x14ac:dyDescent="0.2">
      <c r="D18" s="59" t="s">
        <v>104</v>
      </c>
      <c r="E18" s="105"/>
    </row>
    <row r="19" spans="4:9" x14ac:dyDescent="0.2">
      <c r="D19" s="58" t="s">
        <v>105</v>
      </c>
      <c r="E19" s="105">
        <v>2</v>
      </c>
    </row>
    <row r="20" spans="4:9" x14ac:dyDescent="0.2">
      <c r="D20" s="58" t="s">
        <v>106</v>
      </c>
      <c r="E20" s="105">
        <v>2</v>
      </c>
    </row>
    <row r="21" spans="4:9" x14ac:dyDescent="0.2">
      <c r="D21" s="58" t="s">
        <v>107</v>
      </c>
      <c r="E21" s="105">
        <v>4</v>
      </c>
    </row>
    <row r="22" spans="4:9" x14ac:dyDescent="0.2">
      <c r="D22" s="58" t="s">
        <v>39</v>
      </c>
      <c r="E22" s="105">
        <v>1</v>
      </c>
      <c r="I22" s="106"/>
    </row>
    <row r="23" spans="4:9" x14ac:dyDescent="0.2">
      <c r="D23" s="58" t="s">
        <v>108</v>
      </c>
      <c r="E23" s="105">
        <v>1</v>
      </c>
    </row>
    <row r="24" spans="4:9" x14ac:dyDescent="0.2">
      <c r="D24" s="58" t="s">
        <v>109</v>
      </c>
      <c r="E24" s="105">
        <v>0.5</v>
      </c>
    </row>
    <row r="25" spans="4:9" x14ac:dyDescent="0.2">
      <c r="D25" s="58" t="s">
        <v>110</v>
      </c>
      <c r="E25" s="105">
        <v>1</v>
      </c>
    </row>
    <row r="26" spans="4:9" x14ac:dyDescent="0.2">
      <c r="D26" s="58"/>
      <c r="E26" s="105"/>
    </row>
    <row r="27" spans="4:9" x14ac:dyDescent="0.2">
      <c r="D27" s="104" t="s">
        <v>38</v>
      </c>
      <c r="E27" s="105">
        <f>SUM(E19:E25)</f>
        <v>11.5</v>
      </c>
      <c r="F27" s="106"/>
      <c r="G27" s="106">
        <f>E27*F27</f>
        <v>0</v>
      </c>
    </row>
    <row r="28" spans="4:9" x14ac:dyDescent="0.2">
      <c r="D28" s="58"/>
      <c r="E28" s="105"/>
    </row>
    <row r="29" spans="4:9" x14ac:dyDescent="0.2">
      <c r="D29" s="58"/>
      <c r="E29" s="105"/>
    </row>
    <row r="30" spans="4:9" x14ac:dyDescent="0.2">
      <c r="E30" s="8"/>
    </row>
    <row r="31" spans="4:9" x14ac:dyDescent="0.2">
      <c r="D31" s="104" t="s">
        <v>38</v>
      </c>
      <c r="E31" s="8">
        <f>E16+E27</f>
        <v>22.5</v>
      </c>
      <c r="F31" s="106">
        <v>95</v>
      </c>
      <c r="G31" s="106">
        <f>E31*F31</f>
        <v>2137.5</v>
      </c>
    </row>
    <row r="32" spans="4:9" x14ac:dyDescent="0.2">
      <c r="D32" s="107" t="s">
        <v>111</v>
      </c>
      <c r="E32" s="8"/>
      <c r="F32" s="106"/>
      <c r="G32" s="106">
        <v>811</v>
      </c>
    </row>
    <row r="33" spans="4:7" x14ac:dyDescent="0.2">
      <c r="D33" s="108" t="s">
        <v>112</v>
      </c>
      <c r="E33" s="8"/>
      <c r="F33" s="106"/>
      <c r="G33" s="109">
        <f>SUM(G31:G32)</f>
        <v>2948.5</v>
      </c>
    </row>
    <row r="35" spans="4:7" x14ac:dyDescent="0.2">
      <c r="D35" s="110" t="s">
        <v>113</v>
      </c>
    </row>
    <row r="36" spans="4:7" x14ac:dyDescent="0.2">
      <c r="D36" s="40" t="s">
        <v>114</v>
      </c>
    </row>
    <row r="37" spans="4:7" x14ac:dyDescent="0.2">
      <c r="D37" s="40" t="s">
        <v>115</v>
      </c>
    </row>
  </sheetData>
  <pageMargins left="0.7" right="0.7" top="2.25" bottom="0.75" header="0.3" footer="0.3"/>
  <pageSetup scale="85" fitToHeight="0" orientation="portrait" r:id="rId1"/>
  <headerFooter>
    <oddHeader>&amp;C&amp;"Arial,Bold"&amp;16Washington Water Service Co.
Engineering Department
6800 Meridian Road SE
Olympia, WA 98513
&amp;14Engineer's Opinion of Probable Project Costs
Colonial Manor Hydraulic Model Creation &amp; Peak Hour Demand Scenario&amp;R&amp;9&amp;D</oddHeader>
    <oddFooter>&amp;R&amp;9Page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87"/>
  <sheetViews>
    <sheetView workbookViewId="0"/>
  </sheetViews>
  <sheetFormatPr defaultRowHeight="12.75" x14ac:dyDescent="0.2"/>
  <cols>
    <col min="2" max="2" width="75.7109375" customWidth="1"/>
    <col min="4" max="4" width="13.140625" style="13" bestFit="1" customWidth="1"/>
    <col min="5" max="5" width="3.28515625" customWidth="1"/>
  </cols>
  <sheetData>
    <row r="5" spans="2:4" ht="15.75" x14ac:dyDescent="0.25">
      <c r="B5" s="111" t="s">
        <v>116</v>
      </c>
    </row>
    <row r="8" spans="2:4" x14ac:dyDescent="0.2">
      <c r="D8" s="10" t="s">
        <v>117</v>
      </c>
    </row>
    <row r="9" spans="2:4" ht="13.5" thickBot="1" x14ac:dyDescent="0.25">
      <c r="B9" s="3" t="s">
        <v>0</v>
      </c>
      <c r="C9" s="112" t="s">
        <v>1</v>
      </c>
      <c r="D9" s="11" t="s">
        <v>7</v>
      </c>
    </row>
    <row r="10" spans="2:4" s="115" customFormat="1" x14ac:dyDescent="0.2">
      <c r="B10" s="113" t="s">
        <v>118</v>
      </c>
      <c r="C10" s="114">
        <v>0.25</v>
      </c>
      <c r="D10" s="13" t="s">
        <v>8</v>
      </c>
    </row>
    <row r="11" spans="2:4" s="115" customFormat="1" x14ac:dyDescent="0.2">
      <c r="B11" t="s">
        <v>119</v>
      </c>
      <c r="C11" s="115">
        <v>0.25</v>
      </c>
      <c r="D11" s="13" t="s">
        <v>9</v>
      </c>
    </row>
    <row r="12" spans="2:4" s="115" customFormat="1" x14ac:dyDescent="0.2">
      <c r="B12" t="s">
        <v>120</v>
      </c>
      <c r="C12" s="115">
        <v>4</v>
      </c>
      <c r="D12" s="13" t="s">
        <v>8</v>
      </c>
    </row>
    <row r="13" spans="2:4" s="115" customFormat="1" x14ac:dyDescent="0.2">
      <c r="B13" t="s">
        <v>121</v>
      </c>
      <c r="C13" s="115">
        <v>4</v>
      </c>
      <c r="D13" s="13" t="s">
        <v>9</v>
      </c>
    </row>
    <row r="14" spans="2:4" s="115" customFormat="1" x14ac:dyDescent="0.2">
      <c r="B14" t="s">
        <v>122</v>
      </c>
      <c r="C14" s="115">
        <v>0.5</v>
      </c>
      <c r="D14" s="13" t="s">
        <v>9</v>
      </c>
    </row>
    <row r="15" spans="2:4" s="115" customFormat="1" x14ac:dyDescent="0.2">
      <c r="B15" t="s">
        <v>123</v>
      </c>
      <c r="C15" s="115">
        <v>1</v>
      </c>
      <c r="D15" s="13" t="s">
        <v>9</v>
      </c>
    </row>
    <row r="16" spans="2:4" s="115" customFormat="1" x14ac:dyDescent="0.2">
      <c r="B16" t="s">
        <v>124</v>
      </c>
      <c r="C16" s="115">
        <v>0.5</v>
      </c>
      <c r="D16" s="13" t="s">
        <v>9</v>
      </c>
    </row>
    <row r="17" spans="2:4" s="115" customFormat="1" x14ac:dyDescent="0.2">
      <c r="B17" t="s">
        <v>125</v>
      </c>
      <c r="C17" s="115">
        <v>1</v>
      </c>
      <c r="D17" s="13" t="s">
        <v>8</v>
      </c>
    </row>
    <row r="18" spans="2:4" s="115" customFormat="1" x14ac:dyDescent="0.2">
      <c r="B18" t="s">
        <v>126</v>
      </c>
      <c r="C18" s="115">
        <v>2</v>
      </c>
      <c r="D18" s="13" t="s">
        <v>8</v>
      </c>
    </row>
    <row r="19" spans="2:4" s="115" customFormat="1" x14ac:dyDescent="0.2">
      <c r="B19" t="s">
        <v>127</v>
      </c>
      <c r="C19" s="115">
        <v>0.25</v>
      </c>
      <c r="D19" s="13" t="s">
        <v>9</v>
      </c>
    </row>
    <row r="20" spans="2:4" s="115" customFormat="1" x14ac:dyDescent="0.2">
      <c r="B20" t="s">
        <v>128</v>
      </c>
      <c r="C20" s="115">
        <v>0.25</v>
      </c>
      <c r="D20" s="13" t="s">
        <v>9</v>
      </c>
    </row>
    <row r="21" spans="2:4" s="115" customFormat="1" x14ac:dyDescent="0.2">
      <c r="B21" t="s">
        <v>129</v>
      </c>
      <c r="C21" s="115">
        <v>0.25</v>
      </c>
      <c r="D21" s="13" t="s">
        <v>9</v>
      </c>
    </row>
    <row r="22" spans="2:4" s="115" customFormat="1" x14ac:dyDescent="0.2">
      <c r="B22" t="s">
        <v>130</v>
      </c>
      <c r="C22" s="115">
        <v>0.5</v>
      </c>
      <c r="D22" s="13" t="s">
        <v>9</v>
      </c>
    </row>
    <row r="23" spans="2:4" s="115" customFormat="1" x14ac:dyDescent="0.2">
      <c r="B23" t="s">
        <v>131</v>
      </c>
      <c r="C23" s="115">
        <v>0.25</v>
      </c>
      <c r="D23" s="13" t="s">
        <v>9</v>
      </c>
    </row>
    <row r="24" spans="2:4" s="115" customFormat="1" x14ac:dyDescent="0.2">
      <c r="B24" t="s">
        <v>132</v>
      </c>
      <c r="C24" s="115">
        <v>0.5</v>
      </c>
      <c r="D24" s="13" t="s">
        <v>9</v>
      </c>
    </row>
    <row r="25" spans="2:4" s="115" customFormat="1" x14ac:dyDescent="0.2">
      <c r="B25" t="s">
        <v>133</v>
      </c>
      <c r="C25" s="115">
        <v>1</v>
      </c>
      <c r="D25" s="13" t="s">
        <v>8</v>
      </c>
    </row>
    <row r="26" spans="2:4" s="115" customFormat="1" x14ac:dyDescent="0.2">
      <c r="B26" t="s">
        <v>134</v>
      </c>
      <c r="C26" s="115">
        <v>2</v>
      </c>
      <c r="D26" s="13" t="s">
        <v>9</v>
      </c>
    </row>
    <row r="27" spans="2:4" s="115" customFormat="1" x14ac:dyDescent="0.2">
      <c r="D27" s="116"/>
    </row>
    <row r="28" spans="2:4" s="115" customFormat="1" x14ac:dyDescent="0.2">
      <c r="D28" s="116"/>
    </row>
    <row r="29" spans="2:4" s="115" customFormat="1" x14ac:dyDescent="0.2">
      <c r="B29" s="117" t="s">
        <v>3</v>
      </c>
      <c r="C29" s="115">
        <f>SUM(C10:C28)</f>
        <v>18.5</v>
      </c>
      <c r="D29" s="116"/>
    </row>
    <row r="30" spans="2:4" s="115" customFormat="1" x14ac:dyDescent="0.2">
      <c r="D30" s="116"/>
    </row>
    <row r="31" spans="2:4" s="115" customFormat="1" x14ac:dyDescent="0.2">
      <c r="D31" s="116"/>
    </row>
    <row r="32" spans="2:4" s="115" customFormat="1" x14ac:dyDescent="0.2">
      <c r="D32" s="116"/>
    </row>
    <row r="33" spans="4:4" s="115" customFormat="1" x14ac:dyDescent="0.2">
      <c r="D33" s="116"/>
    </row>
    <row r="34" spans="4:4" s="115" customFormat="1" x14ac:dyDescent="0.2">
      <c r="D34" s="116"/>
    </row>
    <row r="35" spans="4:4" s="115" customFormat="1" x14ac:dyDescent="0.2">
      <c r="D35" s="116"/>
    </row>
    <row r="36" spans="4:4" s="115" customFormat="1" x14ac:dyDescent="0.2">
      <c r="D36" s="116"/>
    </row>
    <row r="37" spans="4:4" s="115" customFormat="1" x14ac:dyDescent="0.2">
      <c r="D37" s="116"/>
    </row>
    <row r="38" spans="4:4" s="115" customFormat="1" x14ac:dyDescent="0.2">
      <c r="D38" s="116"/>
    </row>
    <row r="39" spans="4:4" s="115" customFormat="1" x14ac:dyDescent="0.2">
      <c r="D39" s="116"/>
    </row>
    <row r="40" spans="4:4" s="115" customFormat="1" x14ac:dyDescent="0.2">
      <c r="D40" s="116"/>
    </row>
    <row r="41" spans="4:4" s="115" customFormat="1" x14ac:dyDescent="0.2">
      <c r="D41" s="116"/>
    </row>
    <row r="42" spans="4:4" s="115" customFormat="1" x14ac:dyDescent="0.2">
      <c r="D42" s="116"/>
    </row>
    <row r="43" spans="4:4" s="115" customFormat="1" x14ac:dyDescent="0.2">
      <c r="D43" s="116"/>
    </row>
    <row r="44" spans="4:4" s="115" customFormat="1" x14ac:dyDescent="0.2">
      <c r="D44" s="116"/>
    </row>
    <row r="45" spans="4:4" s="115" customFormat="1" x14ac:dyDescent="0.2">
      <c r="D45" s="116"/>
    </row>
    <row r="46" spans="4:4" s="115" customFormat="1" x14ac:dyDescent="0.2">
      <c r="D46" s="116"/>
    </row>
    <row r="47" spans="4:4" s="115" customFormat="1" x14ac:dyDescent="0.2">
      <c r="D47" s="116"/>
    </row>
    <row r="48" spans="4:4" s="115" customFormat="1" x14ac:dyDescent="0.2">
      <c r="D48" s="116"/>
    </row>
    <row r="49" spans="2:4" s="115" customFormat="1" x14ac:dyDescent="0.2">
      <c r="D49" s="116"/>
    </row>
    <row r="50" spans="2:4" s="115" customFormat="1" x14ac:dyDescent="0.2">
      <c r="D50" s="116"/>
    </row>
    <row r="51" spans="2:4" s="115" customFormat="1" x14ac:dyDescent="0.2">
      <c r="D51" s="116"/>
    </row>
    <row r="52" spans="2:4" s="115" customFormat="1" x14ac:dyDescent="0.2">
      <c r="D52" s="116"/>
    </row>
    <row r="53" spans="2:4" s="115" customFormat="1" x14ac:dyDescent="0.2">
      <c r="D53" s="116"/>
    </row>
    <row r="54" spans="2:4" s="115" customFormat="1" x14ac:dyDescent="0.2">
      <c r="D54" s="116"/>
    </row>
    <row r="55" spans="2:4" s="115" customFormat="1" x14ac:dyDescent="0.2">
      <c r="D55" s="116"/>
    </row>
    <row r="56" spans="2:4" s="115" customFormat="1" x14ac:dyDescent="0.2">
      <c r="D56" s="116"/>
    </row>
    <row r="57" spans="2:4" s="115" customFormat="1" x14ac:dyDescent="0.2">
      <c r="D57" s="116"/>
    </row>
    <row r="58" spans="2:4" s="115" customFormat="1" x14ac:dyDescent="0.2">
      <c r="D58" s="116"/>
    </row>
    <row r="59" spans="2:4" s="115" customFormat="1" x14ac:dyDescent="0.2">
      <c r="D59" s="116"/>
    </row>
    <row r="60" spans="2:4" s="115" customFormat="1" x14ac:dyDescent="0.2">
      <c r="D60" s="116"/>
    </row>
    <row r="61" spans="2:4" x14ac:dyDescent="0.2">
      <c r="B61" s="115"/>
    </row>
    <row r="62" spans="2:4" x14ac:dyDescent="0.2">
      <c r="B62" s="115"/>
    </row>
    <row r="63" spans="2:4" x14ac:dyDescent="0.2">
      <c r="B63" s="115"/>
    </row>
    <row r="64" spans="2:4" x14ac:dyDescent="0.2">
      <c r="B64" s="115"/>
    </row>
    <row r="65" spans="2:4" x14ac:dyDescent="0.2">
      <c r="B65" s="115"/>
    </row>
    <row r="66" spans="2:4" x14ac:dyDescent="0.2">
      <c r="B66" s="115"/>
      <c r="C66" s="9"/>
      <c r="D66" s="118"/>
    </row>
    <row r="67" spans="2:4" x14ac:dyDescent="0.2">
      <c r="B67" s="115"/>
      <c r="C67" s="8"/>
      <c r="D67" s="119"/>
    </row>
    <row r="68" spans="2:4" x14ac:dyDescent="0.2">
      <c r="B68" s="115"/>
    </row>
    <row r="69" spans="2:4" x14ac:dyDescent="0.2">
      <c r="B69" s="120"/>
      <c r="C69" s="121"/>
      <c r="D69" s="122"/>
    </row>
    <row r="84" spans="1:1" ht="14.25" x14ac:dyDescent="0.2">
      <c r="A84" s="7"/>
    </row>
    <row r="86" spans="1:1" ht="14.25" x14ac:dyDescent="0.2">
      <c r="A86" s="7"/>
    </row>
    <row r="87" spans="1:1" ht="14.25" x14ac:dyDescent="0.2">
      <c r="A87" s="7"/>
    </row>
  </sheetData>
  <pageMargins left="0.7" right="0.7" top="1.5" bottom="0.75" header="0.3" footer="0.3"/>
  <pageSetup scale="84" pageOrder="overThenDown" orientation="portrait" r:id="rId1"/>
  <headerFooter>
    <oddFooter>&amp;L&amp;7&amp;Z&amp;F&amp;F&amp;R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2017-03-07T08:00:00+00:00</OpenedDate>
    <Date1 xmlns="dc463f71-b30c-4ab2-9473-d307f9d35888">2017-03-07T08:00:00+00:00</Date1>
    <IsDocumentOrder xmlns="dc463f71-b30c-4ab2-9473-d307f9d35888" xsi:nil="true"/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170159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98761176D22A478C82942D73905C1E" ma:contentTypeVersion="104" ma:contentTypeDescription="" ma:contentTypeScope="" ma:versionID="a242614441bf60bfd84a7de85d3e69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9EF5745-F0A6-45A1-8A2B-1F88390E8852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6E4E67AE-E05A-4880-A5D9-09E42E2DE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C6902-BD70-4B6B-869C-2BF8691E4043}"/>
</file>

<file path=customXml/itemProps4.xml><?xml version="1.0" encoding="utf-8"?>
<ds:datastoreItem xmlns:ds="http://schemas.openxmlformats.org/officeDocument/2006/customXml" ds:itemID="{CB49A95B-10F3-473E-A8CB-F29643179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Estimate Form</vt:lpstr>
      <vt:lpstr>Materials Worksheet</vt:lpstr>
      <vt:lpstr>Projected Eng Hrs</vt:lpstr>
      <vt:lpstr>Hyd Model Const</vt:lpstr>
      <vt:lpstr>Consolidation Records Migration</vt:lpstr>
      <vt:lpstr>'Consolidation Records Migration'!Print_Area</vt:lpstr>
      <vt:lpstr>'Estimate Form'!Print_Area</vt:lpstr>
      <vt:lpstr>'Hyd Model Const'!Print_Area</vt:lpstr>
      <vt:lpstr>'Materials Worksheet'!Print_Area</vt:lpstr>
      <vt:lpstr>'Projected Eng Hrs'!Print_Area</vt:lpstr>
    </vt:vector>
  </TitlesOfParts>
  <Company>California Water Service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Kredel, Ashley (UTC)</cp:lastModifiedBy>
  <cp:lastPrinted>2016-11-28T18:33:52Z</cp:lastPrinted>
  <dcterms:created xsi:type="dcterms:W3CDTF">2012-09-12T18:24:33Z</dcterms:created>
  <dcterms:modified xsi:type="dcterms:W3CDTF">2017-03-09T16:26:40Z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0x0101006E56B4D1795A2E4DB2F0B01679ED314A00CF98761176D22A478C82942D73905C1E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