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8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7.xml" ContentType="application/vnd.openxmlformats-officedocument.spreadsheetml.worksheet+xml"/>
  <Override PartName="/xl/worksheets/sheet1.xml" ContentType="application/vnd.openxmlformats-officedocument.spreadsheetml.worksheet+xml"/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16.xml" ContentType="application/vnd.openxmlformats-officedocument.spreadsheetml.worksheet+xml"/>
  <Override PartName="/xl/worksheets/sheet14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3.xml" ContentType="application/vnd.openxmlformats-officedocument.spreadsheetml.worksheet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:\This Week\3. Wednesday\TG-161238 Bainbridge\"/>
    </mc:Choice>
  </mc:AlternateContent>
  <bookViews>
    <workbookView xWindow="480" yWindow="90" windowWidth="8415" windowHeight="4965"/>
  </bookViews>
  <sheets>
    <sheet name="Residential" sheetId="1" r:id="rId1"/>
    <sheet name="Construction" sheetId="17" r:id="rId2"/>
    <sheet name="Cans" sheetId="18" r:id="rId3"/>
    <sheet name="Yardwaste" sheetId="19" r:id="rId4"/>
    <sheet name="Sheet3" sheetId="3" r:id="rId5"/>
    <sheet name="Sheet4" sheetId="4" r:id="rId6"/>
    <sheet name="Sheet5" sheetId="5" r:id="rId7"/>
    <sheet name="Sheet6" sheetId="6" r:id="rId8"/>
    <sheet name="Sheet7" sheetId="7" r:id="rId9"/>
    <sheet name="Sheet8" sheetId="8" r:id="rId10"/>
    <sheet name="Sheet9" sheetId="9" r:id="rId11"/>
    <sheet name="Sheet10" sheetId="10" r:id="rId12"/>
    <sheet name="Sheet11" sheetId="11" r:id="rId13"/>
    <sheet name="Sheet12" sheetId="12" r:id="rId14"/>
    <sheet name="Sheet13" sheetId="13" r:id="rId15"/>
    <sheet name="Sheet14" sheetId="14" r:id="rId16"/>
    <sheet name="Sheet15" sheetId="15" r:id="rId17"/>
    <sheet name="Sheet16" sheetId="16" r:id="rId18"/>
  </sheets>
  <definedNames>
    <definedName name="_xlnm.Print_Area" localSheetId="2">Cans!$A$1:$C$12</definedName>
    <definedName name="_xlnm.Print_Area" localSheetId="1">Construction!$B$1:$O$27</definedName>
    <definedName name="_xlnm.Print_Area" localSheetId="0">Residential!$B$1:$O$27</definedName>
    <definedName name="_xlnm.Print_Area" localSheetId="3">Yardwaste!$B$1:$M$34</definedName>
  </definedNames>
  <calcPr calcId="152511"/>
</workbook>
</file>

<file path=xl/calcChain.xml><?xml version="1.0" encoding="utf-8"?>
<calcChain xmlns="http://schemas.openxmlformats.org/spreadsheetml/2006/main">
  <c r="M17" i="19" l="1"/>
  <c r="M14" i="19"/>
  <c r="M11" i="19"/>
  <c r="M8" i="19"/>
  <c r="K17" i="19"/>
  <c r="K14" i="19"/>
  <c r="K11" i="19"/>
  <c r="K8" i="19"/>
  <c r="H17" i="19"/>
  <c r="H14" i="19"/>
  <c r="H11" i="19"/>
  <c r="H8" i="19"/>
  <c r="E17" i="19"/>
  <c r="E14" i="19"/>
  <c r="E11" i="19"/>
  <c r="E8" i="19"/>
  <c r="N17" i="17"/>
  <c r="N14" i="17"/>
  <c r="N11" i="17"/>
  <c r="N8" i="17"/>
  <c r="K17" i="17"/>
  <c r="K14" i="17"/>
  <c r="K11" i="17"/>
  <c r="K8" i="17"/>
  <c r="H17" i="17"/>
  <c r="H14" i="17"/>
  <c r="H11" i="17"/>
  <c r="H8" i="17"/>
  <c r="E17" i="17"/>
  <c r="E14" i="17"/>
  <c r="E11" i="17"/>
  <c r="E8" i="17"/>
  <c r="N17" i="1"/>
  <c r="N14" i="1"/>
  <c r="N11" i="1"/>
  <c r="N8" i="1"/>
  <c r="K17" i="1"/>
  <c r="K14" i="1"/>
  <c r="K11" i="1"/>
  <c r="K8" i="1"/>
  <c r="H17" i="1"/>
  <c r="H14" i="1"/>
  <c r="H11" i="1"/>
  <c r="H8" i="1"/>
  <c r="E17" i="1"/>
  <c r="E14" i="1"/>
  <c r="E11" i="1"/>
  <c r="E8" i="1"/>
</calcChain>
</file>

<file path=xl/sharedStrings.xml><?xml version="1.0" encoding="utf-8"?>
<sst xmlns="http://schemas.openxmlformats.org/spreadsheetml/2006/main" count="166" uniqueCount="89">
  <si>
    <t>Basic charge</t>
  </si>
  <si>
    <t>Charges Above Sideboards</t>
  </si>
  <si>
    <t>VEHICLE</t>
  </si>
  <si>
    <t xml:space="preserve">even with </t>
  </si>
  <si>
    <t>sideboards</t>
  </si>
  <si>
    <t>1 FT</t>
  </si>
  <si>
    <t>2 FT</t>
  </si>
  <si>
    <t>3FT</t>
  </si>
  <si>
    <t>SMALL PICKUP</t>
  </si>
  <si>
    <r>
      <t xml:space="preserve">6 ft bed </t>
    </r>
    <r>
      <rPr>
        <sz val="8"/>
        <rFont val="Arial"/>
        <family val="2"/>
      </rPr>
      <t xml:space="preserve"> (4X6X1.5)</t>
    </r>
  </si>
  <si>
    <t xml:space="preserve"> </t>
  </si>
  <si>
    <t>SMALL PICK UP</t>
  </si>
  <si>
    <r>
      <t xml:space="preserve">7 ft bed  </t>
    </r>
    <r>
      <rPr>
        <sz val="8"/>
        <rFont val="Arial"/>
        <family val="2"/>
      </rPr>
      <t>(4x7x1.5)</t>
    </r>
  </si>
  <si>
    <t>STD PICK UP</t>
  </si>
  <si>
    <r>
      <t xml:space="preserve">6 ft bed  </t>
    </r>
    <r>
      <rPr>
        <sz val="8"/>
        <rFont val="Arial"/>
        <family val="2"/>
      </rPr>
      <t>(5x6x1.5)</t>
    </r>
  </si>
  <si>
    <r>
      <t xml:space="preserve">8 ft bed  </t>
    </r>
    <r>
      <rPr>
        <sz val="8"/>
        <rFont val="Arial"/>
        <family val="2"/>
      </rPr>
      <t>(5x8x1.5)</t>
    </r>
  </si>
  <si>
    <t>Cans / Bags</t>
  </si>
  <si>
    <t xml:space="preserve">Tire (up to 17")  </t>
  </si>
  <si>
    <t>(limit 4)</t>
  </si>
  <si>
    <t>Tire (17" to 20")</t>
  </si>
  <si>
    <t>(limit 1)</t>
  </si>
  <si>
    <t>Mattress / Box Spring</t>
  </si>
  <si>
    <t>Tire (over 20")</t>
  </si>
  <si>
    <t>Sofa &amp; Recliners</t>
  </si>
  <si>
    <t>Sofa with bed</t>
  </si>
  <si>
    <r>
      <t xml:space="preserve">No loads </t>
    </r>
    <r>
      <rPr>
        <b/>
        <i/>
        <sz val="16"/>
        <rFont val="Arial"/>
        <family val="2"/>
      </rPr>
      <t>over</t>
    </r>
    <r>
      <rPr>
        <b/>
        <sz val="16"/>
        <rFont val="Arial"/>
        <family val="2"/>
      </rPr>
      <t xml:space="preserve"> 3 Feet above metal sideboards of pick-up trucks......</t>
    </r>
    <r>
      <rPr>
        <b/>
        <i/>
        <sz val="16"/>
        <rFont val="Arial"/>
        <family val="2"/>
      </rPr>
      <t>.NO CONCRETE</t>
    </r>
  </si>
  <si>
    <r>
      <t xml:space="preserve">6 ft bed  </t>
    </r>
    <r>
      <rPr>
        <sz val="8"/>
        <rFont val="Arial"/>
        <family val="2"/>
      </rPr>
      <t>(4X6X1.5)</t>
    </r>
  </si>
  <si>
    <r>
      <t xml:space="preserve"> 7 ft bed  </t>
    </r>
    <r>
      <rPr>
        <sz val="8"/>
        <rFont val="Arial"/>
        <family val="2"/>
      </rPr>
      <t>(4x7x1.5)</t>
    </r>
  </si>
  <si>
    <t>#  CANS</t>
  </si>
  <si>
    <t>(1.3 YD)</t>
  </si>
  <si>
    <t>(2.19 YD)</t>
  </si>
  <si>
    <t>(3.08 YD)</t>
  </si>
  <si>
    <t>(3.97 YD)</t>
  </si>
  <si>
    <t>(1.5 YD)</t>
  </si>
  <si>
    <t>(2.54 YD)</t>
  </si>
  <si>
    <t>(3.58 YD)</t>
  </si>
  <si>
    <t>(4.62 YD)</t>
  </si>
  <si>
    <t>(1.6 YD)</t>
  </si>
  <si>
    <t>(2.71 YD)</t>
  </si>
  <si>
    <t>(3.82 YD)</t>
  </si>
  <si>
    <t>(4.93 YD)</t>
  </si>
  <si>
    <t>(2.2 YD)</t>
  </si>
  <si>
    <t>(3.68 YD)</t>
  </si>
  <si>
    <t>(5.16 YD)</t>
  </si>
  <si>
    <t>(6.64 YD)</t>
  </si>
  <si>
    <r>
      <t xml:space="preserve">No loads </t>
    </r>
    <r>
      <rPr>
        <b/>
        <i/>
        <sz val="16"/>
        <rFont val="Arial"/>
        <family val="2"/>
      </rPr>
      <t>over</t>
    </r>
    <r>
      <rPr>
        <b/>
        <sz val="16"/>
        <rFont val="Arial"/>
        <family val="2"/>
      </rPr>
      <t xml:space="preserve"> 3 Feet above metal sideboards of pick-up trucks</t>
    </r>
  </si>
  <si>
    <t>CANS</t>
  </si>
  <si>
    <t>CHARGE</t>
  </si>
  <si>
    <t>Rates approved by Kitsap County commissioners</t>
  </si>
  <si>
    <t>4 = 16.00</t>
  </si>
  <si>
    <t>3 = 12.00</t>
  </si>
  <si>
    <t>1 =  4.00</t>
  </si>
  <si>
    <t>2 =  8.00</t>
  </si>
  <si>
    <t>5 = 20.00</t>
  </si>
  <si>
    <t>10 = 40.00</t>
  </si>
  <si>
    <t xml:space="preserve">  9 = 36.00</t>
  </si>
  <si>
    <t xml:space="preserve">  8 = 32.00</t>
  </si>
  <si>
    <t xml:space="preserve">  6 = 24.00</t>
  </si>
  <si>
    <t xml:space="preserve">  7 = 28.00</t>
  </si>
  <si>
    <t>RESIDENTIAL MATERIAL</t>
  </si>
  <si>
    <t>Appliance / White Goods</t>
  </si>
  <si>
    <t>Air Conditioners</t>
  </si>
  <si>
    <t>Compressors</t>
  </si>
  <si>
    <t>$25.00 each</t>
  </si>
  <si>
    <r>
      <t xml:space="preserve">width x length x height </t>
    </r>
    <r>
      <rPr>
        <sz val="11"/>
        <rFont val="Calibri"/>
        <family val="2"/>
      </rPr>
      <t>÷</t>
    </r>
    <r>
      <rPr>
        <sz val="11"/>
        <rFont val="Arial"/>
        <family val="2"/>
      </rPr>
      <t xml:space="preserve"> 27 = cubic yards</t>
    </r>
  </si>
  <si>
    <t>(1.3yd)</t>
  </si>
  <si>
    <t>(2.19yd)</t>
  </si>
  <si>
    <t>(3.08yd)</t>
  </si>
  <si>
    <t>(3.97yd)</t>
  </si>
  <si>
    <t>(1.5yd)</t>
  </si>
  <si>
    <t>(2.54yd)</t>
  </si>
  <si>
    <t>(3.58yd)</t>
  </si>
  <si>
    <t>(4.62yd)</t>
  </si>
  <si>
    <t>(1.6yd)</t>
  </si>
  <si>
    <t>(2.71yd)</t>
  </si>
  <si>
    <t>(3.82yd)</t>
  </si>
  <si>
    <t>(4.93yd)</t>
  </si>
  <si>
    <t>(2.2yd)</t>
  </si>
  <si>
    <t>(3.68yd)</t>
  </si>
  <si>
    <t>(5.16yd)</t>
  </si>
  <si>
    <t>(6.64yd)</t>
  </si>
  <si>
    <t>$  5.00 each</t>
  </si>
  <si>
    <t>$22.00 per yard</t>
  </si>
  <si>
    <t>$12.00 each</t>
  </si>
  <si>
    <t>$14.00 each</t>
  </si>
  <si>
    <t>$27.00 each</t>
  </si>
  <si>
    <t>$42.00 per yard</t>
  </si>
  <si>
    <t>$15.00 per yard</t>
  </si>
  <si>
    <t>Sofa with Bed or Recliners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</si>
</sst>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0" x14ac:knownFonts="1">
    <font>
      <sz val="10"/>
      <name val="Arial"/>
    </font>
    <font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24"/>
      <name val="Arial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Continuous"/>
    </xf>
    <xf numFmtId="8" fontId="2" fillId="0" borderId="0" xfId="0" applyNumberFormat="1" applyFont="1"/>
    <xf numFmtId="0" fontId="2" fillId="0" borderId="0" xfId="0" applyFont="1" applyAlignment="1">
      <alignment horizontal="center"/>
    </xf>
    <xf numFmtId="8" fontId="2" fillId="0" borderId="0" xfId="0" applyNumberFormat="1" applyFont="1" applyAlignment="1">
      <alignment horizontal="centerContinuous"/>
    </xf>
    <xf numFmtId="8" fontId="2" fillId="0" borderId="0" xfId="1" applyNumberFormat="1" applyFont="1" applyAlignment="1">
      <alignment horizontal="centerContinuous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4" xfId="0" applyFont="1" applyBorder="1" applyAlignment="1">
      <alignment horizontal="centerContinuous"/>
    </xf>
    <xf numFmtId="0" fontId="2" fillId="0" borderId="0" xfId="0" applyFont="1" applyBorder="1"/>
    <xf numFmtId="0" fontId="2" fillId="0" borderId="2" xfId="0" applyFont="1" applyBorder="1" applyAlignment="1">
      <alignment horizontal="centerContinuous"/>
    </xf>
    <xf numFmtId="0" fontId="3" fillId="0" borderId="1" xfId="0" applyFont="1" applyBorder="1"/>
    <xf numFmtId="0" fontId="0" fillId="0" borderId="1" xfId="0" applyBorder="1"/>
    <xf numFmtId="0" fontId="2" fillId="0" borderId="0" xfId="0" applyFont="1" applyBorder="1" applyAlignment="1">
      <alignment horizontal="centerContinuous"/>
    </xf>
    <xf numFmtId="8" fontId="2" fillId="0" borderId="0" xfId="0" applyNumberFormat="1" applyFont="1" applyBorder="1" applyAlignment="1">
      <alignment horizontal="centerContinuous"/>
    </xf>
    <xf numFmtId="0" fontId="2" fillId="0" borderId="4" xfId="0" applyFont="1" applyBorder="1" applyAlignment="1">
      <alignment horizontal="center"/>
    </xf>
    <xf numFmtId="8" fontId="2" fillId="0" borderId="0" xfId="0" applyNumberFormat="1" applyFont="1" applyBorder="1"/>
    <xf numFmtId="0" fontId="4" fillId="0" borderId="0" xfId="0" applyFont="1"/>
    <xf numFmtId="0" fontId="2" fillId="0" borderId="4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/>
    <xf numFmtId="0" fontId="6" fillId="0" borderId="0" xfId="0" applyFont="1" applyBorder="1"/>
    <xf numFmtId="0" fontId="2" fillId="0" borderId="0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/>
    <xf numFmtId="44" fontId="8" fillId="0" borderId="0" xfId="1" applyFont="1"/>
    <xf numFmtId="0" fontId="8" fillId="0" borderId="0" xfId="0" applyFont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44" fontId="2" fillId="0" borderId="4" xfId="1" applyFont="1" applyBorder="1"/>
    <xf numFmtId="0" fontId="2" fillId="0" borderId="6" xfId="0" applyFont="1" applyBorder="1" applyAlignment="1">
      <alignment horizontal="center"/>
    </xf>
    <xf numFmtId="44" fontId="2" fillId="0" borderId="7" xfId="1" applyFont="1" applyBorder="1"/>
    <xf numFmtId="0" fontId="2" fillId="0" borderId="8" xfId="0" applyFont="1" applyBorder="1"/>
    <xf numFmtId="8" fontId="2" fillId="0" borderId="4" xfId="0" applyNumberFormat="1" applyFont="1" applyBorder="1"/>
    <xf numFmtId="0" fontId="5" fillId="0" borderId="4" xfId="0" applyFont="1" applyBorder="1" applyAlignment="1">
      <alignment horizontal="center"/>
    </xf>
    <xf numFmtId="8" fontId="2" fillId="0" borderId="1" xfId="0" applyNumberFormat="1" applyFont="1" applyBorder="1"/>
    <xf numFmtId="0" fontId="2" fillId="0" borderId="9" xfId="0" applyFont="1" applyBorder="1"/>
    <xf numFmtId="0" fontId="2" fillId="0" borderId="0" xfId="0" applyFont="1" applyBorder="1" applyAlignment="1">
      <alignment horizontal="center"/>
    </xf>
    <xf numFmtId="0" fontId="2" fillId="0" borderId="10" xfId="0" applyFont="1" applyBorder="1"/>
    <xf numFmtId="0" fontId="0" fillId="0" borderId="0" xfId="0" applyBorder="1"/>
    <xf numFmtId="8" fontId="2" fillId="0" borderId="0" xfId="1" applyNumberFormat="1" applyFont="1" applyBorder="1" applyAlignment="1">
      <alignment horizontal="centerContinuous"/>
    </xf>
    <xf numFmtId="0" fontId="0" fillId="0" borderId="0" xfId="0" applyBorder="1" applyAlignment="1">
      <alignment horizontal="left"/>
    </xf>
    <xf numFmtId="0" fontId="7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3" xfId="0" applyFont="1" applyBorder="1" applyAlignment="1"/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workbookViewId="0">
      <selection activeCell="C17" sqref="C17"/>
    </sheetView>
  </sheetViews>
  <sheetFormatPr defaultColWidth="4.7109375" defaultRowHeight="20.25" x14ac:dyDescent="0.3"/>
  <cols>
    <col min="1" max="2" width="4.7109375" style="1"/>
    <col min="3" max="3" width="34.85546875" style="1" customWidth="1"/>
    <col min="4" max="4" width="4.7109375" style="1"/>
    <col min="5" max="5" width="11.85546875" style="1" customWidth="1"/>
    <col min="6" max="7" width="4.7109375" style="1"/>
    <col min="8" max="8" width="11.7109375" style="1" customWidth="1"/>
    <col min="9" max="10" width="4.7109375" style="1"/>
    <col min="11" max="11" width="13.5703125" style="1" customWidth="1"/>
    <col min="12" max="13" width="4.7109375" style="1"/>
    <col min="14" max="14" width="13.42578125" style="1" customWidth="1"/>
    <col min="15" max="16384" width="4.7109375" style="1"/>
  </cols>
  <sheetData>
    <row r="1" spans="2:15" x14ac:dyDescent="0.3">
      <c r="B1" s="53" t="s">
        <v>59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2:15" x14ac:dyDescent="0.3">
      <c r="B2" s="8"/>
      <c r="C2" s="10"/>
      <c r="F2" s="10"/>
      <c r="G2" s="13"/>
      <c r="K2" s="13"/>
      <c r="L2" s="13"/>
      <c r="O2" s="10"/>
    </row>
    <row r="3" spans="2:15" x14ac:dyDescent="0.3">
      <c r="B3" s="8"/>
      <c r="C3" s="10"/>
      <c r="D3"/>
      <c r="E3" s="2" t="s">
        <v>0</v>
      </c>
      <c r="F3" s="10"/>
      <c r="G3" s="17"/>
      <c r="H3" s="17" t="s">
        <v>1</v>
      </c>
      <c r="I3" s="17"/>
      <c r="J3" s="17"/>
      <c r="K3" s="17"/>
      <c r="L3" s="17"/>
      <c r="M3" s="2"/>
      <c r="N3" s="2"/>
      <c r="O3" s="12"/>
    </row>
    <row r="4" spans="2:15" x14ac:dyDescent="0.3">
      <c r="B4" s="8"/>
      <c r="C4" s="19" t="s">
        <v>2</v>
      </c>
      <c r="D4"/>
      <c r="E4" s="2" t="s">
        <v>3</v>
      </c>
      <c r="F4" s="10"/>
      <c r="G4" s="7"/>
      <c r="H4" s="7"/>
      <c r="I4" s="7"/>
      <c r="J4" s="7"/>
      <c r="K4" s="7"/>
      <c r="L4" s="7"/>
      <c r="M4" s="7"/>
      <c r="N4" s="7"/>
      <c r="O4" s="11"/>
    </row>
    <row r="5" spans="2:15" x14ac:dyDescent="0.3">
      <c r="B5" s="8"/>
      <c r="C5" s="10"/>
      <c r="D5"/>
      <c r="E5" s="2" t="s">
        <v>4</v>
      </c>
      <c r="F5" s="10"/>
      <c r="G5" s="13"/>
      <c r="H5" s="4" t="s">
        <v>5</v>
      </c>
      <c r="I5" s="10"/>
      <c r="J5"/>
      <c r="K5" s="4" t="s">
        <v>6</v>
      </c>
      <c r="L5" s="10"/>
      <c r="N5" s="4" t="s">
        <v>7</v>
      </c>
      <c r="O5" s="10"/>
    </row>
    <row r="6" spans="2:15" x14ac:dyDescent="0.3">
      <c r="B6" s="9"/>
      <c r="C6" s="51" t="s">
        <v>82</v>
      </c>
      <c r="D6" s="7"/>
      <c r="E6" s="7"/>
      <c r="F6" s="11"/>
      <c r="G6" s="7"/>
      <c r="H6" s="7"/>
      <c r="I6" s="11"/>
      <c r="J6" s="16"/>
      <c r="K6" s="7"/>
      <c r="L6" s="11"/>
      <c r="M6" s="7"/>
      <c r="N6" s="7"/>
      <c r="O6" s="11"/>
    </row>
    <row r="7" spans="2:15" x14ac:dyDescent="0.3">
      <c r="B7" s="8"/>
      <c r="C7" s="10"/>
      <c r="D7" s="13"/>
      <c r="E7" s="13"/>
      <c r="F7" s="10"/>
      <c r="G7" s="13"/>
      <c r="H7" s="13"/>
      <c r="I7" s="10"/>
      <c r="J7"/>
      <c r="K7" s="13"/>
      <c r="L7" s="10"/>
      <c r="O7" s="10"/>
    </row>
    <row r="8" spans="2:15" x14ac:dyDescent="0.3">
      <c r="B8" s="8"/>
      <c r="C8" s="10" t="s">
        <v>8</v>
      </c>
      <c r="D8" s="5"/>
      <c r="E8" s="3">
        <f>SUM(1.3*22)</f>
        <v>28.6</v>
      </c>
      <c r="F8" s="12"/>
      <c r="G8" s="17"/>
      <c r="H8" s="3">
        <f>SUM(2.19*22)</f>
        <v>48.18</v>
      </c>
      <c r="I8" s="10"/>
      <c r="J8"/>
      <c r="K8" s="3">
        <f>SUM(3.08*22)</f>
        <v>67.760000000000005</v>
      </c>
      <c r="L8" s="10"/>
      <c r="N8" s="3">
        <f>SUM(3.97*22)</f>
        <v>87.34</v>
      </c>
      <c r="O8" s="10"/>
    </row>
    <row r="9" spans="2:15" x14ac:dyDescent="0.3">
      <c r="B9" s="8"/>
      <c r="C9" s="22" t="s">
        <v>9</v>
      </c>
      <c r="E9" s="23" t="s">
        <v>65</v>
      </c>
      <c r="F9" s="10"/>
      <c r="G9" s="13"/>
      <c r="H9" s="23" t="s">
        <v>66</v>
      </c>
      <c r="I9" s="10"/>
      <c r="J9"/>
      <c r="K9" s="23" t="s">
        <v>67</v>
      </c>
      <c r="L9" s="10"/>
      <c r="N9" s="23" t="s">
        <v>68</v>
      </c>
      <c r="O9" s="10"/>
    </row>
    <row r="10" spans="2:15" x14ac:dyDescent="0.3">
      <c r="B10" s="8"/>
      <c r="C10" s="10"/>
      <c r="F10" s="10"/>
      <c r="G10" s="13"/>
      <c r="I10" s="10"/>
      <c r="J10"/>
      <c r="L10" s="10"/>
      <c r="O10" s="10"/>
    </row>
    <row r="11" spans="2:15" x14ac:dyDescent="0.3">
      <c r="B11" s="8"/>
      <c r="C11" s="10" t="s">
        <v>11</v>
      </c>
      <c r="D11" s="6"/>
      <c r="E11" s="3">
        <f>SUM(1.5*22)</f>
        <v>33</v>
      </c>
      <c r="F11" s="12"/>
      <c r="G11" s="14"/>
      <c r="H11" s="3">
        <f>SUM(2.54*22)</f>
        <v>55.88</v>
      </c>
      <c r="I11" s="10"/>
      <c r="J11"/>
      <c r="K11" s="3">
        <f>SUM(3.58*22)</f>
        <v>78.760000000000005</v>
      </c>
      <c r="L11" s="10"/>
      <c r="N11" s="3">
        <f>SUM(4.62*22)</f>
        <v>101.64</v>
      </c>
      <c r="O11" s="10"/>
    </row>
    <row r="12" spans="2:15" x14ac:dyDescent="0.3">
      <c r="B12" s="8"/>
      <c r="C12" s="10" t="s">
        <v>12</v>
      </c>
      <c r="E12" s="23" t="s">
        <v>69</v>
      </c>
      <c r="F12" s="10"/>
      <c r="G12" s="13"/>
      <c r="H12" s="23" t="s">
        <v>70</v>
      </c>
      <c r="I12" s="10"/>
      <c r="J12"/>
      <c r="K12" s="23" t="s">
        <v>71</v>
      </c>
      <c r="L12" s="10"/>
      <c r="N12" s="23" t="s">
        <v>72</v>
      </c>
      <c r="O12" s="10"/>
    </row>
    <row r="13" spans="2:15" x14ac:dyDescent="0.3">
      <c r="B13" s="8"/>
      <c r="C13" s="10"/>
      <c r="F13" s="10"/>
      <c r="G13" s="13"/>
      <c r="I13" s="10"/>
      <c r="J13"/>
      <c r="L13" s="10"/>
      <c r="O13" s="10"/>
    </row>
    <row r="14" spans="2:15" x14ac:dyDescent="0.3">
      <c r="B14" s="8"/>
      <c r="C14" s="10" t="s">
        <v>13</v>
      </c>
      <c r="D14" s="6"/>
      <c r="E14" s="3">
        <f>SUM(1.6*22)</f>
        <v>35.200000000000003</v>
      </c>
      <c r="F14" s="12"/>
      <c r="G14" s="14"/>
      <c r="H14" s="3">
        <f>SUM(2.71*22)</f>
        <v>59.62</v>
      </c>
      <c r="I14" s="10"/>
      <c r="J14"/>
      <c r="K14" s="3">
        <f>SUM(3.82*22)</f>
        <v>84.039999999999992</v>
      </c>
      <c r="L14" s="10"/>
      <c r="N14" s="3">
        <f>SUM(4.93*22)</f>
        <v>108.46</v>
      </c>
      <c r="O14" s="10"/>
    </row>
    <row r="15" spans="2:15" x14ac:dyDescent="0.3">
      <c r="B15" s="8"/>
      <c r="C15" s="10" t="s">
        <v>14</v>
      </c>
      <c r="E15" s="23" t="s">
        <v>73</v>
      </c>
      <c r="F15" s="10"/>
      <c r="G15" s="13"/>
      <c r="H15" s="23" t="s">
        <v>74</v>
      </c>
      <c r="I15" s="10"/>
      <c r="J15"/>
      <c r="K15" s="23" t="s">
        <v>75</v>
      </c>
      <c r="L15" s="10"/>
      <c r="N15" s="23" t="s">
        <v>76</v>
      </c>
      <c r="O15" s="10"/>
    </row>
    <row r="16" spans="2:15" x14ac:dyDescent="0.3">
      <c r="B16" s="8"/>
      <c r="C16" s="10"/>
      <c r="F16" s="10"/>
      <c r="G16" s="13"/>
      <c r="I16" s="10"/>
      <c r="J16"/>
      <c r="L16" s="10"/>
      <c r="O16" s="10"/>
    </row>
    <row r="17" spans="1:15" x14ac:dyDescent="0.3">
      <c r="B17" s="8"/>
      <c r="C17" s="10" t="s">
        <v>13</v>
      </c>
      <c r="D17" s="18"/>
      <c r="E17" s="3">
        <f>SUM(2.2*22)</f>
        <v>48.400000000000006</v>
      </c>
      <c r="F17" s="12"/>
      <c r="G17" s="14"/>
      <c r="H17" s="3">
        <f>SUM(3.68*22)</f>
        <v>80.960000000000008</v>
      </c>
      <c r="I17" s="10"/>
      <c r="J17"/>
      <c r="K17" s="3">
        <f>SUM(5.16*22)</f>
        <v>113.52000000000001</v>
      </c>
      <c r="L17" s="10"/>
      <c r="N17" s="3">
        <f>SUM(6.64*22)</f>
        <v>146.07999999999998</v>
      </c>
      <c r="O17" s="10"/>
    </row>
    <row r="18" spans="1:15" x14ac:dyDescent="0.3">
      <c r="B18" s="8"/>
      <c r="C18" s="10" t="s">
        <v>15</v>
      </c>
      <c r="E18" s="23" t="s">
        <v>77</v>
      </c>
      <c r="F18" s="10"/>
      <c r="G18" s="13"/>
      <c r="H18" s="23" t="s">
        <v>78</v>
      </c>
      <c r="I18" s="10"/>
      <c r="K18" s="24" t="s">
        <v>79</v>
      </c>
      <c r="L18" s="10"/>
      <c r="N18" s="23" t="s">
        <v>80</v>
      </c>
      <c r="O18" s="10"/>
    </row>
    <row r="19" spans="1:15" x14ac:dyDescent="0.3">
      <c r="B19" s="9"/>
      <c r="C19" s="11"/>
      <c r="D19" s="7"/>
      <c r="E19" s="7"/>
      <c r="F19" s="11"/>
      <c r="G19" s="7"/>
      <c r="H19" s="7"/>
      <c r="I19" s="11"/>
      <c r="J19" s="7"/>
      <c r="K19" s="7"/>
      <c r="L19" s="11"/>
      <c r="M19" s="7"/>
      <c r="N19" s="7"/>
      <c r="O19" s="11"/>
    </row>
    <row r="20" spans="1:15" x14ac:dyDescent="0.3">
      <c r="B20" s="8"/>
      <c r="C20" s="1" t="s">
        <v>16</v>
      </c>
      <c r="D20" s="1" t="s">
        <v>81</v>
      </c>
      <c r="G20"/>
      <c r="H20"/>
      <c r="I20" s="1" t="s">
        <v>17</v>
      </c>
      <c r="L20" t="s">
        <v>18</v>
      </c>
      <c r="M20"/>
      <c r="N20" s="3">
        <v>5</v>
      </c>
      <c r="O20" s="10"/>
    </row>
    <row r="21" spans="1:15" x14ac:dyDescent="0.3">
      <c r="B21" s="8"/>
      <c r="C21" s="1" t="s">
        <v>60</v>
      </c>
      <c r="D21" s="1" t="s">
        <v>63</v>
      </c>
      <c r="G21"/>
      <c r="H21" s="25"/>
      <c r="I21" s="1" t="s">
        <v>19</v>
      </c>
      <c r="L21" s="26" t="s">
        <v>20</v>
      </c>
      <c r="M21"/>
      <c r="N21" s="3">
        <v>9.3000000000000007</v>
      </c>
      <c r="O21" s="10"/>
    </row>
    <row r="22" spans="1:15" x14ac:dyDescent="0.3">
      <c r="B22" s="8"/>
      <c r="C22" s="13" t="s">
        <v>21</v>
      </c>
      <c r="D22" s="13" t="s">
        <v>83</v>
      </c>
      <c r="E22" s="13"/>
      <c r="F22" s="13"/>
      <c r="G22" s="25"/>
      <c r="H22"/>
      <c r="I22" s="13" t="s">
        <v>22</v>
      </c>
      <c r="J22" s="13"/>
      <c r="K22" s="13"/>
      <c r="L22" s="27" t="s">
        <v>20</v>
      </c>
      <c r="M22"/>
      <c r="N22" s="20">
        <v>22.8</v>
      </c>
      <c r="O22" s="10"/>
    </row>
    <row r="23" spans="1:15" x14ac:dyDescent="0.3">
      <c r="A23" s="10"/>
      <c r="B23" s="8"/>
      <c r="C23" s="13" t="s">
        <v>23</v>
      </c>
      <c r="D23" s="13" t="s">
        <v>84</v>
      </c>
      <c r="E23" s="28"/>
      <c r="F23" s="13"/>
      <c r="G23" s="13"/>
      <c r="H23" s="13"/>
      <c r="I23" s="13" t="s">
        <v>61</v>
      </c>
      <c r="J23" s="13"/>
      <c r="K23" s="13"/>
      <c r="L23" s="13"/>
      <c r="M23" s="13"/>
      <c r="N23" s="20">
        <v>50</v>
      </c>
      <c r="O23" s="10"/>
    </row>
    <row r="24" spans="1:15" x14ac:dyDescent="0.3">
      <c r="B24" s="9"/>
      <c r="C24" s="7" t="s">
        <v>24</v>
      </c>
      <c r="D24" s="7" t="s">
        <v>85</v>
      </c>
      <c r="E24" s="7"/>
      <c r="F24" s="7"/>
      <c r="G24" s="7"/>
      <c r="H24" s="7"/>
      <c r="I24" s="7" t="s">
        <v>62</v>
      </c>
      <c r="J24" s="7"/>
      <c r="K24" s="7"/>
      <c r="L24" s="7"/>
      <c r="M24" s="7"/>
      <c r="N24" s="41">
        <v>35</v>
      </c>
      <c r="O24" s="11"/>
    </row>
    <row r="25" spans="1:15" x14ac:dyDescent="0.3">
      <c r="B25" s="9"/>
      <c r="C25" s="15" t="s">
        <v>25</v>
      </c>
      <c r="D25" s="7"/>
      <c r="E25" s="7"/>
      <c r="F25" s="7"/>
      <c r="G25" s="7"/>
      <c r="H25" s="7"/>
      <c r="I25" s="7"/>
      <c r="J25" s="7"/>
      <c r="K25" s="7"/>
      <c r="L25" s="11"/>
      <c r="M25" s="7"/>
      <c r="N25" s="7"/>
      <c r="O25" s="11"/>
    </row>
    <row r="26" spans="1:15" x14ac:dyDescent="0.3">
      <c r="B26" s="13"/>
    </row>
    <row r="27" spans="1:15" x14ac:dyDescent="0.3">
      <c r="B27" s="13"/>
      <c r="C27" s="21" t="s">
        <v>48</v>
      </c>
    </row>
    <row r="34" spans="3:5" x14ac:dyDescent="0.3">
      <c r="C34" s="1" t="s">
        <v>51</v>
      </c>
      <c r="E34" s="1" t="s">
        <v>57</v>
      </c>
    </row>
    <row r="35" spans="3:5" x14ac:dyDescent="0.3">
      <c r="C35" s="1" t="s">
        <v>52</v>
      </c>
      <c r="E35" s="1" t="s">
        <v>58</v>
      </c>
    </row>
    <row r="36" spans="3:5" x14ac:dyDescent="0.3">
      <c r="C36" s="1" t="s">
        <v>50</v>
      </c>
      <c r="E36" s="1" t="s">
        <v>56</v>
      </c>
    </row>
    <row r="37" spans="3:5" x14ac:dyDescent="0.3">
      <c r="C37" s="1" t="s">
        <v>49</v>
      </c>
      <c r="E37" s="1" t="s">
        <v>55</v>
      </c>
    </row>
    <row r="38" spans="3:5" x14ac:dyDescent="0.3">
      <c r="C38" s="1" t="s">
        <v>53</v>
      </c>
      <c r="E38" s="1" t="s">
        <v>54</v>
      </c>
    </row>
  </sheetData>
  <mergeCells count="1">
    <mergeCell ref="B1:O1"/>
  </mergeCells>
  <phoneticPr fontId="0" type="noConversion"/>
  <printOptions horizontalCentered="1"/>
  <pageMargins left="0.25" right="0.25" top="0.5" bottom="0" header="0.5" footer="0.5"/>
  <pageSetup orientation="landscape" r:id="rId1"/>
  <headerFooter alignWithMargins="0">
    <oddFooter xml:space="preserve">&amp;R&amp;8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selection activeCell="W14" sqref="W14"/>
    </sheetView>
  </sheetViews>
  <sheetFormatPr defaultColWidth="4.7109375" defaultRowHeight="20.25" x14ac:dyDescent="0.3"/>
  <cols>
    <col min="1" max="2" width="4.7109375" style="1"/>
    <col min="3" max="3" width="36.5703125" style="1" customWidth="1"/>
    <col min="4" max="4" width="4.7109375" style="1"/>
    <col min="5" max="5" width="11.85546875" style="1" customWidth="1"/>
    <col min="6" max="7" width="4.7109375" style="1"/>
    <col min="8" max="8" width="13.42578125" style="1" customWidth="1"/>
    <col min="9" max="10" width="4.7109375" style="1"/>
    <col min="11" max="11" width="13.42578125" style="1" customWidth="1"/>
    <col min="12" max="13" width="4.7109375" style="1"/>
    <col min="14" max="14" width="13.42578125" style="1" customWidth="1"/>
    <col min="15" max="16384" width="4.7109375" style="1"/>
  </cols>
  <sheetData>
    <row r="1" spans="1:15" x14ac:dyDescent="0.3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7"/>
    </row>
    <row r="2" spans="1:15" x14ac:dyDescent="0.3">
      <c r="B2" s="8"/>
      <c r="C2" s="10"/>
      <c r="F2" s="10"/>
      <c r="G2" s="13"/>
      <c r="K2" s="13"/>
      <c r="L2" s="13"/>
      <c r="O2" s="10"/>
    </row>
    <row r="3" spans="1:15" x14ac:dyDescent="0.3">
      <c r="B3" s="8"/>
      <c r="C3" s="10"/>
      <c r="D3"/>
      <c r="E3" s="2" t="s">
        <v>0</v>
      </c>
      <c r="F3" s="10"/>
      <c r="G3" s="17"/>
      <c r="H3" s="17" t="s">
        <v>1</v>
      </c>
      <c r="I3" s="17"/>
      <c r="J3" s="17"/>
      <c r="K3" s="17"/>
      <c r="L3" s="17"/>
      <c r="M3" s="2"/>
      <c r="N3" s="2"/>
      <c r="O3" s="12"/>
    </row>
    <row r="4" spans="1:15" x14ac:dyDescent="0.3">
      <c r="B4" s="54" t="s">
        <v>2</v>
      </c>
      <c r="C4" s="55"/>
      <c r="D4"/>
      <c r="E4" s="2" t="s">
        <v>3</v>
      </c>
      <c r="F4" s="10"/>
      <c r="G4" s="7"/>
      <c r="H4" s="7"/>
      <c r="I4" s="7"/>
      <c r="J4" s="7"/>
      <c r="K4" s="7"/>
      <c r="L4" s="7"/>
      <c r="M4" s="7"/>
      <c r="N4" s="7"/>
      <c r="O4" s="11"/>
    </row>
    <row r="5" spans="1:15" x14ac:dyDescent="0.3">
      <c r="B5" s="8"/>
      <c r="C5" s="10"/>
      <c r="D5"/>
      <c r="E5" s="2" t="s">
        <v>4</v>
      </c>
      <c r="F5" s="10"/>
      <c r="G5" s="13"/>
      <c r="H5" s="4" t="s">
        <v>5</v>
      </c>
      <c r="I5" s="10"/>
      <c r="J5"/>
      <c r="K5" s="4" t="s">
        <v>6</v>
      </c>
      <c r="L5" s="10"/>
      <c r="N5" s="4" t="s">
        <v>7</v>
      </c>
      <c r="O5" s="10"/>
    </row>
    <row r="6" spans="1:15" x14ac:dyDescent="0.3">
      <c r="B6" s="52"/>
      <c r="C6" s="51" t="s">
        <v>86</v>
      </c>
      <c r="D6" s="7"/>
      <c r="E6" s="7"/>
      <c r="F6" s="11"/>
      <c r="G6" s="7"/>
      <c r="H6" s="7"/>
      <c r="I6" s="11"/>
      <c r="J6" s="16"/>
      <c r="K6" s="7"/>
      <c r="L6" s="11"/>
      <c r="M6" s="7"/>
      <c r="N6" s="7"/>
      <c r="O6" s="11"/>
    </row>
    <row r="7" spans="1:15" x14ac:dyDescent="0.3">
      <c r="B7" s="8"/>
      <c r="C7" s="10"/>
      <c r="D7" s="13"/>
      <c r="E7" s="13"/>
      <c r="F7" s="10"/>
      <c r="G7" s="13"/>
      <c r="H7" s="13"/>
      <c r="I7" s="10"/>
      <c r="J7"/>
      <c r="K7" s="13"/>
      <c r="L7" s="10"/>
      <c r="O7" s="10"/>
    </row>
    <row r="8" spans="1:15" x14ac:dyDescent="0.3">
      <c r="B8" s="8"/>
      <c r="C8" s="10" t="s">
        <v>8</v>
      </c>
      <c r="D8" s="5"/>
      <c r="E8" s="3">
        <f>SUM(1.3*42)</f>
        <v>54.6</v>
      </c>
      <c r="F8" s="12"/>
      <c r="G8" s="17"/>
      <c r="H8" s="3">
        <f>SUM(2.19*42)</f>
        <v>91.98</v>
      </c>
      <c r="I8" s="10"/>
      <c r="J8"/>
      <c r="K8" s="3">
        <f>SUM(3.08*42)</f>
        <v>129.36000000000001</v>
      </c>
      <c r="L8" s="10"/>
      <c r="N8" s="3">
        <f>SUM(3.97*42)</f>
        <v>166.74</v>
      </c>
      <c r="O8" s="10"/>
    </row>
    <row r="9" spans="1:15" x14ac:dyDescent="0.3">
      <c r="B9" s="8"/>
      <c r="C9" s="10" t="s">
        <v>26</v>
      </c>
      <c r="E9" s="49" t="s">
        <v>65</v>
      </c>
      <c r="F9" s="10"/>
      <c r="G9" s="13"/>
      <c r="H9" s="49" t="s">
        <v>66</v>
      </c>
      <c r="I9" s="10"/>
      <c r="J9"/>
      <c r="K9" s="49" t="s">
        <v>67</v>
      </c>
      <c r="L9" s="10"/>
      <c r="N9" s="49" t="s">
        <v>68</v>
      </c>
      <c r="O9" s="10"/>
    </row>
    <row r="10" spans="1:15" x14ac:dyDescent="0.3">
      <c r="B10" s="8"/>
      <c r="C10" s="10"/>
      <c r="F10" s="10"/>
      <c r="G10" s="13"/>
      <c r="I10" s="10"/>
      <c r="J10"/>
      <c r="L10" s="10"/>
      <c r="O10" s="10"/>
    </row>
    <row r="11" spans="1:15" x14ac:dyDescent="0.3">
      <c r="B11" s="8"/>
      <c r="C11" s="10" t="s">
        <v>11</v>
      </c>
      <c r="D11" s="6"/>
      <c r="E11" s="3">
        <f>SUM(1.5*42)</f>
        <v>63</v>
      </c>
      <c r="F11" s="12"/>
      <c r="G11" s="14"/>
      <c r="H11" s="3">
        <f>SUM(2.54*42)</f>
        <v>106.68</v>
      </c>
      <c r="I11" s="10"/>
      <c r="J11"/>
      <c r="K11" s="3">
        <f>SUM(3.58*42)</f>
        <v>150.36000000000001</v>
      </c>
      <c r="L11" s="10"/>
      <c r="N11" s="3">
        <f>SUM(4.62*42)</f>
        <v>194.04</v>
      </c>
      <c r="O11" s="10"/>
    </row>
    <row r="12" spans="1:15" x14ac:dyDescent="0.3">
      <c r="B12" s="8"/>
      <c r="C12" s="10" t="s">
        <v>27</v>
      </c>
      <c r="E12" s="49" t="s">
        <v>69</v>
      </c>
      <c r="F12" s="10"/>
      <c r="G12" s="13"/>
      <c r="H12" s="49" t="s">
        <v>70</v>
      </c>
      <c r="I12" s="10"/>
      <c r="J12"/>
      <c r="K12" s="49" t="s">
        <v>71</v>
      </c>
      <c r="L12" s="10"/>
      <c r="N12" s="49" t="s">
        <v>72</v>
      </c>
      <c r="O12" s="10"/>
    </row>
    <row r="13" spans="1:15" x14ac:dyDescent="0.3">
      <c r="B13" s="8"/>
      <c r="C13" s="10"/>
      <c r="F13" s="10"/>
      <c r="G13" s="13"/>
      <c r="I13" s="10"/>
      <c r="J13"/>
      <c r="L13" s="10"/>
      <c r="O13" s="10"/>
    </row>
    <row r="14" spans="1:15" x14ac:dyDescent="0.3">
      <c r="B14" s="8"/>
      <c r="C14" s="10" t="s">
        <v>13</v>
      </c>
      <c r="D14" s="6"/>
      <c r="E14" s="3">
        <f>SUM(1.6*42)</f>
        <v>67.2</v>
      </c>
      <c r="F14" s="12"/>
      <c r="G14" s="14"/>
      <c r="H14" s="3">
        <f>SUM(2.71*42)</f>
        <v>113.82</v>
      </c>
      <c r="I14" s="10"/>
      <c r="J14"/>
      <c r="K14" s="3">
        <f>SUM(3.82*42)</f>
        <v>160.44</v>
      </c>
      <c r="L14" s="10"/>
      <c r="N14" s="3">
        <f>SUM(4.93*42)</f>
        <v>207.06</v>
      </c>
      <c r="O14" s="10"/>
    </row>
    <row r="15" spans="1:15" x14ac:dyDescent="0.3">
      <c r="B15" s="8"/>
      <c r="C15" s="10" t="s">
        <v>14</v>
      </c>
      <c r="E15" s="49" t="s">
        <v>73</v>
      </c>
      <c r="F15" s="10"/>
      <c r="G15" s="13"/>
      <c r="H15" s="49" t="s">
        <v>74</v>
      </c>
      <c r="I15" s="10"/>
      <c r="J15"/>
      <c r="K15" s="49" t="s">
        <v>75</v>
      </c>
      <c r="L15" s="10"/>
      <c r="N15" s="49" t="s">
        <v>76</v>
      </c>
      <c r="O15" s="10"/>
    </row>
    <row r="16" spans="1:15" x14ac:dyDescent="0.3">
      <c r="B16" s="8"/>
      <c r="C16" s="10"/>
      <c r="F16" s="10"/>
      <c r="G16" s="13"/>
      <c r="I16" s="10"/>
      <c r="J16"/>
      <c r="L16" s="10"/>
      <c r="O16" s="10"/>
    </row>
    <row r="17" spans="2:15" x14ac:dyDescent="0.3">
      <c r="B17" s="8"/>
      <c r="C17" s="10" t="s">
        <v>13</v>
      </c>
      <c r="D17" s="18"/>
      <c r="E17" s="3">
        <f>SUM(2.2*42)</f>
        <v>92.4</v>
      </c>
      <c r="F17" s="12"/>
      <c r="G17" s="14"/>
      <c r="H17" s="3">
        <f>SUM(3.68*42)</f>
        <v>154.56</v>
      </c>
      <c r="I17" s="10"/>
      <c r="J17"/>
      <c r="K17" s="3">
        <f>SUM(5.16*42)</f>
        <v>216.72</v>
      </c>
      <c r="L17" s="10"/>
      <c r="N17" s="3">
        <f>SUM(6.64*42)</f>
        <v>278.88</v>
      </c>
      <c r="O17" s="10"/>
    </row>
    <row r="18" spans="2:15" x14ac:dyDescent="0.3">
      <c r="B18" s="8"/>
      <c r="C18" s="10" t="s">
        <v>15</v>
      </c>
      <c r="E18" s="49" t="s">
        <v>77</v>
      </c>
      <c r="F18" s="10"/>
      <c r="G18" s="13"/>
      <c r="H18" s="49" t="s">
        <v>78</v>
      </c>
      <c r="I18" s="10"/>
      <c r="K18" s="50" t="s">
        <v>79</v>
      </c>
      <c r="L18" s="10"/>
      <c r="N18" s="49" t="s">
        <v>80</v>
      </c>
      <c r="O18" s="10"/>
    </row>
    <row r="19" spans="2:15" x14ac:dyDescent="0.3">
      <c r="B19" s="9"/>
      <c r="C19" s="11"/>
      <c r="D19" s="7"/>
      <c r="E19" s="7"/>
      <c r="F19" s="11"/>
      <c r="G19" s="7"/>
      <c r="H19" s="7"/>
      <c r="I19" s="11"/>
      <c r="J19" s="7"/>
      <c r="K19" s="7"/>
      <c r="L19" s="11"/>
      <c r="M19" s="7"/>
      <c r="N19" s="7"/>
      <c r="O19" s="11"/>
    </row>
    <row r="20" spans="2:15" x14ac:dyDescent="0.3">
      <c r="B20" s="8"/>
      <c r="C20" s="1" t="s">
        <v>16</v>
      </c>
      <c r="D20" s="1" t="s">
        <v>81</v>
      </c>
      <c r="G20"/>
      <c r="H20"/>
      <c r="I20" s="1" t="s">
        <v>17</v>
      </c>
      <c r="L20" t="s">
        <v>18</v>
      </c>
      <c r="M20"/>
      <c r="N20" s="3">
        <v>5</v>
      </c>
      <c r="O20" s="10"/>
    </row>
    <row r="21" spans="2:15" x14ac:dyDescent="0.3">
      <c r="B21" s="8"/>
      <c r="C21" s="1" t="s">
        <v>60</v>
      </c>
      <c r="D21" s="1" t="s">
        <v>63</v>
      </c>
      <c r="G21"/>
      <c r="H21"/>
      <c r="I21" s="1" t="s">
        <v>19</v>
      </c>
      <c r="L21" s="26" t="s">
        <v>20</v>
      </c>
      <c r="M21"/>
      <c r="N21" s="3">
        <v>9.3000000000000007</v>
      </c>
      <c r="O21" s="10"/>
    </row>
    <row r="22" spans="2:15" x14ac:dyDescent="0.3">
      <c r="B22" s="8"/>
      <c r="C22" s="13" t="s">
        <v>21</v>
      </c>
      <c r="D22" s="13" t="s">
        <v>83</v>
      </c>
      <c r="E22" s="13"/>
      <c r="F22" s="13"/>
      <c r="G22"/>
      <c r="H22"/>
      <c r="I22" s="13" t="s">
        <v>22</v>
      </c>
      <c r="J22" s="13"/>
      <c r="K22" s="13"/>
      <c r="L22" s="27" t="s">
        <v>20</v>
      </c>
      <c r="M22"/>
      <c r="N22" s="20">
        <v>22.8</v>
      </c>
      <c r="O22" s="10"/>
    </row>
    <row r="23" spans="2:15" x14ac:dyDescent="0.3">
      <c r="B23" s="8"/>
      <c r="C23" s="13" t="s">
        <v>23</v>
      </c>
      <c r="D23" s="13" t="s">
        <v>84</v>
      </c>
      <c r="E23" s="13"/>
      <c r="F23" s="13"/>
      <c r="G23" s="13"/>
      <c r="H23" s="13"/>
      <c r="I23" s="13" t="s">
        <v>61</v>
      </c>
      <c r="J23" s="13"/>
      <c r="K23" s="13"/>
      <c r="L23" s="13"/>
      <c r="M23" s="13"/>
      <c r="N23" s="20">
        <v>50</v>
      </c>
      <c r="O23" s="10"/>
    </row>
    <row r="24" spans="2:15" x14ac:dyDescent="0.3">
      <c r="B24" s="9"/>
      <c r="C24" s="7" t="s">
        <v>88</v>
      </c>
      <c r="D24" s="7" t="s">
        <v>85</v>
      </c>
      <c r="E24" s="7"/>
      <c r="F24" s="7"/>
      <c r="G24" s="7"/>
      <c r="H24" s="7"/>
      <c r="I24" s="7" t="s">
        <v>62</v>
      </c>
      <c r="J24" s="7"/>
      <c r="K24" s="7"/>
      <c r="L24" s="7"/>
      <c r="M24" s="7"/>
      <c r="N24" s="41">
        <v>35</v>
      </c>
      <c r="O24" s="11"/>
    </row>
    <row r="25" spans="2:15" x14ac:dyDescent="0.3">
      <c r="B25" s="9"/>
      <c r="C25" s="15" t="s">
        <v>25</v>
      </c>
      <c r="D25" s="7"/>
      <c r="E25" s="7"/>
      <c r="F25" s="7"/>
      <c r="G25" s="7"/>
      <c r="H25" s="7"/>
      <c r="I25" s="7"/>
      <c r="J25" s="7"/>
      <c r="K25" s="7"/>
      <c r="L25" s="11"/>
      <c r="M25" s="7"/>
      <c r="N25" s="7"/>
      <c r="O25" s="11"/>
    </row>
    <row r="26" spans="2:15" x14ac:dyDescent="0.3">
      <c r="B26" s="13"/>
      <c r="C26" s="48" t="s">
        <v>64</v>
      </c>
    </row>
    <row r="27" spans="2:15" x14ac:dyDescent="0.3">
      <c r="B27" s="13"/>
      <c r="C27" s="21" t="s">
        <v>48</v>
      </c>
    </row>
  </sheetData>
  <mergeCells count="2">
    <mergeCell ref="B4:C4"/>
    <mergeCell ref="A1:N1"/>
  </mergeCells>
  <phoneticPr fontId="0" type="noConversion"/>
  <printOptions horizontalCentered="1"/>
  <pageMargins left="0.25" right="0.25" top="0.25" bottom="0" header="0.25" footer="0.5"/>
  <pageSetup orientation="landscape" horizontalDpi="1200" verticalDpi="1200" r:id="rId1"/>
  <headerFooter alignWithMargins="0">
    <oddHeader>&amp;C&amp;"Arial,Bold Italic"&amp;14CONSTRUCTION MATERIAL</oddHeader>
    <oddFooter>&amp;R&amp;8&amp;D&amp;    tsrate1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C13" sqref="C13"/>
    </sheetView>
  </sheetViews>
  <sheetFormatPr defaultColWidth="9.140625" defaultRowHeight="30" x14ac:dyDescent="0.4"/>
  <cols>
    <col min="1" max="1" width="9.140625" style="32"/>
    <col min="2" max="2" width="9.140625" style="30"/>
    <col min="3" max="3" width="19.140625" style="31" customWidth="1"/>
    <col min="4" max="16384" width="9.140625" style="30"/>
  </cols>
  <sheetData>
    <row r="1" spans="1:3" x14ac:dyDescent="0.4">
      <c r="A1" s="29" t="s">
        <v>28</v>
      </c>
    </row>
    <row r="3" spans="1:3" x14ac:dyDescent="0.4">
      <c r="A3" s="32">
        <v>1</v>
      </c>
      <c r="C3" s="31">
        <v>5</v>
      </c>
    </row>
    <row r="4" spans="1:3" x14ac:dyDescent="0.4">
      <c r="A4" s="32">
        <v>2</v>
      </c>
      <c r="C4" s="31">
        <v>10</v>
      </c>
    </row>
    <row r="5" spans="1:3" x14ac:dyDescent="0.4">
      <c r="A5" s="32">
        <v>3</v>
      </c>
      <c r="C5" s="31">
        <v>15</v>
      </c>
    </row>
    <row r="6" spans="1:3" x14ac:dyDescent="0.4">
      <c r="A6" s="32">
        <v>4</v>
      </c>
      <c r="C6" s="31">
        <v>20</v>
      </c>
    </row>
    <row r="7" spans="1:3" x14ac:dyDescent="0.4">
      <c r="A7" s="32">
        <v>5</v>
      </c>
      <c r="C7" s="31">
        <v>25</v>
      </c>
    </row>
    <row r="8" spans="1:3" x14ac:dyDescent="0.4">
      <c r="A8" s="32">
        <v>6</v>
      </c>
      <c r="C8" s="31">
        <v>30</v>
      </c>
    </row>
    <row r="9" spans="1:3" x14ac:dyDescent="0.4">
      <c r="A9" s="32">
        <v>7</v>
      </c>
      <c r="C9" s="31">
        <v>35</v>
      </c>
    </row>
    <row r="10" spans="1:3" x14ac:dyDescent="0.4">
      <c r="A10" s="32">
        <v>8</v>
      </c>
      <c r="C10" s="31">
        <v>40</v>
      </c>
    </row>
    <row r="11" spans="1:3" x14ac:dyDescent="0.4">
      <c r="A11" s="32">
        <v>9</v>
      </c>
      <c r="C11" s="31">
        <v>45</v>
      </c>
    </row>
    <row r="12" spans="1:3" x14ac:dyDescent="0.4">
      <c r="A12" s="32">
        <v>10</v>
      </c>
      <c r="C12" s="31">
        <v>50</v>
      </c>
    </row>
  </sheetData>
  <phoneticPr fontId="0" type="noConversion"/>
  <printOptions horizontalCentered="1" gridLines="1" gridLinesSet="0"/>
  <pageMargins left="0.75" right="0.75" top="1" bottom="1" header="0.5" footer="0.5"/>
  <pageSetup orientation="portrait" horizontalDpi="4294967292" r:id="rId1"/>
  <headerFooter alignWithMargins="0">
    <oddFooter>&amp;CTSRATESCAN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4"/>
  <sheetViews>
    <sheetView workbookViewId="0">
      <selection activeCell="M18" sqref="M18"/>
    </sheetView>
  </sheetViews>
  <sheetFormatPr defaultColWidth="4.7109375" defaultRowHeight="20.25" x14ac:dyDescent="0.3"/>
  <cols>
    <col min="1" max="2" width="4.7109375" style="1"/>
    <col min="3" max="3" width="23.7109375" style="1" customWidth="1"/>
    <col min="4" max="4" width="2.42578125" style="1" customWidth="1"/>
    <col min="5" max="5" width="13.85546875" style="1" customWidth="1"/>
    <col min="6" max="6" width="3.140625" style="1" customWidth="1"/>
    <col min="7" max="7" width="2.42578125" style="1" customWidth="1"/>
    <col min="8" max="8" width="11.7109375" style="1" customWidth="1"/>
    <col min="9" max="9" width="2.42578125" style="1" customWidth="1"/>
    <col min="10" max="10" width="2.5703125" style="1" customWidth="1"/>
    <col min="11" max="11" width="13.85546875" style="1" customWidth="1"/>
    <col min="12" max="12" width="2.28515625" style="1" customWidth="1"/>
    <col min="13" max="13" width="15.28515625" style="1" customWidth="1"/>
    <col min="14" max="14" width="2.42578125" style="1" customWidth="1"/>
    <col min="15" max="16384" width="4.7109375" style="1"/>
  </cols>
  <sheetData>
    <row r="1" spans="2:14" x14ac:dyDescent="0.3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3"/>
    </row>
    <row r="2" spans="2:14" x14ac:dyDescent="0.3">
      <c r="B2" s="44"/>
      <c r="C2" s="38"/>
      <c r="D2" s="42"/>
      <c r="E2" s="42"/>
      <c r="F2" s="38"/>
      <c r="G2" s="44"/>
      <c r="H2" s="42"/>
      <c r="I2" s="42"/>
      <c r="J2" s="42"/>
      <c r="K2" s="42"/>
      <c r="L2" s="42"/>
      <c r="M2" s="38"/>
      <c r="N2" s="13"/>
    </row>
    <row r="3" spans="2:14" x14ac:dyDescent="0.3">
      <c r="B3" s="8"/>
      <c r="C3" s="10"/>
      <c r="D3" s="45"/>
      <c r="E3" s="17" t="s">
        <v>0</v>
      </c>
      <c r="F3" s="10"/>
      <c r="G3" s="14"/>
      <c r="H3" s="56" t="s">
        <v>1</v>
      </c>
      <c r="I3" s="56"/>
      <c r="J3" s="56"/>
      <c r="K3" s="56"/>
      <c r="L3" s="56"/>
      <c r="M3" s="55"/>
      <c r="N3" s="17"/>
    </row>
    <row r="4" spans="2:14" x14ac:dyDescent="0.3">
      <c r="B4" s="8"/>
      <c r="C4" s="19" t="s">
        <v>2</v>
      </c>
      <c r="D4" s="45"/>
      <c r="E4" s="17" t="s">
        <v>3</v>
      </c>
      <c r="F4" s="10"/>
      <c r="G4" s="9"/>
      <c r="H4" s="7"/>
      <c r="I4" s="7"/>
      <c r="J4" s="7"/>
      <c r="K4" s="7"/>
      <c r="L4" s="7"/>
      <c r="M4" s="11"/>
      <c r="N4" s="13"/>
    </row>
    <row r="5" spans="2:14" x14ac:dyDescent="0.3">
      <c r="B5" s="8"/>
      <c r="C5" s="10"/>
      <c r="D5" s="45"/>
      <c r="E5" s="17" t="s">
        <v>4</v>
      </c>
      <c r="F5" s="10"/>
      <c r="G5" s="13"/>
      <c r="H5" s="43" t="s">
        <v>5</v>
      </c>
      <c r="I5" s="10"/>
      <c r="J5" s="45"/>
      <c r="K5" s="43" t="s">
        <v>6</v>
      </c>
      <c r="L5" s="10"/>
      <c r="M5" s="19" t="s">
        <v>7</v>
      </c>
      <c r="N5" s="13"/>
    </row>
    <row r="6" spans="2:14" x14ac:dyDescent="0.3">
      <c r="B6" s="9"/>
      <c r="C6" s="51" t="s">
        <v>87</v>
      </c>
      <c r="D6" s="7"/>
      <c r="E6" s="7"/>
      <c r="F6" s="11"/>
      <c r="G6" s="7"/>
      <c r="H6" s="7"/>
      <c r="I6" s="11"/>
      <c r="J6" s="16"/>
      <c r="K6" s="7"/>
      <c r="L6" s="11"/>
      <c r="M6" s="11"/>
      <c r="N6" s="13"/>
    </row>
    <row r="7" spans="2:14" x14ac:dyDescent="0.3">
      <c r="B7" s="8"/>
      <c r="C7" s="10"/>
      <c r="D7" s="13"/>
      <c r="E7" s="13"/>
      <c r="F7" s="10"/>
      <c r="G7" s="13"/>
      <c r="H7" s="13"/>
      <c r="I7" s="10"/>
      <c r="J7" s="45"/>
      <c r="K7" s="13"/>
      <c r="L7" s="10"/>
      <c r="M7" s="10"/>
      <c r="N7" s="13"/>
    </row>
    <row r="8" spans="2:14" x14ac:dyDescent="0.3">
      <c r="B8" s="8"/>
      <c r="C8" s="10" t="s">
        <v>8</v>
      </c>
      <c r="D8" s="18"/>
      <c r="E8" s="20">
        <f>SUM(1.3*15)</f>
        <v>19.5</v>
      </c>
      <c r="F8" s="12"/>
      <c r="G8" s="17"/>
      <c r="H8" s="20">
        <f>SUM(2.19*15)</f>
        <v>32.85</v>
      </c>
      <c r="I8" s="10"/>
      <c r="J8" s="45"/>
      <c r="K8" s="20">
        <f>SUM(3.08*15)</f>
        <v>46.2</v>
      </c>
      <c r="L8" s="10"/>
      <c r="M8" s="39">
        <f>SUM(3.97*15)</f>
        <v>59.550000000000004</v>
      </c>
      <c r="N8" s="13"/>
    </row>
    <row r="9" spans="2:14" x14ac:dyDescent="0.3">
      <c r="B9" s="8"/>
      <c r="C9" s="22" t="s">
        <v>9</v>
      </c>
      <c r="D9" s="13"/>
      <c r="E9" s="24" t="s">
        <v>29</v>
      </c>
      <c r="F9" s="10"/>
      <c r="G9" s="13"/>
      <c r="H9" s="24" t="s">
        <v>30</v>
      </c>
      <c r="I9" s="10"/>
      <c r="J9" s="45"/>
      <c r="K9" s="24" t="s">
        <v>31</v>
      </c>
      <c r="L9" s="10"/>
      <c r="M9" s="40" t="s">
        <v>32</v>
      </c>
      <c r="N9" s="13"/>
    </row>
    <row r="10" spans="2:14" x14ac:dyDescent="0.3">
      <c r="B10" s="8"/>
      <c r="C10" s="10"/>
      <c r="D10" s="13"/>
      <c r="E10" s="13"/>
      <c r="F10" s="10"/>
      <c r="G10" s="13"/>
      <c r="H10" s="13"/>
      <c r="I10" s="10"/>
      <c r="J10" s="45"/>
      <c r="K10" s="13"/>
      <c r="L10" s="10"/>
      <c r="M10" s="10"/>
      <c r="N10" s="13"/>
    </row>
    <row r="11" spans="2:14" x14ac:dyDescent="0.3">
      <c r="B11" s="8"/>
      <c r="C11" s="10" t="s">
        <v>11</v>
      </c>
      <c r="D11" s="46"/>
      <c r="E11" s="20">
        <f>SUM(1.5*15)</f>
        <v>22.5</v>
      </c>
      <c r="F11" s="12"/>
      <c r="G11" s="14"/>
      <c r="H11" s="20">
        <f>SUM(2.54*15)</f>
        <v>38.1</v>
      </c>
      <c r="I11" s="10"/>
      <c r="J11" s="45"/>
      <c r="K11" s="20">
        <f>SUM(3.58*15)</f>
        <v>53.7</v>
      </c>
      <c r="L11" s="10"/>
      <c r="M11" s="39">
        <f>SUM(4.62*15)</f>
        <v>69.3</v>
      </c>
      <c r="N11" s="13"/>
    </row>
    <row r="12" spans="2:14" x14ac:dyDescent="0.3">
      <c r="B12" s="8"/>
      <c r="C12" s="10" t="s">
        <v>12</v>
      </c>
      <c r="D12" s="13"/>
      <c r="E12" s="24" t="s">
        <v>33</v>
      </c>
      <c r="F12" s="10"/>
      <c r="G12" s="13"/>
      <c r="H12" s="24" t="s">
        <v>34</v>
      </c>
      <c r="I12" s="10"/>
      <c r="J12" s="45"/>
      <c r="K12" s="24" t="s">
        <v>35</v>
      </c>
      <c r="L12" s="10"/>
      <c r="M12" s="40" t="s">
        <v>36</v>
      </c>
      <c r="N12" s="13"/>
    </row>
    <row r="13" spans="2:14" x14ac:dyDescent="0.3">
      <c r="B13" s="8"/>
      <c r="C13" s="10"/>
      <c r="D13" s="13"/>
      <c r="E13" s="13"/>
      <c r="F13" s="10"/>
      <c r="G13" s="13"/>
      <c r="H13" s="13"/>
      <c r="I13" s="10"/>
      <c r="J13" s="45"/>
      <c r="K13" s="13"/>
      <c r="L13" s="10"/>
      <c r="M13" s="10"/>
      <c r="N13" s="13"/>
    </row>
    <row r="14" spans="2:14" x14ac:dyDescent="0.3">
      <c r="B14" s="8"/>
      <c r="C14" s="10" t="s">
        <v>13</v>
      </c>
      <c r="D14" s="46"/>
      <c r="E14" s="20">
        <f>SUM(1.6*15)</f>
        <v>24</v>
      </c>
      <c r="F14" s="12"/>
      <c r="G14" s="14"/>
      <c r="H14" s="20">
        <f>SUM(2.71*15)</f>
        <v>40.65</v>
      </c>
      <c r="I14" s="10"/>
      <c r="J14" s="45"/>
      <c r="K14" s="20">
        <f>SUM(3.82*15)</f>
        <v>57.3</v>
      </c>
      <c r="L14" s="10"/>
      <c r="M14" s="39">
        <f>SUM(4.93*15)</f>
        <v>73.949999999999989</v>
      </c>
      <c r="N14" s="13"/>
    </row>
    <row r="15" spans="2:14" x14ac:dyDescent="0.3">
      <c r="B15" s="8"/>
      <c r="C15" s="10" t="s">
        <v>14</v>
      </c>
      <c r="D15" s="13"/>
      <c r="E15" s="24" t="s">
        <v>37</v>
      </c>
      <c r="F15" s="10"/>
      <c r="G15" s="13"/>
      <c r="H15" s="24" t="s">
        <v>38</v>
      </c>
      <c r="I15" s="10"/>
      <c r="J15" s="45"/>
      <c r="K15" s="24" t="s">
        <v>39</v>
      </c>
      <c r="L15" s="10"/>
      <c r="M15" s="40" t="s">
        <v>40</v>
      </c>
      <c r="N15" s="13"/>
    </row>
    <row r="16" spans="2:14" x14ac:dyDescent="0.3">
      <c r="B16" s="8"/>
      <c r="C16" s="10"/>
      <c r="D16" s="13"/>
      <c r="E16" s="13"/>
      <c r="F16" s="10"/>
      <c r="G16" s="13"/>
      <c r="H16" s="13"/>
      <c r="I16" s="10"/>
      <c r="J16" s="45"/>
      <c r="K16" s="13"/>
      <c r="L16" s="10"/>
      <c r="M16" s="10"/>
      <c r="N16" s="13"/>
    </row>
    <row r="17" spans="2:14" x14ac:dyDescent="0.3">
      <c r="B17" s="8"/>
      <c r="C17" s="10" t="s">
        <v>13</v>
      </c>
      <c r="D17" s="18"/>
      <c r="E17" s="20">
        <f>SUM(2.2*15)</f>
        <v>33</v>
      </c>
      <c r="F17" s="12"/>
      <c r="G17" s="14"/>
      <c r="H17" s="20">
        <f>SUM(3.68*15)</f>
        <v>55.2</v>
      </c>
      <c r="I17" s="10"/>
      <c r="J17" s="45"/>
      <c r="K17" s="20">
        <f>SUM(5.16*15)</f>
        <v>77.400000000000006</v>
      </c>
      <c r="L17" s="10"/>
      <c r="M17" s="39">
        <f>SUM(6.64*15)</f>
        <v>99.6</v>
      </c>
      <c r="N17" s="13"/>
    </row>
    <row r="18" spans="2:14" x14ac:dyDescent="0.3">
      <c r="B18" s="8"/>
      <c r="C18" s="10" t="s">
        <v>15</v>
      </c>
      <c r="D18" s="13"/>
      <c r="E18" s="24" t="s">
        <v>41</v>
      </c>
      <c r="F18" s="10"/>
      <c r="G18" s="13"/>
      <c r="H18" s="24" t="s">
        <v>42</v>
      </c>
      <c r="I18" s="10"/>
      <c r="J18" s="13"/>
      <c r="K18" s="24" t="s">
        <v>43</v>
      </c>
      <c r="L18" s="10"/>
      <c r="M18" s="40" t="s">
        <v>44</v>
      </c>
      <c r="N18" s="13"/>
    </row>
    <row r="19" spans="2:14" x14ac:dyDescent="0.3">
      <c r="B19" s="9"/>
      <c r="C19" s="11"/>
      <c r="D19" s="7"/>
      <c r="E19" s="7"/>
      <c r="F19" s="11"/>
      <c r="G19" s="7"/>
      <c r="H19" s="7"/>
      <c r="I19" s="11"/>
      <c r="J19" s="7"/>
      <c r="K19" s="7"/>
      <c r="L19" s="11"/>
      <c r="M19" s="11"/>
      <c r="N19" s="13"/>
    </row>
    <row r="20" spans="2:14" x14ac:dyDescent="0.3">
      <c r="B20" s="8"/>
      <c r="C20" s="13" t="s">
        <v>10</v>
      </c>
      <c r="D20" s="13" t="s">
        <v>10</v>
      </c>
      <c r="E20" s="13"/>
      <c r="F20" s="13"/>
      <c r="G20" s="45"/>
      <c r="H20" s="45"/>
      <c r="I20" s="13" t="s">
        <v>10</v>
      </c>
      <c r="J20" s="13"/>
      <c r="K20" s="13"/>
      <c r="L20" s="45" t="s">
        <v>10</v>
      </c>
      <c r="M20" s="39" t="s">
        <v>10</v>
      </c>
      <c r="N20" s="13"/>
    </row>
    <row r="21" spans="2:14" x14ac:dyDescent="0.3">
      <c r="B21" s="8"/>
      <c r="C21" s="13" t="s">
        <v>10</v>
      </c>
      <c r="D21" s="13" t="s">
        <v>10</v>
      </c>
      <c r="E21" s="13"/>
      <c r="F21" s="13"/>
      <c r="G21" s="47"/>
      <c r="H21" s="45"/>
      <c r="I21" s="13" t="s">
        <v>10</v>
      </c>
      <c r="J21" s="13"/>
      <c r="K21" s="13"/>
      <c r="L21" s="27" t="s">
        <v>10</v>
      </c>
      <c r="M21" s="39" t="s">
        <v>10</v>
      </c>
      <c r="N21" s="13"/>
    </row>
    <row r="22" spans="2:14" x14ac:dyDescent="0.3">
      <c r="B22" s="9"/>
      <c r="C22" s="15" t="s">
        <v>45</v>
      </c>
      <c r="D22" s="7"/>
      <c r="E22" s="7"/>
      <c r="F22" s="7"/>
      <c r="G22" s="7"/>
      <c r="H22" s="7"/>
      <c r="I22" s="7"/>
      <c r="J22" s="7"/>
      <c r="K22" s="7"/>
      <c r="L22" s="11"/>
      <c r="M22" s="11"/>
      <c r="N22" s="13"/>
    </row>
    <row r="23" spans="2:14" ht="21" thickBot="1" x14ac:dyDescent="0.35">
      <c r="B23" s="13"/>
      <c r="K23" s="33"/>
      <c r="L23" s="33"/>
      <c r="M23" s="33"/>
    </row>
    <row r="24" spans="2:14" ht="21" thickBot="1" x14ac:dyDescent="0.35">
      <c r="B24" s="13"/>
      <c r="C24" s="21" t="s">
        <v>10</v>
      </c>
      <c r="J24" s="10"/>
      <c r="K24" s="33" t="s">
        <v>46</v>
      </c>
      <c r="L24" s="33"/>
      <c r="M24" s="34" t="s">
        <v>47</v>
      </c>
    </row>
    <row r="25" spans="2:14" x14ac:dyDescent="0.3">
      <c r="J25" s="10"/>
      <c r="K25" s="4">
        <v>1</v>
      </c>
      <c r="M25" s="35">
        <v>3.35</v>
      </c>
    </row>
    <row r="26" spans="2:14" x14ac:dyDescent="0.3">
      <c r="J26" s="10"/>
      <c r="K26" s="4">
        <v>2</v>
      </c>
      <c r="M26" s="35">
        <v>6.7</v>
      </c>
    </row>
    <row r="27" spans="2:14" x14ac:dyDescent="0.3">
      <c r="J27" s="10"/>
      <c r="K27" s="4">
        <v>3</v>
      </c>
      <c r="M27" s="35">
        <v>10.050000000000001</v>
      </c>
    </row>
    <row r="28" spans="2:14" x14ac:dyDescent="0.3">
      <c r="J28" s="10"/>
      <c r="K28" s="4">
        <v>4</v>
      </c>
      <c r="M28" s="35">
        <v>13.4</v>
      </c>
    </row>
    <row r="29" spans="2:14" x14ac:dyDescent="0.3">
      <c r="J29" s="10"/>
      <c r="K29" s="4">
        <v>5</v>
      </c>
      <c r="M29" s="35">
        <v>16.75</v>
      </c>
    </row>
    <row r="30" spans="2:14" x14ac:dyDescent="0.3">
      <c r="J30" s="10"/>
      <c r="K30" s="4">
        <v>6</v>
      </c>
      <c r="M30" s="35">
        <v>20.100000000000001</v>
      </c>
    </row>
    <row r="31" spans="2:14" x14ac:dyDescent="0.3">
      <c r="J31" s="10"/>
      <c r="K31" s="4">
        <v>7</v>
      </c>
      <c r="M31" s="35">
        <v>23.45</v>
      </c>
    </row>
    <row r="32" spans="2:14" x14ac:dyDescent="0.3">
      <c r="J32" s="10"/>
      <c r="K32" s="4">
        <v>8</v>
      </c>
      <c r="M32" s="35">
        <v>26.8</v>
      </c>
    </row>
    <row r="33" spans="10:13" x14ac:dyDescent="0.3">
      <c r="J33" s="10"/>
      <c r="K33" s="4">
        <v>9</v>
      </c>
      <c r="M33" s="35">
        <v>30.15</v>
      </c>
    </row>
    <row r="34" spans="10:13" ht="21" thickBot="1" x14ac:dyDescent="0.35">
      <c r="J34" s="10"/>
      <c r="K34" s="36">
        <v>10</v>
      </c>
      <c r="L34" s="33"/>
      <c r="M34" s="37">
        <v>33.5</v>
      </c>
    </row>
  </sheetData>
  <mergeCells count="1">
    <mergeCell ref="H3:M3"/>
  </mergeCells>
  <phoneticPr fontId="0" type="noConversion"/>
  <printOptions horizontalCentered="1"/>
  <pageMargins left="0.25" right="0.25" top="0.25" bottom="0" header="0.28000000000000003" footer="0.5"/>
  <pageSetup orientation="portrait" horizontalDpi="1200" verticalDpi="1200" r:id="rId1"/>
  <headerFooter alignWithMargins="0">
    <oddHeader>&amp;C&amp;14YARDWASTE RECYCLING CHARGES</oddHeader>
    <oddFooter>&amp;R&amp;8 YW  TS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2016-11-23T08:00:00+00:00</OpenedDate>
    <Date1 xmlns="dc463f71-b30c-4ab2-9473-d307f9d35888">2016-11-23T08:00:00+00:00</Date1>
    <IsDocumentOrder xmlns="dc463f71-b30c-4ab2-9473-d307f9d35888" xsi:nil="true"/>
    <IsHighlyConfidential xmlns="dc463f71-b30c-4ab2-9473-d307f9d35888">false</IsHighlyConfidential>
    <CaseCompanyNames xmlns="dc463f71-b30c-4ab2-9473-d307f9d35888">BAINBRIDGE DISPOSAL, INC.</CaseCompanyNames>
    <DocketNumber xmlns="dc463f71-b30c-4ab2-9473-d307f9d35888">161238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4E77EB9C1DF0D4C805850D24C2606A1" ma:contentTypeVersion="104" ma:contentTypeDescription="" ma:contentTypeScope="" ma:versionID="38090e931b83e2070342b7fb083b40c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3D27C0-67B0-43A3-91F2-E12DE711B534}">
  <ds:schemaRefs>
    <ds:schemaRef ds:uri="http://schemas.openxmlformats.org/package/2006/metadata/core-properties"/>
    <ds:schemaRef ds:uri="http://schemas.microsoft.com/office/2006/documentManagement/types"/>
    <ds:schemaRef ds:uri="6a7bd91e-004b-490a-8704-e368d63d59a0"/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D7F3C69-35BE-4FD0-A254-9F540B0D9B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02C254E-34ED-4EB1-8718-118CEC37015C}"/>
</file>

<file path=customXml/itemProps4.xml><?xml version="1.0" encoding="utf-8"?>
<ds:datastoreItem xmlns:ds="http://schemas.openxmlformats.org/officeDocument/2006/customXml" ds:itemID="{B5B3EF56-1CF6-4E6A-A61B-4B9477B5EF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4</vt:i4>
      </vt:variant>
    </vt:vector>
  </HeadingPairs>
  <TitlesOfParts>
    <vt:vector size="22" baseType="lpstr">
      <vt:lpstr>Residential</vt:lpstr>
      <vt:lpstr>Construction</vt:lpstr>
      <vt:lpstr>Cans</vt:lpstr>
      <vt:lpstr>Yardwaste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Cans!Print_Area</vt:lpstr>
      <vt:lpstr>Construction!Print_Area</vt:lpstr>
      <vt:lpstr>Residential!Print_Area</vt:lpstr>
      <vt:lpstr>Yardwaste!Print_Area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BAINBRIDGE DISPOSAL INC.</dc:creator>
  <cp:lastModifiedBy>Kredel, Ashley (UTC)</cp:lastModifiedBy>
  <cp:lastPrinted>2015-11-02T19:19:35Z</cp:lastPrinted>
  <dcterms:created xsi:type="dcterms:W3CDTF">2013-07-31T18:28:38Z</dcterms:created>
  <dcterms:modified xsi:type="dcterms:W3CDTF">2016-11-23T22:21:14Z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0x0101006E56B4D1795A2E4DB2F0B01679ED314A0024E77EB9C1DF0D4C805850D24C2606A1</vt:lpwstr>
  </property>
  <property fmtid="{D5CDD505-2E9C-101B-9397-08002B2CF9AE}" pid="3" name="_docset_NoMedatataSyncRequired">
    <vt:lpwstr>False</vt:lpwstr>
  </property>
</Properties>
</file>