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E994EED3-F222-47C3-801C-D39E17A29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4" r:id="rId1"/>
    <sheet name="Figure 2 " sheetId="25" r:id="rId2"/>
    <sheet name="FC North Economics" sheetId="26" r:id="rId3"/>
    <sheet name="FC North" sheetId="2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'FC North Economics'!$A$1:$AL$96</definedName>
    <definedName name="_xlnm.Print_Titles" localSheetId="2">'FC North Economics'!$C:$E,'FC North Economics'!$1:$1</definedName>
    <definedName name="Prod_Tax_Credit">#REF!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ax_Rate">#REF!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4" l="1"/>
  <c r="D6" i="24"/>
  <c r="D4" i="24"/>
  <c r="B114" i="26"/>
  <c r="C112" i="26"/>
  <c r="C111" i="26"/>
  <c r="B110" i="26"/>
  <c r="C108" i="26"/>
  <c r="C107" i="26"/>
  <c r="B106" i="26"/>
  <c r="C104" i="26"/>
  <c r="C103" i="26"/>
  <c r="B102" i="26"/>
  <c r="H101" i="26"/>
  <c r="H73" i="26"/>
  <c r="H48" i="26"/>
  <c r="H22" i="26"/>
  <c r="H17" i="26"/>
  <c r="H16" i="26"/>
  <c r="H15" i="26"/>
  <c r="H14" i="26"/>
  <c r="H13" i="26"/>
  <c r="H12" i="26"/>
  <c r="H9" i="26"/>
  <c r="I7" i="26"/>
  <c r="I9" i="26" s="1"/>
  <c r="G7" i="26"/>
  <c r="G15" i="26" s="1"/>
  <c r="A7" i="26"/>
  <c r="D5" i="26"/>
  <c r="D4" i="26"/>
  <c r="W27" i="26" s="1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I12" i="26" l="1"/>
  <c r="I17" i="26"/>
  <c r="I14" i="26"/>
  <c r="G9" i="26"/>
  <c r="F7" i="26"/>
  <c r="F9" i="26" s="1"/>
  <c r="I13" i="26"/>
  <c r="I22" i="26"/>
  <c r="J7" i="26"/>
  <c r="J12" i="26" s="1"/>
  <c r="J9" i="26"/>
  <c r="J5" i="26" s="1"/>
  <c r="J14" i="26"/>
  <c r="G12" i="26"/>
  <c r="H18" i="26"/>
  <c r="H19" i="26" s="1"/>
  <c r="G73" i="26"/>
  <c r="G48" i="26"/>
  <c r="A9" i="26"/>
  <c r="A18" i="26" s="1"/>
  <c r="J17" i="26"/>
  <c r="J22" i="26"/>
  <c r="F13" i="26"/>
  <c r="I101" i="26"/>
  <c r="I48" i="26"/>
  <c r="I73" i="26"/>
  <c r="G13" i="26"/>
  <c r="I15" i="26"/>
  <c r="F16" i="26"/>
  <c r="J101" i="26"/>
  <c r="G16" i="26"/>
  <c r="F73" i="26"/>
  <c r="F22" i="26"/>
  <c r="F48" i="26"/>
  <c r="F14" i="26"/>
  <c r="G14" i="26"/>
  <c r="I16" i="26"/>
  <c r="F17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15" i="26" l="1"/>
  <c r="J48" i="26"/>
  <c r="J13" i="26"/>
  <c r="J18" i="26" s="1"/>
  <c r="J19" i="26" s="1"/>
  <c r="J73" i="26"/>
  <c r="K7" i="26"/>
  <c r="K101" i="26" s="1"/>
  <c r="K12" i="26"/>
  <c r="I18" i="26"/>
  <c r="I19" i="26" s="1"/>
  <c r="K48" i="26"/>
  <c r="K9" i="26"/>
  <c r="G18" i="26"/>
  <c r="F18" i="26"/>
  <c r="D19" i="26"/>
  <c r="A19" i="26"/>
  <c r="A24" i="26" s="1"/>
  <c r="K15" i="26" l="1"/>
  <c r="K73" i="26"/>
  <c r="K22" i="26"/>
  <c r="K16" i="26"/>
  <c r="K17" i="26"/>
  <c r="K14" i="26"/>
  <c r="L7" i="26"/>
  <c r="K13" i="26"/>
  <c r="K18" i="26" s="1"/>
  <c r="K19" i="26" s="1"/>
  <c r="A26" i="26"/>
  <c r="L13" i="26" l="1"/>
  <c r="M7" i="26"/>
  <c r="L15" i="26"/>
  <c r="L12" i="26"/>
  <c r="L101" i="26"/>
  <c r="L17" i="26"/>
  <c r="L73" i="26"/>
  <c r="L14" i="26"/>
  <c r="L48" i="26"/>
  <c r="L16" i="26"/>
  <c r="L22" i="26"/>
  <c r="L9" i="26"/>
  <c r="A27" i="26"/>
  <c r="A29" i="26" s="1"/>
  <c r="D34" i="26" s="1"/>
  <c r="L18" i="26" l="1"/>
  <c r="L19" i="26" s="1"/>
  <c r="M15" i="26"/>
  <c r="M12" i="26"/>
  <c r="M18" i="26" s="1"/>
  <c r="M19" i="26" s="1"/>
  <c r="M14" i="26"/>
  <c r="M17" i="26"/>
  <c r="M9" i="26"/>
  <c r="M101" i="26"/>
  <c r="M13" i="26"/>
  <c r="M16" i="26"/>
  <c r="N7" i="26"/>
  <c r="M73" i="26"/>
  <c r="M22" i="26"/>
  <c r="M48" i="26"/>
  <c r="A30" i="26"/>
  <c r="A34" i="26" s="1"/>
  <c r="D39" i="26" s="1"/>
  <c r="N48" i="26" l="1"/>
  <c r="O7" i="26"/>
  <c r="N12" i="26"/>
  <c r="N73" i="26"/>
  <c r="N17" i="26"/>
  <c r="N15" i="26"/>
  <c r="N14" i="26"/>
  <c r="N22" i="26"/>
  <c r="N16" i="26"/>
  <c r="N13" i="26"/>
  <c r="N101" i="26"/>
  <c r="N9" i="26"/>
  <c r="D35" i="26"/>
  <c r="A35" i="26"/>
  <c r="N18" i="26" l="1"/>
  <c r="N19" i="26" s="1"/>
  <c r="O48" i="26"/>
  <c r="O13" i="26"/>
  <c r="O12" i="26"/>
  <c r="O15" i="26"/>
  <c r="P7" i="26"/>
  <c r="O73" i="26"/>
  <c r="O17" i="26"/>
  <c r="O9" i="26"/>
  <c r="O101" i="26"/>
  <c r="O14" i="26"/>
  <c r="O16" i="26"/>
  <c r="O22" i="26"/>
  <c r="D40" i="26"/>
  <c r="A39" i="26"/>
  <c r="D44" i="26" s="1"/>
  <c r="P48" i="26" l="1"/>
  <c r="Q7" i="26"/>
  <c r="P17" i="26"/>
  <c r="P15" i="26"/>
  <c r="P14" i="26"/>
  <c r="P16" i="26"/>
  <c r="P9" i="26"/>
  <c r="P22" i="26"/>
  <c r="P73" i="26"/>
  <c r="P12" i="26"/>
  <c r="P101" i="26"/>
  <c r="P13" i="26"/>
  <c r="O18" i="26"/>
  <c r="O19" i="26" s="1"/>
  <c r="A40" i="26"/>
  <c r="D45" i="26" s="1"/>
  <c r="A44" i="26"/>
  <c r="A45" i="26" s="1"/>
  <c r="P18" i="26" l="1"/>
  <c r="P19" i="26" s="1"/>
  <c r="Q101" i="26"/>
  <c r="R7" i="26"/>
  <c r="Q48" i="26"/>
  <c r="Q15" i="26"/>
  <c r="Q22" i="26"/>
  <c r="Q13" i="26"/>
  <c r="Q73" i="26"/>
  <c r="Q12" i="26"/>
  <c r="Q14" i="26"/>
  <c r="Q17" i="26"/>
  <c r="Q9" i="26"/>
  <c r="Q16" i="26"/>
  <c r="A50" i="26"/>
  <c r="R73" i="26" l="1"/>
  <c r="R15" i="26"/>
  <c r="R13" i="26"/>
  <c r="R101" i="26"/>
  <c r="R14" i="26"/>
  <c r="R48" i="26"/>
  <c r="R12" i="26"/>
  <c r="R18" i="26" s="1"/>
  <c r="R19" i="26" s="1"/>
  <c r="R16" i="26"/>
  <c r="R17" i="26"/>
  <c r="S7" i="26"/>
  <c r="R22" i="26"/>
  <c r="R9" i="26"/>
  <c r="Q18" i="26"/>
  <c r="Q19" i="26" s="1"/>
  <c r="A52" i="26"/>
  <c r="S73" i="26" l="1"/>
  <c r="S12" i="26"/>
  <c r="S48" i="26"/>
  <c r="S22" i="26"/>
  <c r="S17" i="26"/>
  <c r="S16" i="26"/>
  <c r="S14" i="26"/>
  <c r="S13" i="26"/>
  <c r="S101" i="26"/>
  <c r="T7" i="26"/>
  <c r="S9" i="26"/>
  <c r="S15" i="26"/>
  <c r="A53" i="26"/>
  <c r="T73" i="26" l="1"/>
  <c r="T14" i="26"/>
  <c r="T22" i="26"/>
  <c r="T9" i="26"/>
  <c r="T48" i="26"/>
  <c r="T17" i="26"/>
  <c r="T16" i="26"/>
  <c r="T13" i="26"/>
  <c r="T12" i="26"/>
  <c r="T101" i="26"/>
  <c r="U7" i="26"/>
  <c r="T15" i="26"/>
  <c r="S18" i="26"/>
  <c r="S19" i="26" s="1"/>
  <c r="A55" i="26"/>
  <c r="D60" i="26" s="1"/>
  <c r="T18" i="26" l="1"/>
  <c r="T19" i="26" s="1"/>
  <c r="U48" i="26"/>
  <c r="V7" i="26"/>
  <c r="U15" i="26"/>
  <c r="U12" i="26"/>
  <c r="U14" i="26"/>
  <c r="U101" i="26"/>
  <c r="U13" i="26"/>
  <c r="U73" i="26"/>
  <c r="U9" i="26"/>
  <c r="U22" i="26"/>
  <c r="U16" i="26"/>
  <c r="U17" i="26"/>
  <c r="A56" i="26"/>
  <c r="D61" i="26" s="1"/>
  <c r="U18" i="26" l="1"/>
  <c r="U19" i="26" s="1"/>
  <c r="V101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V18" i="26" l="1"/>
  <c r="V19" i="26" s="1"/>
  <c r="W12" i="26"/>
  <c r="W15" i="26"/>
  <c r="W17" i="26"/>
  <c r="W14" i="26"/>
  <c r="W9" i="26"/>
  <c r="W22" i="26"/>
  <c r="W101" i="26"/>
  <c r="W16" i="26"/>
  <c r="W73" i="26"/>
  <c r="W13" i="26"/>
  <c r="W48" i="26"/>
  <c r="X7" i="26"/>
  <c r="D65" i="26"/>
  <c r="A61" i="26"/>
  <c r="X80" i="26" l="1"/>
  <c r="X111" i="26" s="1"/>
  <c r="X48" i="26"/>
  <c r="Y7" i="26"/>
  <c r="X22" i="26"/>
  <c r="X15" i="26"/>
  <c r="X17" i="26"/>
  <c r="X14" i="26"/>
  <c r="X16" i="26"/>
  <c r="X101" i="26"/>
  <c r="X13" i="26"/>
  <c r="X73" i="26"/>
  <c r="X12" i="26"/>
  <c r="X9" i="26"/>
  <c r="X85" i="26" s="1"/>
  <c r="X56" i="26"/>
  <c r="X108" i="26" s="1"/>
  <c r="X30" i="26"/>
  <c r="X104" i="26" s="1"/>
  <c r="X81" i="26"/>
  <c r="X112" i="26" s="1"/>
  <c r="X55" i="26"/>
  <c r="X107" i="26" s="1"/>
  <c r="W18" i="26"/>
  <c r="W19" i="26" s="1"/>
  <c r="D66" i="26"/>
  <c r="A65" i="26"/>
  <c r="D70" i="26" s="1"/>
  <c r="X86" i="26"/>
  <c r="X61" i="26"/>
  <c r="X60" i="26"/>
  <c r="X35" i="26" l="1"/>
  <c r="X18" i="26"/>
  <c r="X19" i="26" s="1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07" i="26" s="1"/>
  <c r="Y29" i="26"/>
  <c r="Y103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01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12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11" i="26" s="1"/>
  <c r="Y30" i="26"/>
  <c r="Y104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08" i="26" s="1"/>
  <c r="Y15" i="26"/>
  <c r="F81" i="26"/>
  <c r="F86" i="26" s="1"/>
  <c r="F91" i="26" s="1"/>
  <c r="I30" i="26"/>
  <c r="O56" i="26"/>
  <c r="S56" i="26"/>
  <c r="W81" i="26"/>
  <c r="A66" i="26"/>
  <c r="D71" i="26" s="1"/>
  <c r="P103" i="26" l="1"/>
  <c r="P34" i="26"/>
  <c r="P39" i="26" s="1"/>
  <c r="P44" i="26" s="1"/>
  <c r="Z55" i="26"/>
  <c r="Z107" i="26" s="1"/>
  <c r="Z12" i="26"/>
  <c r="Z56" i="26"/>
  <c r="Z108" i="26" s="1"/>
  <c r="Z22" i="26"/>
  <c r="Z73" i="26"/>
  <c r="Z30" i="26"/>
  <c r="Z104" i="26" s="1"/>
  <c r="Z17" i="26"/>
  <c r="Z101" i="26"/>
  <c r="Z16" i="26"/>
  <c r="Z9" i="26"/>
  <c r="Z80" i="26"/>
  <c r="Z111" i="26" s="1"/>
  <c r="AA7" i="26"/>
  <c r="Z81" i="26"/>
  <c r="Z112" i="26" s="1"/>
  <c r="Z13" i="26"/>
  <c r="Z48" i="26"/>
  <c r="Z15" i="26"/>
  <c r="Z29" i="26"/>
  <c r="Z103" i="26" s="1"/>
  <c r="Z14" i="26"/>
  <c r="V111" i="26"/>
  <c r="V85" i="26"/>
  <c r="V90" i="26" s="1"/>
  <c r="V95" i="26" s="1"/>
  <c r="N103" i="26"/>
  <c r="N34" i="26"/>
  <c r="N39" i="26" s="1"/>
  <c r="N44" i="26" s="1"/>
  <c r="P35" i="26"/>
  <c r="P40" i="26" s="1"/>
  <c r="P104" i="26"/>
  <c r="L111" i="26"/>
  <c r="L85" i="26"/>
  <c r="L90" i="26" s="1"/>
  <c r="L95" i="26" s="1"/>
  <c r="U108" i="26"/>
  <c r="U61" i="26"/>
  <c r="U66" i="26" s="1"/>
  <c r="U71" i="26" s="1"/>
  <c r="U103" i="26"/>
  <c r="U34" i="26"/>
  <c r="U39" i="26" s="1"/>
  <c r="U44" i="26" s="1"/>
  <c r="I107" i="26"/>
  <c r="I60" i="26"/>
  <c r="I65" i="26" s="1"/>
  <c r="I70" i="26" s="1"/>
  <c r="M107" i="26"/>
  <c r="M60" i="26"/>
  <c r="M65" i="26" s="1"/>
  <c r="M70" i="26" s="1"/>
  <c r="O103" i="26"/>
  <c r="O34" i="26"/>
  <c r="O39" i="26" s="1"/>
  <c r="O44" i="26" s="1"/>
  <c r="H103" i="26"/>
  <c r="H34" i="26"/>
  <c r="H39" i="26" s="1"/>
  <c r="H44" i="26" s="1"/>
  <c r="O107" i="26"/>
  <c r="O60" i="26"/>
  <c r="O65" i="26" s="1"/>
  <c r="O70" i="26" s="1"/>
  <c r="H108" i="26"/>
  <c r="H61" i="26"/>
  <c r="H66" i="26" s="1"/>
  <c r="H71" i="26" s="1"/>
  <c r="T103" i="26"/>
  <c r="T34" i="26"/>
  <c r="T39" i="26" s="1"/>
  <c r="T44" i="26" s="1"/>
  <c r="I108" i="26"/>
  <c r="I61" i="26"/>
  <c r="I66" i="26" s="1"/>
  <c r="I71" i="26" s="1"/>
  <c r="O111" i="26"/>
  <c r="O85" i="26"/>
  <c r="O90" i="26" s="1"/>
  <c r="O95" i="26" s="1"/>
  <c r="J35" i="26"/>
  <c r="J40" i="26" s="1"/>
  <c r="J104" i="26"/>
  <c r="T104" i="26"/>
  <c r="T35" i="26"/>
  <c r="T40" i="26" s="1"/>
  <c r="K86" i="26"/>
  <c r="K91" i="26" s="1"/>
  <c r="K96" i="26" s="1"/>
  <c r="K112" i="26"/>
  <c r="T112" i="26"/>
  <c r="T86" i="26"/>
  <c r="T91" i="26" s="1"/>
  <c r="T96" i="26" s="1"/>
  <c r="J111" i="26"/>
  <c r="J85" i="26"/>
  <c r="J90" i="26" s="1"/>
  <c r="J95" i="26" s="1"/>
  <c r="N108" i="26"/>
  <c r="N61" i="26"/>
  <c r="N66" i="26" s="1"/>
  <c r="N71" i="26" s="1"/>
  <c r="X103" i="26"/>
  <c r="X34" i="26"/>
  <c r="X39" i="26" s="1"/>
  <c r="X44" i="26" s="1"/>
  <c r="N104" i="26"/>
  <c r="N35" i="26"/>
  <c r="N40" i="26" s="1"/>
  <c r="H85" i="26"/>
  <c r="H90" i="26" s="1"/>
  <c r="H95" i="26" s="1"/>
  <c r="H111" i="26"/>
  <c r="S103" i="26"/>
  <c r="S34" i="26"/>
  <c r="S39" i="26" s="1"/>
  <c r="S44" i="26" s="1"/>
  <c r="H104" i="26"/>
  <c r="H35" i="26"/>
  <c r="H40" i="26" s="1"/>
  <c r="M111" i="26"/>
  <c r="M85" i="26"/>
  <c r="M90" i="26" s="1"/>
  <c r="M95" i="26" s="1"/>
  <c r="H112" i="26"/>
  <c r="H86" i="26"/>
  <c r="H91" i="26" s="1"/>
  <c r="H96" i="26" s="1"/>
  <c r="R35" i="26"/>
  <c r="R40" i="26" s="1"/>
  <c r="R104" i="26"/>
  <c r="I112" i="26"/>
  <c r="I86" i="26"/>
  <c r="I91" i="26" s="1"/>
  <c r="I96" i="26" s="1"/>
  <c r="R107" i="26"/>
  <c r="R60" i="26"/>
  <c r="R65" i="26" s="1"/>
  <c r="R70" i="26" s="1"/>
  <c r="W104" i="26"/>
  <c r="W35" i="26"/>
  <c r="W40" i="26" s="1"/>
  <c r="M104" i="26"/>
  <c r="M35" i="26"/>
  <c r="M40" i="26" s="1"/>
  <c r="A70" i="26"/>
  <c r="A71" i="26" s="1"/>
  <c r="A75" i="26" s="1"/>
  <c r="A77" i="26" s="1"/>
  <c r="A78" i="26" s="1"/>
  <c r="A80" i="26" s="1"/>
  <c r="D85" i="26" s="1"/>
  <c r="W112" i="26"/>
  <c r="W86" i="26"/>
  <c r="W91" i="26" s="1"/>
  <c r="W96" i="26" s="1"/>
  <c r="W111" i="26"/>
  <c r="W85" i="26"/>
  <c r="W90" i="26" s="1"/>
  <c r="W95" i="26" s="1"/>
  <c r="L107" i="26"/>
  <c r="L60" i="26"/>
  <c r="L65" i="26" s="1"/>
  <c r="L70" i="26" s="1"/>
  <c r="U107" i="26"/>
  <c r="U60" i="26"/>
  <c r="U65" i="26" s="1"/>
  <c r="U70" i="26" s="1"/>
  <c r="R112" i="26"/>
  <c r="R86" i="26"/>
  <c r="R91" i="26" s="1"/>
  <c r="R96" i="26" s="1"/>
  <c r="W107" i="26"/>
  <c r="W60" i="26"/>
  <c r="W65" i="26" s="1"/>
  <c r="W70" i="26" s="1"/>
  <c r="L103" i="26"/>
  <c r="L34" i="26"/>
  <c r="L39" i="26" s="1"/>
  <c r="L44" i="26" s="1"/>
  <c r="V103" i="26"/>
  <c r="V34" i="26"/>
  <c r="V39" i="26" s="1"/>
  <c r="V44" i="26" s="1"/>
  <c r="J103" i="26"/>
  <c r="J34" i="26"/>
  <c r="J39" i="26" s="1"/>
  <c r="J44" i="26" s="1"/>
  <c r="Q103" i="26"/>
  <c r="Q34" i="26"/>
  <c r="Q39" i="26" s="1"/>
  <c r="Q44" i="26" s="1"/>
  <c r="Q107" i="26"/>
  <c r="Q60" i="26"/>
  <c r="Q65" i="26" s="1"/>
  <c r="Q70" i="26" s="1"/>
  <c r="I103" i="26"/>
  <c r="I34" i="26"/>
  <c r="I39" i="26" s="1"/>
  <c r="I44" i="26" s="1"/>
  <c r="V112" i="26"/>
  <c r="V86" i="26"/>
  <c r="V91" i="26" s="1"/>
  <c r="V96" i="26" s="1"/>
  <c r="X91" i="26"/>
  <c r="X96" i="26" s="1"/>
  <c r="V104" i="26"/>
  <c r="V35" i="26"/>
  <c r="V40" i="26" s="1"/>
  <c r="K111" i="26"/>
  <c r="K85" i="26"/>
  <c r="K90" i="26" s="1"/>
  <c r="K95" i="26" s="1"/>
  <c r="Q108" i="26"/>
  <c r="Q61" i="26"/>
  <c r="Q66" i="26" s="1"/>
  <c r="Q71" i="26" s="1"/>
  <c r="U111" i="26"/>
  <c r="U85" i="26"/>
  <c r="U90" i="26" s="1"/>
  <c r="U95" i="26" s="1"/>
  <c r="W103" i="26"/>
  <c r="W34" i="26"/>
  <c r="W39" i="26" s="1"/>
  <c r="W44" i="26" s="1"/>
  <c r="Y60" i="26"/>
  <c r="Y61" i="26"/>
  <c r="Y86" i="26"/>
  <c r="Y34" i="26"/>
  <c r="Y35" i="26"/>
  <c r="Y85" i="26"/>
  <c r="P112" i="26"/>
  <c r="P86" i="26"/>
  <c r="P91" i="26" s="1"/>
  <c r="P96" i="26" s="1"/>
  <c r="P111" i="26"/>
  <c r="P85" i="26"/>
  <c r="P90" i="26" s="1"/>
  <c r="P95" i="26" s="1"/>
  <c r="U112" i="26"/>
  <c r="U86" i="26"/>
  <c r="U91" i="26" s="1"/>
  <c r="U96" i="26" s="1"/>
  <c r="K107" i="26"/>
  <c r="K60" i="26"/>
  <c r="K65" i="26" s="1"/>
  <c r="K70" i="26" s="1"/>
  <c r="X40" i="26"/>
  <c r="S108" i="26"/>
  <c r="S61" i="26"/>
  <c r="S66" i="26" s="1"/>
  <c r="S71" i="26" s="1"/>
  <c r="P107" i="26"/>
  <c r="P60" i="26"/>
  <c r="P65" i="26" s="1"/>
  <c r="P70" i="26" s="1"/>
  <c r="O108" i="26"/>
  <c r="O61" i="26"/>
  <c r="O66" i="26" s="1"/>
  <c r="O71" i="26" s="1"/>
  <c r="T108" i="26"/>
  <c r="T61" i="26"/>
  <c r="T66" i="26" s="1"/>
  <c r="T71" i="26" s="1"/>
  <c r="J107" i="26"/>
  <c r="J60" i="26"/>
  <c r="J65" i="26" s="1"/>
  <c r="J70" i="26" s="1"/>
  <c r="M108" i="26"/>
  <c r="M61" i="26"/>
  <c r="M66" i="26" s="1"/>
  <c r="M71" i="26" s="1"/>
  <c r="O104" i="26"/>
  <c r="O35" i="26"/>
  <c r="O40" i="26" s="1"/>
  <c r="T107" i="26"/>
  <c r="T60" i="26"/>
  <c r="T65" i="26" s="1"/>
  <c r="T70" i="26" s="1"/>
  <c r="J112" i="26"/>
  <c r="J86" i="26"/>
  <c r="J91" i="26" s="1"/>
  <c r="J96" i="26" s="1"/>
  <c r="T111" i="26"/>
  <c r="T85" i="26"/>
  <c r="T90" i="26" s="1"/>
  <c r="T95" i="26" s="1"/>
  <c r="H107" i="26"/>
  <c r="H60" i="26"/>
  <c r="H65" i="26" s="1"/>
  <c r="H70" i="26" s="1"/>
  <c r="N112" i="26"/>
  <c r="N86" i="26"/>
  <c r="N91" i="26" s="1"/>
  <c r="N96" i="26" s="1"/>
  <c r="N107" i="26"/>
  <c r="N60" i="26"/>
  <c r="N65" i="26" s="1"/>
  <c r="N70" i="26" s="1"/>
  <c r="S111" i="26"/>
  <c r="S85" i="26"/>
  <c r="S90" i="26" s="1"/>
  <c r="S95" i="26" s="1"/>
  <c r="X65" i="26"/>
  <c r="X70" i="26" s="1"/>
  <c r="I104" i="26"/>
  <c r="I35" i="26"/>
  <c r="I40" i="26" s="1"/>
  <c r="S112" i="26"/>
  <c r="S86" i="26"/>
  <c r="S91" i="26" s="1"/>
  <c r="S96" i="26" s="1"/>
  <c r="J61" i="26"/>
  <c r="J66" i="26" s="1"/>
  <c r="J71" i="26" s="1"/>
  <c r="J108" i="26"/>
  <c r="K103" i="26"/>
  <c r="K34" i="26"/>
  <c r="K39" i="26" s="1"/>
  <c r="K44" i="26" s="1"/>
  <c r="N111" i="26"/>
  <c r="N85" i="26"/>
  <c r="N90" i="26" s="1"/>
  <c r="N95" i="26" s="1"/>
  <c r="S35" i="26"/>
  <c r="S40" i="26" s="1"/>
  <c r="S104" i="26"/>
  <c r="K108" i="26"/>
  <c r="K61" i="26"/>
  <c r="K66" i="26" s="1"/>
  <c r="K71" i="26" s="1"/>
  <c r="S107" i="26"/>
  <c r="S60" i="26"/>
  <c r="S65" i="26" s="1"/>
  <c r="S70" i="26" s="1"/>
  <c r="M112" i="26"/>
  <c r="M86" i="26"/>
  <c r="M91" i="26" s="1"/>
  <c r="M96" i="26" s="1"/>
  <c r="P108" i="26"/>
  <c r="P61" i="26"/>
  <c r="P66" i="26" s="1"/>
  <c r="P71" i="26" s="1"/>
  <c r="M103" i="26"/>
  <c r="M34" i="26"/>
  <c r="M39" i="26" s="1"/>
  <c r="M44" i="26" s="1"/>
  <c r="U104" i="26"/>
  <c r="U35" i="26"/>
  <c r="U40" i="26" s="1"/>
  <c r="R111" i="26"/>
  <c r="R85" i="26"/>
  <c r="R90" i="26" s="1"/>
  <c r="R95" i="26" s="1"/>
  <c r="I111" i="26"/>
  <c r="I85" i="26"/>
  <c r="I90" i="26" s="1"/>
  <c r="I95" i="26" s="1"/>
  <c r="X66" i="26"/>
  <c r="X71" i="26" s="1"/>
  <c r="R108" i="26"/>
  <c r="R61" i="26"/>
  <c r="R66" i="26" s="1"/>
  <c r="R71" i="26" s="1"/>
  <c r="K104" i="26"/>
  <c r="K35" i="26"/>
  <c r="K40" i="26" s="1"/>
  <c r="W108" i="26"/>
  <c r="W61" i="26"/>
  <c r="W66" i="26" s="1"/>
  <c r="W71" i="26" s="1"/>
  <c r="L61" i="26"/>
  <c r="L66" i="26" s="1"/>
  <c r="L71" i="26" s="1"/>
  <c r="L108" i="26"/>
  <c r="R103" i="26"/>
  <c r="R34" i="26"/>
  <c r="R39" i="26" s="1"/>
  <c r="R44" i="26" s="1"/>
  <c r="Q111" i="26"/>
  <c r="Q85" i="26"/>
  <c r="Q90" i="26" s="1"/>
  <c r="Q95" i="26" s="1"/>
  <c r="O86" i="26"/>
  <c r="O91" i="26" s="1"/>
  <c r="O96" i="26" s="1"/>
  <c r="O112" i="26"/>
  <c r="V107" i="26"/>
  <c r="V60" i="26"/>
  <c r="V65" i="26" s="1"/>
  <c r="V70" i="26" s="1"/>
  <c r="L104" i="26"/>
  <c r="L35" i="26"/>
  <c r="L40" i="26" s="1"/>
  <c r="V108" i="26"/>
  <c r="V61" i="26"/>
  <c r="V66" i="26" s="1"/>
  <c r="V71" i="26" s="1"/>
  <c r="L112" i="26"/>
  <c r="L86" i="26"/>
  <c r="L91" i="26" s="1"/>
  <c r="L96" i="26" s="1"/>
  <c r="Q104" i="26"/>
  <c r="Q35" i="26"/>
  <c r="Q40" i="26" s="1"/>
  <c r="Q112" i="26"/>
  <c r="Q86" i="26"/>
  <c r="Q91" i="26" s="1"/>
  <c r="Q96" i="26" s="1"/>
  <c r="Y18" i="26"/>
  <c r="X90" i="26"/>
  <c r="X95" i="26" s="1"/>
  <c r="A81" i="26"/>
  <c r="D86" i="26" s="1"/>
  <c r="Y19" i="26" l="1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07" i="26" s="1"/>
  <c r="AA101" i="26"/>
  <c r="AA48" i="26"/>
  <c r="AA17" i="26"/>
  <c r="AA73" i="26"/>
  <c r="AA29" i="26"/>
  <c r="AA103" i="26" s="1"/>
  <c r="AA14" i="26"/>
  <c r="AA16" i="26"/>
  <c r="AA80" i="26"/>
  <c r="AA111" i="26" s="1"/>
  <c r="AA30" i="26"/>
  <c r="AA104" i="26" s="1"/>
  <c r="AA56" i="26"/>
  <c r="AA108" i="26" s="1"/>
  <c r="AA13" i="26"/>
  <c r="AB7" i="26"/>
  <c r="AA9" i="26"/>
  <c r="AA81" i="26"/>
  <c r="AA112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/>
  <c r="D90" i="26" s="1"/>
  <c r="AA85" i="26" l="1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01" i="26"/>
  <c r="AB29" i="26"/>
  <c r="AB103" i="26" s="1"/>
  <c r="AB73" i="26"/>
  <c r="AB80" i="26"/>
  <c r="AB111" i="26" s="1"/>
  <c r="AB17" i="26"/>
  <c r="AB56" i="26"/>
  <c r="AB108" i="26" s="1"/>
  <c r="AB13" i="26"/>
  <c r="AB55" i="26"/>
  <c r="AB107" i="26" s="1"/>
  <c r="AB15" i="26"/>
  <c r="AB81" i="26"/>
  <c r="AB112" i="26" s="1"/>
  <c r="AC7" i="26"/>
  <c r="AB30" i="26"/>
  <c r="AB104" i="26" s="1"/>
  <c r="AB12" i="26"/>
  <c r="AB18" i="26" s="1"/>
  <c r="A86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D91" i="26"/>
  <c r="A90" i="26"/>
  <c r="AC55" i="26" l="1"/>
  <c r="AC107" i="26" s="1"/>
  <c r="AC12" i="26"/>
  <c r="AC30" i="26"/>
  <c r="AC104" i="26" s="1"/>
  <c r="AD7" i="26"/>
  <c r="AC56" i="26"/>
  <c r="AC108" i="26" s="1"/>
  <c r="AC80" i="26"/>
  <c r="AC111" i="26" s="1"/>
  <c r="AC13" i="26"/>
  <c r="AC17" i="26"/>
  <c r="AC22" i="26"/>
  <c r="AC14" i="26"/>
  <c r="AC101" i="26"/>
  <c r="AC48" i="26"/>
  <c r="AC9" i="26"/>
  <c r="AC81" i="26"/>
  <c r="AC112" i="26" s="1"/>
  <c r="AC29" i="26"/>
  <c r="AC103" i="26" s="1"/>
  <c r="AC16" i="26"/>
  <c r="AC15" i="26"/>
  <c r="AC73" i="26"/>
  <c r="AB90" i="26"/>
  <c r="AB95" i="26" s="1"/>
  <c r="AB60" i="26"/>
  <c r="AB65" i="26" s="1"/>
  <c r="AB70" i="26" s="1"/>
  <c r="AB35" i="26"/>
  <c r="AB40" i="26" s="1"/>
  <c r="AB45" i="26" s="1"/>
  <c r="AB34" i="26"/>
  <c r="AB39" i="26" s="1"/>
  <c r="AB44" i="26" s="1"/>
  <c r="AB19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D95" i="26"/>
  <c r="A91" i="26"/>
  <c r="AC35" i="26" l="1"/>
  <c r="AC85" i="26"/>
  <c r="AC61" i="26"/>
  <c r="AC86" i="26"/>
  <c r="AC60" i="26"/>
  <c r="AC34" i="26"/>
  <c r="AD22" i="26"/>
  <c r="AE7" i="26"/>
  <c r="AD48" i="26"/>
  <c r="AD9" i="26"/>
  <c r="AD29" i="26"/>
  <c r="AD103" i="26" s="1"/>
  <c r="AD16" i="26"/>
  <c r="AD101" i="26"/>
  <c r="AD73" i="26"/>
  <c r="AD13" i="26"/>
  <c r="AD56" i="26"/>
  <c r="AD108" i="26" s="1"/>
  <c r="AD55" i="26"/>
  <c r="AD107" i="26" s="1"/>
  <c r="AD81" i="26"/>
  <c r="AD112" i="26" s="1"/>
  <c r="AD12" i="26"/>
  <c r="AD80" i="26"/>
  <c r="AD111" i="26" s="1"/>
  <c r="AD17" i="26"/>
  <c r="AD15" i="26"/>
  <c r="AD30" i="26"/>
  <c r="AD104" i="26" s="1"/>
  <c r="AD14" i="26"/>
  <c r="AC18" i="26"/>
  <c r="AC19" i="26"/>
  <c r="D96" i="26"/>
  <c r="A95" i="26"/>
  <c r="AE73" i="26" l="1"/>
  <c r="AE12" i="26"/>
  <c r="AE56" i="26"/>
  <c r="AE108" i="26" s="1"/>
  <c r="AE14" i="26"/>
  <c r="AE48" i="26"/>
  <c r="AE9" i="26"/>
  <c r="AE29" i="26"/>
  <c r="AE103" i="26" s="1"/>
  <c r="AE16" i="26"/>
  <c r="AE17" i="26"/>
  <c r="AE22" i="26"/>
  <c r="AE80" i="26"/>
  <c r="AE111" i="26" s="1"/>
  <c r="AE13" i="26"/>
  <c r="AE101" i="26"/>
  <c r="AE55" i="26"/>
  <c r="AE107" i="26" s="1"/>
  <c r="AF7" i="26"/>
  <c r="AE81" i="26"/>
  <c r="AE112" i="26" s="1"/>
  <c r="AE30" i="26"/>
  <c r="AE104" i="26" s="1"/>
  <c r="AE15" i="26"/>
  <c r="AD18" i="26"/>
  <c r="AD60" i="26"/>
  <c r="AD65" i="26" s="1"/>
  <c r="AD70" i="26" s="1"/>
  <c r="AD61" i="26"/>
  <c r="AD66" i="26" s="1"/>
  <c r="AD71" i="26" s="1"/>
  <c r="AD34" i="26"/>
  <c r="AD85" i="26"/>
  <c r="AD19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A96" i="26"/>
  <c r="AF80" i="26" l="1"/>
  <c r="AF111" i="26" s="1"/>
  <c r="AF22" i="26"/>
  <c r="AF56" i="26"/>
  <c r="AF108" i="26" s="1"/>
  <c r="AF13" i="26"/>
  <c r="AF48" i="26"/>
  <c r="AF12" i="26"/>
  <c r="AF55" i="26"/>
  <c r="AF107" i="26" s="1"/>
  <c r="AF30" i="26"/>
  <c r="AF104" i="26" s="1"/>
  <c r="AG7" i="26"/>
  <c r="AF81" i="26"/>
  <c r="AF112" i="26" s="1"/>
  <c r="AF14" i="26"/>
  <c r="AF15" i="26"/>
  <c r="AF101" i="26"/>
  <c r="AF17" i="26"/>
  <c r="AF29" i="26"/>
  <c r="AF103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F18" i="26" l="1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11" i="26" s="1"/>
  <c r="AG30" i="26"/>
  <c r="AG104" i="26" s="1"/>
  <c r="AG12" i="26"/>
  <c r="AG56" i="26"/>
  <c r="AG108" i="26" s="1"/>
  <c r="AG14" i="26"/>
  <c r="AG22" i="26"/>
  <c r="AG17" i="26"/>
  <c r="AG48" i="26"/>
  <c r="AG9" i="26"/>
  <c r="AG29" i="26"/>
  <c r="AG103" i="26" s="1"/>
  <c r="AG16" i="26"/>
  <c r="AG81" i="26"/>
  <c r="AG112" i="26" s="1"/>
  <c r="AG13" i="26"/>
  <c r="AG73" i="26"/>
  <c r="AH7" i="26"/>
  <c r="AG101" i="26"/>
  <c r="AG55" i="26"/>
  <c r="AG107" i="26" s="1"/>
  <c r="AG15" i="26"/>
  <c r="AG61" i="26" l="1"/>
  <c r="AG86" i="26"/>
  <c r="AG34" i="26"/>
  <c r="AG35" i="26"/>
  <c r="AG19" i="26"/>
  <c r="AG60" i="26"/>
  <c r="AG85" i="26"/>
  <c r="AH55" i="26"/>
  <c r="AH107" i="26" s="1"/>
  <c r="AI7" i="26"/>
  <c r="AH80" i="26"/>
  <c r="AH111" i="26" s="1"/>
  <c r="AH9" i="26"/>
  <c r="AH81" i="26"/>
  <c r="AH112" i="26" s="1"/>
  <c r="AH13" i="26"/>
  <c r="AH48" i="26"/>
  <c r="AH56" i="26"/>
  <c r="AH108" i="26" s="1"/>
  <c r="AH29" i="26"/>
  <c r="AH103" i="26" s="1"/>
  <c r="AH22" i="26"/>
  <c r="AH30" i="26"/>
  <c r="AH104" i="26" s="1"/>
  <c r="AH15" i="26"/>
  <c r="AH101" i="26"/>
  <c r="AH17" i="26"/>
  <c r="AH12" i="26"/>
  <c r="AH18" i="26" s="1"/>
  <c r="AH19" i="26" s="1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60" i="26" l="1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40" i="26" s="1"/>
  <c r="AH45" i="26" s="1"/>
  <c r="AH34" i="26"/>
  <c r="AH39" i="26" s="1"/>
  <c r="AH44" i="26" s="1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11" i="26" s="1"/>
  <c r="AJ7" i="26"/>
  <c r="AI56" i="26"/>
  <c r="AI108" i="26" s="1"/>
  <c r="AI9" i="26"/>
  <c r="AI81" i="26"/>
  <c r="AI112" i="26" s="1"/>
  <c r="AI15" i="26"/>
  <c r="AI30" i="26"/>
  <c r="AI104" i="26" s="1"/>
  <c r="AI12" i="26"/>
  <c r="AI18" i="26" s="1"/>
  <c r="AI19" i="26" s="1"/>
  <c r="AI14" i="26"/>
  <c r="AI55" i="26"/>
  <c r="AI107" i="26" s="1"/>
  <c r="AI22" i="26"/>
  <c r="AI29" i="26"/>
  <c r="AI103" i="26" s="1"/>
  <c r="AI101" i="26"/>
  <c r="AI16" i="26"/>
  <c r="AI48" i="26"/>
  <c r="AI73" i="26"/>
  <c r="AI13" i="26"/>
  <c r="AI17" i="26"/>
  <c r="AI34" i="26" l="1"/>
  <c r="AI39" i="26" s="1"/>
  <c r="AI44" i="26" s="1"/>
  <c r="AI86" i="26"/>
  <c r="AI91" i="26" s="1"/>
  <c r="AI96" i="26" s="1"/>
  <c r="AI85" i="26"/>
  <c r="AI90" i="26" s="1"/>
  <c r="AI95" i="26" s="1"/>
  <c r="AI61" i="26"/>
  <c r="AI66" i="26" s="1"/>
  <c r="AI71" i="26" s="1"/>
  <c r="AI35" i="26"/>
  <c r="AI40" i="26" s="1"/>
  <c r="AI45" i="26" s="1"/>
  <c r="AI60" i="26"/>
  <c r="AI65" i="26" s="1"/>
  <c r="AI70" i="26" s="1"/>
  <c r="AJ22" i="26"/>
  <c r="AJ14" i="26"/>
  <c r="AJ13" i="26"/>
  <c r="AJ101" i="26"/>
  <c r="AJ48" i="26"/>
  <c r="AJ9" i="26"/>
  <c r="AJ80" i="26"/>
  <c r="AJ111" i="26" s="1"/>
  <c r="AJ29" i="26"/>
  <c r="AJ103" i="26" s="1"/>
  <c r="AJ16" i="26"/>
  <c r="AJ56" i="26"/>
  <c r="AJ108" i="26" s="1"/>
  <c r="AJ17" i="26"/>
  <c r="AJ81" i="26"/>
  <c r="AJ112" i="26" s="1"/>
  <c r="AJ30" i="26"/>
  <c r="AJ104" i="26" s="1"/>
  <c r="AK7" i="26"/>
  <c r="AJ55" i="26"/>
  <c r="AJ107" i="26" s="1"/>
  <c r="AJ15" i="26"/>
  <c r="AJ73" i="26"/>
  <c r="AJ12" i="26"/>
  <c r="AJ18" i="26" s="1"/>
  <c r="AJ19" i="26"/>
  <c r="AJ91" i="26" l="1"/>
  <c r="AJ96" i="26" s="1"/>
  <c r="AK101" i="26"/>
  <c r="AK29" i="26"/>
  <c r="AK103" i="26" s="1"/>
  <c r="AK16" i="26"/>
  <c r="AK81" i="26"/>
  <c r="AK112" i="26" s="1"/>
  <c r="AK56" i="26"/>
  <c r="AK108" i="26" s="1"/>
  <c r="AL7" i="26"/>
  <c r="AK73" i="26"/>
  <c r="AK15" i="26"/>
  <c r="AK55" i="26"/>
  <c r="AK107" i="26" s="1"/>
  <c r="AK12" i="26"/>
  <c r="AK30" i="26"/>
  <c r="AK104" i="26" s="1"/>
  <c r="AK14" i="26"/>
  <c r="AK80" i="26"/>
  <c r="AK111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60" i="26"/>
  <c r="AJ65" i="26" s="1"/>
  <c r="AJ70" i="26" s="1"/>
  <c r="AJ35" i="26"/>
  <c r="AJ40" i="26" s="1"/>
  <c r="AJ45" i="26" s="1"/>
  <c r="AJ34" i="26"/>
  <c r="AJ39" i="26" s="1"/>
  <c r="AJ44" i="26" s="1"/>
  <c r="AK18" i="26" l="1"/>
  <c r="AK86" i="26"/>
  <c r="AK34" i="26"/>
  <c r="AK60" i="26"/>
  <c r="AK19" i="26"/>
  <c r="AK35" i="26"/>
  <c r="AK85" i="26"/>
  <c r="AK61" i="26"/>
  <c r="AL81" i="26"/>
  <c r="AL112" i="26" s="1"/>
  <c r="AL15" i="26"/>
  <c r="AL80" i="26"/>
  <c r="AL111" i="26" s="1"/>
  <c r="AL12" i="26"/>
  <c r="AL30" i="26"/>
  <c r="AL104" i="26" s="1"/>
  <c r="AL14" i="26"/>
  <c r="AL55" i="26"/>
  <c r="AL107" i="26" s="1"/>
  <c r="AL9" i="26"/>
  <c r="AL73" i="26"/>
  <c r="AL17" i="26"/>
  <c r="AL22" i="26"/>
  <c r="AL16" i="26"/>
  <c r="AL101" i="26"/>
  <c r="AL48" i="26"/>
  <c r="AL13" i="26"/>
  <c r="AL56" i="26"/>
  <c r="AL108" i="26" s="1"/>
  <c r="AL29" i="26"/>
  <c r="AL103" i="26" s="1"/>
  <c r="AM7" i="26"/>
  <c r="AL86" i="26" l="1"/>
  <c r="AL60" i="26"/>
  <c r="AL85" i="26"/>
  <c r="AL34" i="26"/>
  <c r="AL35" i="26"/>
  <c r="AL61" i="26"/>
  <c r="AL18" i="26"/>
  <c r="AM81" i="26"/>
  <c r="AM112" i="26" s="1"/>
  <c r="AM12" i="26"/>
  <c r="AM101" i="26"/>
  <c r="AM73" i="26"/>
  <c r="AM22" i="26"/>
  <c r="AM55" i="26"/>
  <c r="AM107" i="26" s="1"/>
  <c r="AM14" i="26"/>
  <c r="E14" i="26" s="1"/>
  <c r="AM56" i="26"/>
  <c r="AM108" i="26" s="1"/>
  <c r="AM80" i="26"/>
  <c r="AM111" i="26" s="1"/>
  <c r="AM9" i="26"/>
  <c r="AM48" i="26"/>
  <c r="AM16" i="26"/>
  <c r="E16" i="26" s="1"/>
  <c r="AM30" i="26"/>
  <c r="AM104" i="26" s="1"/>
  <c r="AM29" i="26"/>
  <c r="AM103" i="26" s="1"/>
  <c r="AM15" i="26"/>
  <c r="E15" i="26" s="1"/>
  <c r="AM17" i="26"/>
  <c r="E17" i="26" s="1"/>
  <c r="AM13" i="26"/>
  <c r="E13" i="26" s="1"/>
  <c r="AL19" i="26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90" i="26" l="1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E56" i="26" l="1"/>
  <c r="AM66" i="26"/>
  <c r="E66" i="26" s="1"/>
  <c r="AM39" i="26"/>
  <c r="E39" i="26" s="1"/>
  <c r="E44" i="26" s="1"/>
  <c r="AM40" i="26"/>
  <c r="E40" i="26" s="1"/>
  <c r="C5" i="24" s="1"/>
  <c r="AM90" i="26"/>
  <c r="E90" i="26" s="1"/>
  <c r="E95" i="26" s="1"/>
  <c r="E18" i="26"/>
  <c r="E19" i="26" s="1"/>
  <c r="AM91" i="26"/>
  <c r="E91" i="26" s="1"/>
  <c r="C4" i="24" s="1"/>
  <c r="AM65" i="26"/>
  <c r="E65" i="26" s="1"/>
  <c r="E70" i="26" s="1"/>
  <c r="E29" i="26"/>
  <c r="E80" i="26"/>
  <c r="E81" i="26"/>
  <c r="E30" i="26"/>
  <c r="E45" i="26" l="1"/>
  <c r="E71" i="26"/>
  <c r="C6" i="24"/>
  <c r="E96" i="26"/>
</calcChain>
</file>

<file path=xl/sharedStrings.xml><?xml version="1.0" encoding="utf-8"?>
<sst xmlns="http://schemas.openxmlformats.org/spreadsheetml/2006/main" count="207" uniqueCount="118">
  <si>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</si>
  <si>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</si>
  <si>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</si>
  <si>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</si>
  <si>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</si>
  <si>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</si>
  <si>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</si>
  <si>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</si>
  <si>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</si>
  <si>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</si>
  <si>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</si>
  <si>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</si>
  <si>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</si>
  <si>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</si>
  <si>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</si>
  <si>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</si>
  <si>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</si>
  <si>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</si>
  <si>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</si>
  <si>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</si>
  <si>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</si>
  <si>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</si>
  <si>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</si>
  <si>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</si>
  <si>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</si>
  <si>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</si>
  <si>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</si>
  <si>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</si>
  <si>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</si>
  <si>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</si>
  <si>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</si>
  <si>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</si>
  <si>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</si>
  <si>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</si>
  <si>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</si>
  <si>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</si>
  <si>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</si>
  <si>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</si>
  <si>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</si>
  <si>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</si>
  <si>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</si>
  <si>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</si>
  <si>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</si>
  <si>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</si>
  <si>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</si>
  <si>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</si>
  <si>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</si>
  <si>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</si>
  <si>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</si>
  <si>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</si>
  <si>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</si>
  <si>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</si>
  <si>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</si>
  <si>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</si>
  <si>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</si>
  <si>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</si>
  <si>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</si>
  <si>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</si>
  <si>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</si>
  <si>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</si>
  <si>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</si>
  <si>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</si>
  <si>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</si>
  <si>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</si>
  <si>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</si>
  <si>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</si>
  <si>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</si>
  <si>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</si>
  <si>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</si>
  <si>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</si>
  <si>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</si>
  <si>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</si>
  <si>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</si>
  <si>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</si>
  <si>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</si>
  <si>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</si>
  <si>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</si>
  <si>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</si>
  <si>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</si>
  <si>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</si>
  <si>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</si>
  <si>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</si>
  <si>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</si>
  <si>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Low Gas/No CO2 - $/MWh</t>
  </si>
  <si>
    <t>Line</t>
  </si>
  <si>
    <t>No.</t>
  </si>
  <si>
    <t>High Gas/High CO2 - $/MWh</t>
  </si>
  <si>
    <t>System (Benefit)/Cost w/ '32-'40 Extrap.</t>
  </si>
  <si>
    <t>System (Benefit)/Cost w/ '38-'40 Extrap.</t>
  </si>
  <si>
    <t>Formula</t>
  </si>
  <si>
    <t>Foote Creek North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</si>
  <si>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</si>
  <si>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</si>
  <si>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</si>
  <si>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</si>
  <si>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</si>
  <si>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</si>
  <si>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</si>
  <si>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</si>
  <si>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</si>
  <si>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</si>
  <si>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</si>
  <si>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</si>
  <si>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</si>
  <si>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</si>
  <si>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</si>
  <si>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</si>
  <si>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</si>
  <si>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</si>
  <si>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</si>
  <si>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</si>
  <si>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</si>
  <si>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</si>
  <si>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</si>
  <si>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</si>
  <si>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Figure 2</t>
  </si>
  <si>
    <t>Sets 2040 basis the match 2039, removing the outlier</t>
  </si>
  <si>
    <t>Table 1 Foote Creek North 60%PTC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</si>
</sst>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5.4308348043564658E-2</c:v>
                </c:pt>
                <c:pt idx="3">
                  <c:v>2.0248601265219586</c:v>
                </c:pt>
                <c:pt idx="4">
                  <c:v>1.1580211918345258</c:v>
                </c:pt>
                <c:pt idx="5">
                  <c:v>0.19003119509474864</c:v>
                </c:pt>
                <c:pt idx="6">
                  <c:v>0.11546909999017085</c:v>
                </c:pt>
                <c:pt idx="7">
                  <c:v>-1.021522112739107</c:v>
                </c:pt>
                <c:pt idx="8">
                  <c:v>-3.0461550774620409</c:v>
                </c:pt>
                <c:pt idx="9">
                  <c:v>-3.3412148656823133</c:v>
                </c:pt>
                <c:pt idx="10">
                  <c:v>-4.1101847564224085</c:v>
                </c:pt>
                <c:pt idx="11">
                  <c:v>-4.7860352103962223</c:v>
                </c:pt>
                <c:pt idx="12">
                  <c:v>-3.994878798044402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6"/>
  <sheetViews>
    <sheetView tabSelected="1" workbookViewId="0">
      <selection activeCell="B2" sqref="B2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117</v>
      </c>
    </row>
    <row r="3" spans="2:4" ht="93.75" customHeight="1" thickBot="1" x14ac:dyDescent="0.3">
      <c r="B3" s="151"/>
      <c r="C3" s="148" t="s">
        <v>112</v>
      </c>
      <c r="D3" s="152" t="s">
        <v>108</v>
      </c>
    </row>
    <row r="4" spans="2:4" ht="19.5" thickBot="1" x14ac:dyDescent="0.3">
      <c r="B4" s="153" t="s">
        <v>111</v>
      </c>
      <c r="C4" s="155">
        <f>'FC North Economics'!E91</f>
        <v>-80.804704578303756</v>
      </c>
      <c r="D4" s="154" t="str">
        <f xml:space="preserve"> "38/MWh"</f>
        <v>38/MWh</v>
      </c>
    </row>
    <row r="5" spans="2:4" ht="19.5" thickBot="1" x14ac:dyDescent="0.3">
      <c r="B5" s="153" t="s">
        <v>109</v>
      </c>
      <c r="C5" s="155">
        <f>'FC North Economics'!E40</f>
        <v>-53.066333208353882</v>
      </c>
      <c r="D5" s="154" t="str">
        <f xml:space="preserve"> "25/MWh"</f>
        <v>25/MWh</v>
      </c>
    </row>
    <row r="6" spans="2:4" ht="19.5" thickBot="1" x14ac:dyDescent="0.3">
      <c r="B6" s="150" t="s">
        <v>110</v>
      </c>
      <c r="C6" s="156">
        <f>'FC North Economics'!E66</f>
        <v>17.092050340996256</v>
      </c>
      <c r="D6" s="154" t="str">
        <f xml:space="preserve"> "(8/MWh)"</f>
        <v>(8/MWh)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topLeftCell="B1" zoomScale="90" zoomScaleNormal="90" workbookViewId="0">
      <selection activeCell="R5" sqref="R5"/>
    </sheetView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7"/>
      <c r="B2" s="158" t="s">
        <v>113</v>
      </c>
      <c r="C2" s="159"/>
      <c r="D2" s="159"/>
      <c r="E2" s="159"/>
      <c r="F2" s="159"/>
      <c r="G2" s="159">
        <f>'FC North Economics'!H40</f>
        <v>5.4308348043564658E-2</v>
      </c>
      <c r="H2" s="159">
        <f>'FC North Economics'!I40</f>
        <v>2.0248601265219586</v>
      </c>
      <c r="I2" s="159">
        <f>'FC North Economics'!J40</f>
        <v>1.1580211918345258</v>
      </c>
      <c r="J2" s="159">
        <f>'FC North Economics'!K40</f>
        <v>0.19003119509474864</v>
      </c>
      <c r="K2" s="159">
        <f>'FC North Economics'!L40</f>
        <v>0.11546909999017085</v>
      </c>
      <c r="L2" s="159">
        <f>'FC North Economics'!M40</f>
        <v>-1.021522112739107</v>
      </c>
      <c r="M2" s="159">
        <f>'FC North Economics'!N40</f>
        <v>-3.0461550774620409</v>
      </c>
      <c r="N2" s="159">
        <f>'FC North Economics'!O40</f>
        <v>-3.3412148656823133</v>
      </c>
      <c r="O2" s="159">
        <f>'FC North Economics'!P40</f>
        <v>-4.1101847564224085</v>
      </c>
      <c r="P2" s="159">
        <f>'FC North Economics'!Q40</f>
        <v>-4.7860352103962223</v>
      </c>
      <c r="Q2" s="159">
        <f>'FC North Economics'!R40</f>
        <v>-3.994878798044402</v>
      </c>
      <c r="R2" s="159">
        <f>'FC North Economics'!S40</f>
        <v>-1.6570073227259634</v>
      </c>
      <c r="S2" s="159">
        <f>'FC North Economics'!T40</f>
        <v>-1.9139861554324593</v>
      </c>
      <c r="T2" s="159">
        <f>'FC North Economics'!U40</f>
        <v>-4.8831080870119887</v>
      </c>
      <c r="U2" s="159">
        <f>'FC North Economics'!V40</f>
        <v>-2.9364021663482154</v>
      </c>
      <c r="V2" s="159">
        <f>'FC North Economics'!W40</f>
        <v>-6.0880057369036908</v>
      </c>
      <c r="W2" s="159">
        <f>'FC North Economics'!X40</f>
        <v>-5.0898571920055531</v>
      </c>
      <c r="X2" s="159">
        <f>'FC North Economics'!Y40</f>
        <v>-21.338502190817209</v>
      </c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5" spans="1:37" ht="15.75" x14ac:dyDescent="0.25">
      <c r="C5" s="160" t="s">
        <v>115</v>
      </c>
      <c r="D5" s="161" t="s">
        <v>114</v>
      </c>
      <c r="I5" s="162"/>
    </row>
    <row r="25" spans="2:22" x14ac:dyDescent="0.2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8" spans="2:22" x14ac:dyDescent="0.25">
      <c r="C28" s="163"/>
    </row>
    <row r="29" spans="2:22" x14ac:dyDescent="0.25">
      <c r="E29" s="1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14"/>
  <sheetViews>
    <sheetView zoomScale="75" zoomScaleNormal="75" workbookViewId="0">
      <pane ySplit="20" topLeftCell="A42" activePane="bottomLeft" state="frozen"/>
      <selection activeCell="H27" sqref="H27"/>
      <selection pane="bottomLeft" activeCell="E66" sqref="E66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customWidth="1" collapsed="1"/>
    <col min="9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4" t="s">
        <v>0</v>
      </c>
      <c r="D2" s="8">
        <v>6.88E-2</v>
      </c>
      <c r="F2" s="165"/>
      <c r="G2" s="165"/>
      <c r="H2" s="170" t="s">
        <v>116</v>
      </c>
      <c r="I2" s="170"/>
      <c r="J2" s="170"/>
      <c r="K2" s="170"/>
      <c r="L2" s="170"/>
      <c r="M2" s="170"/>
    </row>
    <row r="3" spans="1:39" x14ac:dyDescent="0.25">
      <c r="C3" s="164" t="s">
        <v>1</v>
      </c>
      <c r="D3" s="11">
        <v>2.155E-2</v>
      </c>
      <c r="F3" s="165"/>
      <c r="G3" s="165"/>
    </row>
    <row r="4" spans="1:39" x14ac:dyDescent="0.25">
      <c r="A4" s="127" t="s">
        <v>84</v>
      </c>
      <c r="B4" s="127"/>
      <c r="C4" s="164" t="s">
        <v>2</v>
      </c>
      <c r="D4" s="7">
        <f>(1+D2)/(1+D3)-1</f>
        <v>4.6253242621506541E-2</v>
      </c>
      <c r="F4" s="165"/>
      <c r="G4" s="165"/>
    </row>
    <row r="5" spans="1:39" x14ac:dyDescent="0.25">
      <c r="A5" s="130" t="s">
        <v>85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</v>
      </c>
      <c r="B7" s="134"/>
      <c r="C7" s="129"/>
      <c r="D7" s="141" t="s">
        <v>89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6">
        <f>IFERROR(INDEX('FC North'!$X$14:$X$54,MATCH(F$7,'FC North'!$B$14:$B$54,0),1),0)/1000</f>
        <v>0</v>
      </c>
      <c r="G9" s="166">
        <f>IFERROR(INDEX('FC North'!$X$14:$X$54,MATCH(G$7,'FC North'!$B$14:$B$54,0),1),0)/1000</f>
        <v>0</v>
      </c>
      <c r="H9" s="166">
        <f>IFERROR(INDEX('FC North'!$X$14:$X$54,MATCH(H$7,'FC North'!$B$14:$B$54,0),1),0)/1000</f>
        <v>46.287262577259241</v>
      </c>
      <c r="I9" s="166">
        <f>IFERROR(INDEX('FC North'!$X$14:$X$54,MATCH(I$7,'FC North'!$B$14:$B$54,0),1),0)/1000</f>
        <v>199.33125103338799</v>
      </c>
      <c r="J9" s="166">
        <f>IFERROR(INDEX('FC North'!$X$14:$X$54,MATCH(J$7,'FC North'!$B$14:$B$54,0),1),0)/1000</f>
        <v>198.5840000000006</v>
      </c>
      <c r="K9" s="166">
        <f>IFERROR(INDEX('FC North'!$X$14:$X$54,MATCH(K$7,'FC North'!$B$14:$B$54,0),1),0)/1000</f>
        <v>198.5840000000006</v>
      </c>
      <c r="L9" s="166">
        <f>IFERROR(INDEX('FC North'!$X$14:$X$54,MATCH(L$7,'FC North'!$B$14:$B$54,0),1),0)/1000</f>
        <v>198.5840000000006</v>
      </c>
      <c r="M9" s="166">
        <f>IFERROR(INDEX('FC North'!$X$14:$X$54,MATCH(M$7,'FC North'!$B$14:$B$54,0),1),0)/1000</f>
        <v>199.33125103338799</v>
      </c>
      <c r="N9" s="166">
        <f>IFERROR(INDEX('FC North'!$X$14:$X$54,MATCH(N$7,'FC North'!$B$14:$B$54,0),1),0)/1000</f>
        <v>198.5840000000006</v>
      </c>
      <c r="O9" s="166">
        <f>IFERROR(INDEX('FC North'!$X$14:$X$54,MATCH(O$7,'FC North'!$B$14:$B$54,0),1),0)/1000</f>
        <v>198.5840000000006</v>
      </c>
      <c r="P9" s="166">
        <f>IFERROR(INDEX('FC North'!$X$14:$X$54,MATCH(P$7,'FC North'!$B$14:$B$54,0),1),0)/1000</f>
        <v>198.5840000000006</v>
      </c>
      <c r="Q9" s="166">
        <f>IFERROR(INDEX('FC North'!$X$14:$X$54,MATCH(Q$7,'FC North'!$B$14:$B$54,0),1),0)/1000</f>
        <v>199.33125103338799</v>
      </c>
      <c r="R9" s="166">
        <f>IFERROR(INDEX('FC North'!$X$14:$X$54,MATCH(R$7,'FC North'!$B$14:$B$54,0),1),0)/1000</f>
        <v>198.5840000000006</v>
      </c>
      <c r="S9" s="166">
        <f>IFERROR(INDEX('FC North'!$X$14:$X$54,MATCH(S$7,'FC North'!$B$14:$B$54,0),1),0)/1000</f>
        <v>198.5840000000006</v>
      </c>
      <c r="T9" s="166">
        <f>IFERROR(INDEX('FC North'!$X$14:$X$54,MATCH(T$7,'FC North'!$B$14:$B$54,0),1),0)/1000</f>
        <v>198.5840000000006</v>
      </c>
      <c r="U9" s="166">
        <f>IFERROR(INDEX('FC North'!$X$14:$X$54,MATCH(U$7,'FC North'!$B$14:$B$54,0),1),0)/1000</f>
        <v>199.33125103338799</v>
      </c>
      <c r="V9" s="166">
        <f>IFERROR(INDEX('FC North'!$X$14:$X$54,MATCH(V$7,'FC North'!$B$14:$B$54,0),1),0)/1000</f>
        <v>198.5840000000006</v>
      </c>
      <c r="W9" s="166">
        <f>IFERROR(INDEX('FC North'!$X$14:$X$54,MATCH(W$7,'FC North'!$B$14:$B$54,0),1),0)/1000</f>
        <v>198.5840000000006</v>
      </c>
      <c r="X9" s="166">
        <f>IFERROR(INDEX('FC North'!$X$14:$X$54,MATCH(X$7,'FC North'!$B$14:$B$54,0),1),0)/1000</f>
        <v>198.5840000000006</v>
      </c>
      <c r="Y9" s="166">
        <f>IFERROR(INDEX('FC North'!$X$14:$X$54,MATCH(Y$7,'FC North'!$B$14:$B$54,0),1),0)/1000</f>
        <v>199.33125103338799</v>
      </c>
      <c r="Z9" s="166">
        <f>IFERROR(INDEX('FC North'!$X$14:$X$54,MATCH(Z$7,'FC North'!$B$14:$B$54,0),1),0)/1000</f>
        <v>198.5840000000006</v>
      </c>
      <c r="AA9" s="166">
        <f>IFERROR(INDEX('FC North'!$X$14:$X$54,MATCH(AA$7,'FC North'!$B$14:$B$54,0),1),0)/1000</f>
        <v>198.5840000000006</v>
      </c>
      <c r="AB9" s="166">
        <f>IFERROR(INDEX('FC North'!$X$14:$X$54,MATCH(AB$7,'FC North'!$B$14:$B$54,0),1),0)/1000</f>
        <v>198.5840000000006</v>
      </c>
      <c r="AC9" s="166">
        <f>IFERROR(INDEX('FC North'!$X$14:$X$54,MATCH(AC$7,'FC North'!$B$14:$B$54,0),1),0)/1000</f>
        <v>199.33125103338799</v>
      </c>
      <c r="AD9" s="166">
        <f>IFERROR(INDEX('FC North'!$X$14:$X$54,MATCH(AD$7,'FC North'!$B$14:$B$54,0),1),0)/1000</f>
        <v>198.5840000000006</v>
      </c>
      <c r="AE9" s="166">
        <f>IFERROR(INDEX('FC North'!$X$14:$X$54,MATCH(AE$7,'FC North'!$B$14:$B$54,0),1),0)/1000</f>
        <v>198.5840000000006</v>
      </c>
      <c r="AF9" s="166">
        <f>IFERROR(INDEX('FC North'!$X$14:$X$54,MATCH(AF$7,'FC North'!$B$14:$B$54,0),1),0)/1000</f>
        <v>198.5840000000006</v>
      </c>
      <c r="AG9" s="166">
        <f>IFERROR(INDEX('FC North'!$X$14:$X$54,MATCH(AG$7,'FC North'!$B$14:$B$54,0),1),0)/1000</f>
        <v>199.33125103338799</v>
      </c>
      <c r="AH9" s="166">
        <f>IFERROR(INDEX('FC North'!$X$14:$X$54,MATCH(AH$7,'FC North'!$B$14:$B$54,0),1),0)/1000</f>
        <v>198.5840000000006</v>
      </c>
      <c r="AI9" s="166">
        <f>IFERROR(INDEX('FC North'!$X$14:$X$54,MATCH(AI$7,'FC North'!$B$14:$B$54,0),1),0)/1000</f>
        <v>198.5840000000006</v>
      </c>
      <c r="AJ9" s="166">
        <f>IFERROR(INDEX('FC North'!$X$14:$X$54,MATCH(AJ$7,'FC North'!$B$14:$B$54,0),1),0)/1000</f>
        <v>198.5840000000006</v>
      </c>
      <c r="AK9" s="166">
        <f>IFERROR(INDEX('FC North'!$X$14:$X$54,MATCH(AK$7,'FC North'!$B$14:$B$54,0),1),0)/1000</f>
        <v>187.75943538907322</v>
      </c>
      <c r="AL9" s="166">
        <f>IFERROR(INDEX('FC North'!$X$14:$X$54,MATCH(AL$7,'FC North'!$B$14:$B$54,0),1),0)/1000</f>
        <v>114.22255306705603</v>
      </c>
      <c r="AM9" s="166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7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7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7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7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7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7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7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7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7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7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7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7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7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7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7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7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7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7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7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7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7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7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7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7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7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7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7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7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7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7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7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7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7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7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-28.10463957999843</v>
      </c>
      <c r="F13" s="167">
        <f>-IFERROR(INDEX('FC North'!$F$14:$F$54,MATCH(F$7,'FC North'!$B$14:$B$54,0),1),0)/1000000</f>
        <v>0</v>
      </c>
      <c r="G13" s="167">
        <f>-IFERROR(INDEX('FC North'!$F$14:$F$54,MATCH(G$7,'FC North'!$B$14:$B$54,0),1),0)/1000000</f>
        <v>0</v>
      </c>
      <c r="H13" s="167">
        <f>-IFERROR(INDEX('FC North'!$F$14:$F$54,MATCH(H$7,'FC North'!$B$14:$B$54,0),1),0)/1000000</f>
        <v>-0.98204855004037461</v>
      </c>
      <c r="I13" s="167">
        <f>-IFERROR(INDEX('FC North'!$F$14:$F$54,MATCH(I$7,'FC North'!$B$14:$B$54,0),1),0)/1000000</f>
        <v>-4.2290892819236481</v>
      </c>
      <c r="J13" s="167">
        <f>-IFERROR(INDEX('FC North'!$F$14:$F$54,MATCH(J$7,'FC North'!$B$14:$B$54,0),1),0)/1000000</f>
        <v>-4.4765625207191446</v>
      </c>
      <c r="K13" s="167">
        <f>-IFERROR(INDEX('FC North'!$F$14:$F$54,MATCH(K$7,'FC North'!$B$14:$B$54,0),1),0)/1000000</f>
        <v>-4.4765625207191446</v>
      </c>
      <c r="L13" s="167">
        <f>-IFERROR(INDEX('FC North'!$F$14:$F$54,MATCH(L$7,'FC North'!$B$14:$B$54,0),1),0)/1000000</f>
        <v>-4.4765625207191446</v>
      </c>
      <c r="M13" s="167">
        <f>-IFERROR(INDEX('FC North'!$F$14:$F$54,MATCH(M$7,'FC North'!$B$14:$B$54,0),1),0)/1000000</f>
        <v>-4.7577254421641033</v>
      </c>
      <c r="N13" s="167">
        <f>-IFERROR(INDEX('FC North'!$F$14:$F$54,MATCH(N$7,'FC North'!$B$14:$B$54,0),1),0)/1000000</f>
        <v>-4.7398897278202687</v>
      </c>
      <c r="O13" s="167">
        <f>-IFERROR(INDEX('FC North'!$F$14:$F$54,MATCH(O$7,'FC North'!$B$14:$B$54,0),1),0)/1000000</f>
        <v>-4.7398897278202687</v>
      </c>
      <c r="P13" s="167">
        <f>-IFERROR(INDEX('FC North'!$F$14:$F$54,MATCH(P$7,'FC North'!$B$14:$B$54,0),1),0)/1000000</f>
        <v>-5.0032169349213946</v>
      </c>
      <c r="Q13" s="167">
        <f>-IFERROR(INDEX('FC North'!$F$14:$F$54,MATCH(Q$7,'FC North'!$B$14:$B$54,0),1),0)/1000000</f>
        <v>-5.0220435222843314</v>
      </c>
      <c r="R13" s="167">
        <f>-IFERROR(INDEX('FC North'!$F$14:$F$54,MATCH(R$7,'FC North'!$B$14:$B$54,0),1),0)/1000000</f>
        <v>-3.8370342817484508</v>
      </c>
      <c r="S13" s="167">
        <f>-IFERROR(INDEX('FC North'!$F$14:$F$54,MATCH(S$7,'FC North'!$B$14:$B$54,0),1),0)/1000000</f>
        <v>0</v>
      </c>
      <c r="T13" s="167">
        <f>-IFERROR(INDEX('FC North'!$F$14:$F$54,MATCH(T$7,'FC North'!$B$14:$B$54,0),1),0)/1000000</f>
        <v>0</v>
      </c>
      <c r="U13" s="167">
        <f>-IFERROR(INDEX('FC North'!$F$14:$F$54,MATCH(U$7,'FC North'!$B$14:$B$54,0),1),0)/1000000</f>
        <v>0</v>
      </c>
      <c r="V13" s="167">
        <f>-IFERROR(INDEX('FC North'!$F$14:$F$54,MATCH(V$7,'FC North'!$B$14:$B$54,0),1),0)/1000000</f>
        <v>0</v>
      </c>
      <c r="W13" s="167">
        <f>-IFERROR(INDEX('FC North'!$F$14:$F$54,MATCH(W$7,'FC North'!$B$14:$B$54,0),1),0)/1000000</f>
        <v>0</v>
      </c>
      <c r="X13" s="167">
        <f>-IFERROR(INDEX('FC North'!$F$14:$F$54,MATCH(X$7,'FC North'!$B$14:$B$54,0),1),0)/1000000</f>
        <v>0</v>
      </c>
      <c r="Y13" s="167">
        <f>-IFERROR(INDEX('FC North'!$F$14:$F$54,MATCH(Y$7,'FC North'!$B$14:$B$54,0),1),0)/1000000</f>
        <v>0</v>
      </c>
      <c r="Z13" s="167">
        <f>-IFERROR(INDEX('FC North'!$F$14:$F$54,MATCH(Z$7,'FC North'!$B$14:$B$54,0),1),0)/1000000</f>
        <v>0</v>
      </c>
      <c r="AA13" s="167">
        <f>-IFERROR(INDEX('FC North'!$F$14:$F$54,MATCH(AA$7,'FC North'!$B$14:$B$54,0),1),0)/1000000</f>
        <v>0</v>
      </c>
      <c r="AB13" s="167">
        <f>-IFERROR(INDEX('FC North'!$F$14:$F$54,MATCH(AB$7,'FC North'!$B$14:$B$54,0),1),0)/1000000</f>
        <v>0</v>
      </c>
      <c r="AC13" s="167">
        <f>-IFERROR(INDEX('FC North'!$F$14:$F$54,MATCH(AC$7,'FC North'!$B$14:$B$54,0),1),0)/1000000</f>
        <v>0</v>
      </c>
      <c r="AD13" s="167">
        <f>-IFERROR(INDEX('FC North'!$F$14:$F$54,MATCH(AD$7,'FC North'!$B$14:$B$54,0),1),0)/1000000</f>
        <v>0</v>
      </c>
      <c r="AE13" s="167">
        <f>-IFERROR(INDEX('FC North'!$F$14:$F$54,MATCH(AE$7,'FC North'!$B$14:$B$54,0),1),0)/1000000</f>
        <v>0</v>
      </c>
      <c r="AF13" s="167">
        <f>-IFERROR(INDEX('FC North'!$F$14:$F$54,MATCH(AF$7,'FC North'!$B$14:$B$54,0),1),0)/1000000</f>
        <v>0</v>
      </c>
      <c r="AG13" s="167">
        <f>-IFERROR(INDEX('FC North'!$F$14:$F$54,MATCH(AG$7,'FC North'!$B$14:$B$54,0),1),0)/1000000</f>
        <v>0</v>
      </c>
      <c r="AH13" s="167">
        <f>-IFERROR(INDEX('FC North'!$F$14:$F$54,MATCH(AH$7,'FC North'!$B$14:$B$54,0),1),0)/1000000</f>
        <v>0</v>
      </c>
      <c r="AI13" s="167">
        <f>-IFERROR(INDEX('FC North'!$F$14:$F$54,MATCH(AI$7,'FC North'!$B$14:$B$54,0),1),0)/1000000</f>
        <v>0</v>
      </c>
      <c r="AJ13" s="167">
        <f>-IFERROR(INDEX('FC North'!$F$14:$F$54,MATCH(AJ$7,'FC North'!$B$14:$B$54,0),1),0)/1000000</f>
        <v>0</v>
      </c>
      <c r="AK13" s="167">
        <f>-IFERROR(INDEX('FC North'!$F$14:$F$54,MATCH(AK$7,'FC North'!$B$14:$B$54,0),1),0)/1000000</f>
        <v>0</v>
      </c>
      <c r="AL13" s="167">
        <f>-IFERROR(INDEX('FC North'!$F$14:$F$54,MATCH(AL$7,'FC North'!$B$14:$B$54,0),1),0)/1000000</f>
        <v>0</v>
      </c>
      <c r="AM13" s="167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7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7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7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7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7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7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7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7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7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7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7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7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7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7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7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7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7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7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7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7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7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7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7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7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7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7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7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7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7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7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7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7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7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7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7">
        <f>-IFERROR(INDEX('FC North'!$L$14:$L$54,MATCH(F$7,'FC North'!$B$14:$B$54,0),1),0)/1000000</f>
        <v>0</v>
      </c>
      <c r="G15" s="167">
        <f>-IFERROR(INDEX('FC North'!$L$14:$L$54,MATCH(G$7,'FC North'!$B$14:$B$54,0),1),0)/1000000</f>
        <v>0</v>
      </c>
      <c r="H15" s="167">
        <f>-IFERROR(INDEX('FC North'!$L$14:$L$54,MATCH(H$7,'FC North'!$B$14:$B$54,0),1),0)/1000000</f>
        <v>0</v>
      </c>
      <c r="I15" s="167">
        <f>-IFERROR(INDEX('FC North'!$L$14:$L$54,MATCH(I$7,'FC North'!$B$14:$B$54,0),1),0)/1000000</f>
        <v>0</v>
      </c>
      <c r="J15" s="167">
        <f>-IFERROR(INDEX('FC North'!$L$14:$L$54,MATCH(J$7,'FC North'!$B$14:$B$54,0),1),0)/1000000</f>
        <v>0</v>
      </c>
      <c r="K15" s="167">
        <f>-IFERROR(INDEX('FC North'!$L$14:$L$54,MATCH(K$7,'FC North'!$B$14:$B$54,0),1),0)/1000000</f>
        <v>4.6287262577259243E-2</v>
      </c>
      <c r="L15" s="167">
        <f>-IFERROR(INDEX('FC North'!$L$14:$L$54,MATCH(L$7,'FC North'!$B$14:$B$54,0),1),0)/1000000</f>
        <v>0.19858400000000062</v>
      </c>
      <c r="M15" s="167">
        <f>-IFERROR(INDEX('FC North'!$L$14:$L$54,MATCH(M$7,'FC North'!$B$14:$B$54,0),1),0)/1000000</f>
        <v>0.199331251033388</v>
      </c>
      <c r="N15" s="167">
        <f>-IFERROR(INDEX('FC North'!$L$14:$L$54,MATCH(N$7,'FC North'!$B$14:$B$54,0),1),0)/1000000</f>
        <v>0.19858400000000062</v>
      </c>
      <c r="O15" s="167">
        <f>-IFERROR(INDEX('FC North'!$L$14:$L$54,MATCH(O$7,'FC North'!$B$14:$B$54,0),1),0)/1000000</f>
        <v>0.19858400000000062</v>
      </c>
      <c r="P15" s="167">
        <f>-IFERROR(INDEX('FC North'!$L$14:$L$54,MATCH(P$7,'FC North'!$B$14:$B$54,0),1),0)/1000000</f>
        <v>0.19858400000000062</v>
      </c>
      <c r="Q15" s="167">
        <f>-IFERROR(INDEX('FC North'!$L$14:$L$54,MATCH(Q$7,'FC North'!$B$14:$B$54,0),1),0)/1000000</f>
        <v>0.199331251033388</v>
      </c>
      <c r="R15" s="167">
        <f>-IFERROR(INDEX('FC North'!$L$14:$L$54,MATCH(R$7,'FC North'!$B$14:$B$54,0),1),0)/1000000</f>
        <v>0.19858400000000062</v>
      </c>
      <c r="S15" s="167">
        <f>-IFERROR(INDEX('FC North'!$L$14:$L$54,MATCH(S$7,'FC North'!$B$14:$B$54,0),1),0)/1000000</f>
        <v>0.19858400000000062</v>
      </c>
      <c r="T15" s="167">
        <f>-IFERROR(INDEX('FC North'!$L$14:$L$54,MATCH(T$7,'FC North'!$B$14:$B$54,0),1),0)/1000000</f>
        <v>0.19858400000000062</v>
      </c>
      <c r="U15" s="167">
        <f>-IFERROR(INDEX('FC North'!$L$14:$L$54,MATCH(U$7,'FC North'!$B$14:$B$54,0),1),0)/1000000</f>
        <v>0.199331251033388</v>
      </c>
      <c r="V15" s="167">
        <f>-IFERROR(INDEX('FC North'!$L$14:$L$54,MATCH(V$7,'FC North'!$B$14:$B$54,0),1),0)/1000000</f>
        <v>0.19858400000000062</v>
      </c>
      <c r="W15" s="167">
        <f>-IFERROR(INDEX('FC North'!$L$14:$L$54,MATCH(W$7,'FC North'!$B$14:$B$54,0),1),0)/1000000</f>
        <v>0.19858400000000062</v>
      </c>
      <c r="X15" s="167">
        <f>-IFERROR(INDEX('FC North'!$L$14:$L$54,MATCH(X$7,'FC North'!$B$14:$B$54,0),1),0)/1000000</f>
        <v>0.19858400000000062</v>
      </c>
      <c r="Y15" s="167">
        <f>-IFERROR(INDEX('FC North'!$L$14:$L$54,MATCH(Y$7,'FC North'!$B$14:$B$54,0),1),0)/1000000</f>
        <v>0.199331251033388</v>
      </c>
      <c r="Z15" s="167">
        <f>-IFERROR(INDEX('FC North'!$L$14:$L$54,MATCH(Z$7,'FC North'!$B$14:$B$54,0),1),0)/1000000</f>
        <v>0.19858400000000062</v>
      </c>
      <c r="AA15" s="167">
        <f>-IFERROR(INDEX('FC North'!$L$14:$L$54,MATCH(AA$7,'FC North'!$B$14:$B$54,0),1),0)/1000000</f>
        <v>0.19858400000000062</v>
      </c>
      <c r="AB15" s="167">
        <f>-IFERROR(INDEX('FC North'!$L$14:$L$54,MATCH(AB$7,'FC North'!$B$14:$B$54,0),1),0)/1000000</f>
        <v>0.19858400000000062</v>
      </c>
      <c r="AC15" s="167">
        <f>-IFERROR(INDEX('FC North'!$L$14:$L$54,MATCH(AC$7,'FC North'!$B$14:$B$54,0),1),0)/1000000</f>
        <v>0.199331251033388</v>
      </c>
      <c r="AD15" s="167">
        <f>-IFERROR(INDEX('FC North'!$L$14:$L$54,MATCH(AD$7,'FC North'!$B$14:$B$54,0),1),0)/1000000</f>
        <v>0.19858400000000062</v>
      </c>
      <c r="AE15" s="167">
        <f>-IFERROR(INDEX('FC North'!$L$14:$L$54,MATCH(AE$7,'FC North'!$B$14:$B$54,0),1),0)/1000000</f>
        <v>0.19858400000000062</v>
      </c>
      <c r="AF15" s="167">
        <f>-IFERROR(INDEX('FC North'!$L$14:$L$54,MATCH(AF$7,'FC North'!$B$14:$B$54,0),1),0)/1000000</f>
        <v>0.19858400000000062</v>
      </c>
      <c r="AG15" s="167">
        <f>-IFERROR(INDEX('FC North'!$L$14:$L$54,MATCH(AG$7,'FC North'!$B$14:$B$54,0),1),0)/1000000</f>
        <v>0.199331251033388</v>
      </c>
      <c r="AH15" s="167">
        <f>-IFERROR(INDEX('FC North'!$L$14:$L$54,MATCH(AH$7,'FC North'!$B$14:$B$54,0),1),0)/1000000</f>
        <v>0.19858400000000062</v>
      </c>
      <c r="AI15" s="167">
        <f>-IFERROR(INDEX('FC North'!$L$14:$L$54,MATCH(AI$7,'FC North'!$B$14:$B$54,0),1),0)/1000000</f>
        <v>0.19858400000000062</v>
      </c>
      <c r="AJ15" s="167">
        <f>-IFERROR(INDEX('FC North'!$L$14:$L$54,MATCH(AJ$7,'FC North'!$B$14:$B$54,0),1),0)/1000000</f>
        <v>0.19858400000000062</v>
      </c>
      <c r="AK15" s="167">
        <f>-IFERROR(INDEX('FC North'!$L$14:$L$54,MATCH(AK$7,'FC North'!$B$14:$B$54,0),1),0)/1000000</f>
        <v>0.18775943538907322</v>
      </c>
      <c r="AL15" s="167">
        <f>-IFERROR(INDEX('FC North'!$L$14:$L$54,MATCH(AL$7,'FC North'!$B$14:$B$54,0),1),0)/1000000</f>
        <v>0.11422255306705603</v>
      </c>
      <c r="AM15" s="167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7">
        <f>-IFERROR(INDEX('FC North'!$K$14:$K$54,MATCH(F$7,'FC North'!$B$14:$B$54,0),1),0)/1000000</f>
        <v>0</v>
      </c>
      <c r="G16" s="167">
        <f>-IFERROR(INDEX('FC North'!$K$14:$K$54,MATCH(G$7,'FC North'!$B$14:$B$54,0),1),0)/1000000</f>
        <v>0</v>
      </c>
      <c r="H16" s="167">
        <f>-IFERROR(INDEX('FC North'!$K$14:$K$54,MATCH(H$7,'FC North'!$B$14:$B$54,0),1),0)/1000000</f>
        <v>0</v>
      </c>
      <c r="I16" s="167">
        <f>-IFERROR(INDEX('FC North'!$K$14:$K$54,MATCH(I$7,'FC North'!$B$14:$B$54,0),1),0)/1000000</f>
        <v>0.5603642269354594</v>
      </c>
      <c r="J16" s="167">
        <f>-IFERROR(INDEX('FC North'!$K$14:$K$54,MATCH(J$7,'FC North'!$B$14:$B$54,0),1),0)/1000000</f>
        <v>0.50437897878777482</v>
      </c>
      <c r="K16" s="167">
        <f>-IFERROR(INDEX('FC North'!$K$14:$K$54,MATCH(K$7,'FC North'!$B$14:$B$54,0),1),0)/1000000</f>
        <v>0.46510368928850931</v>
      </c>
      <c r="L16" s="167">
        <f>-IFERROR(INDEX('FC North'!$K$14:$K$54,MATCH(L$7,'FC North'!$B$14:$B$54,0),1),0)/1000000</f>
        <v>0.4358394065692992</v>
      </c>
      <c r="M16" s="167">
        <f>-IFERROR(INDEX('FC North'!$K$14:$K$54,MATCH(M$7,'FC North'!$B$14:$B$54,0),1),0)/1000000</f>
        <v>0.40646649930669415</v>
      </c>
      <c r="N16" s="167">
        <f>-IFERROR(INDEX('FC North'!$K$14:$K$54,MATCH(N$7,'FC North'!$B$14:$B$54,0),1),0)/1000000</f>
        <v>0.38460262777567406</v>
      </c>
      <c r="O16" s="167">
        <f>-IFERROR(INDEX('FC North'!$K$14:$K$54,MATCH(O$7,'FC North'!$B$14:$B$54,0),1),0)/1000000</f>
        <v>0.3702836048163004</v>
      </c>
      <c r="P16" s="167">
        <f>-IFERROR(INDEX('FC North'!$K$14:$K$54,MATCH(P$7,'FC North'!$B$14:$B$54,0),1),0)/1000000</f>
        <v>0.3559164544831161</v>
      </c>
      <c r="Q16" s="167">
        <f>-IFERROR(INDEX('FC North'!$K$14:$K$54,MATCH(Q$7,'FC North'!$B$14:$B$54,0),1),0)/1000000</f>
        <v>0.34149559624607861</v>
      </c>
      <c r="R16" s="167">
        <f>-IFERROR(INDEX('FC North'!$K$14:$K$54,MATCH(R$7,'FC North'!$B$14:$B$54,0),1),0)/1000000</f>
        <v>0.32701472818443617</v>
      </c>
      <c r="S16" s="167">
        <f>-IFERROR(INDEX('FC North'!$K$14:$K$54,MATCH(S$7,'FC North'!$B$14:$B$54,0),1),0)/1000000</f>
        <v>0.31246372920787585</v>
      </c>
      <c r="T16" s="167">
        <f>-IFERROR(INDEX('FC North'!$K$14:$K$54,MATCH(T$7,'FC North'!$B$14:$B$54,0),1),0)/1000000</f>
        <v>0.29783804540265968</v>
      </c>
      <c r="U16" s="167">
        <f>-IFERROR(INDEX('FC North'!$K$14:$K$54,MATCH(U$7,'FC North'!$B$14:$B$54,0),1),0)/1000000</f>
        <v>0.28341339522472947</v>
      </c>
      <c r="V16" s="167">
        <f>-IFERROR(INDEX('FC North'!$K$14:$K$54,MATCH(V$7,'FC North'!$B$14:$B$54,0),1),0)/1000000</f>
        <v>0.27206053198116531</v>
      </c>
      <c r="W16" s="167">
        <f>-IFERROR(INDEX('FC North'!$K$14:$K$54,MATCH(W$7,'FC North'!$B$14:$B$54,0),1),0)/1000000</f>
        <v>0.26022123712513162</v>
      </c>
      <c r="X16" s="167">
        <f>-IFERROR(INDEX('FC North'!$K$14:$K$54,MATCH(X$7,'FC North'!$B$14:$B$54,0),1),0)/1000000</f>
        <v>0.24797644616529524</v>
      </c>
      <c r="Y16" s="167">
        <f>-IFERROR(INDEX('FC North'!$K$14:$K$54,MATCH(Y$7,'FC North'!$B$14:$B$54,0),1),0)/1000000</f>
        <v>0.2353560928100194</v>
      </c>
      <c r="Z16" s="167">
        <f>-IFERROR(INDEX('FC North'!$K$14:$K$54,MATCH(Z$7,'FC North'!$B$14:$B$54,0),1),0)/1000000</f>
        <v>0.22232560994926204</v>
      </c>
      <c r="AA16" s="167">
        <f>-IFERROR(INDEX('FC North'!$K$14:$K$54,MATCH(AA$7,'FC North'!$B$14:$B$54,0),1),0)/1000000</f>
        <v>0.2088927107664888</v>
      </c>
      <c r="AB16" s="167">
        <f>-IFERROR(INDEX('FC North'!$K$14:$K$54,MATCH(AB$7,'FC North'!$B$14:$B$54,0),1),0)/1000000</f>
        <v>0.19505364424173607</v>
      </c>
      <c r="AC16" s="167">
        <f>-IFERROR(INDEX('FC North'!$K$14:$K$54,MATCH(AC$7,'FC North'!$B$14:$B$54,0),1),0)/1000000</f>
        <v>0.1807463124916131</v>
      </c>
      <c r="AD16" s="167">
        <f>-IFERROR(INDEX('FC North'!$K$14:$K$54,MATCH(AD$7,'FC North'!$B$14:$B$54,0),1),0)/1000000</f>
        <v>0.16589455048230092</v>
      </c>
      <c r="AE16" s="167">
        <f>-IFERROR(INDEX('FC North'!$K$14:$K$54,MATCH(AE$7,'FC North'!$B$14:$B$54,0),1),0)/1000000</f>
        <v>0.15040307185466636</v>
      </c>
      <c r="AF16" s="167">
        <f>-IFERROR(INDEX('FC North'!$K$14:$K$54,MATCH(AF$7,'FC North'!$B$14:$B$54,0),1),0)/1000000</f>
        <v>0.13414967009417897</v>
      </c>
      <c r="AG16" s="167">
        <f>-IFERROR(INDEX('FC North'!$K$14:$K$54,MATCH(AG$7,'FC North'!$B$14:$B$54,0),1),0)/1000000</f>
        <v>0.11697250818280344</v>
      </c>
      <c r="AH16" s="167">
        <f>-IFERROR(INDEX('FC North'!$K$14:$K$54,MATCH(AH$7,'FC North'!$B$14:$B$54,0),1),0)/1000000</f>
        <v>9.8647874091252391E-2</v>
      </c>
      <c r="AI16" s="167">
        <f>-IFERROR(INDEX('FC North'!$K$14:$K$54,MATCH(AI$7,'FC North'!$B$14:$B$54,0),1),0)/1000000</f>
        <v>7.8847278879039126E-2</v>
      </c>
      <c r="AJ16" s="167">
        <f>-IFERROR(INDEX('FC North'!$K$14:$K$54,MATCH(AJ$7,'FC North'!$B$14:$B$54,0),1),0)/1000000</f>
        <v>5.5547276405799928E-2</v>
      </c>
      <c r="AK16" s="167">
        <f>-IFERROR(INDEX('FC North'!$K$14:$K$54,MATCH(AK$7,'FC North'!$B$14:$B$54,0),1),0)/1000000</f>
        <v>2.8343626636581083E-2</v>
      </c>
      <c r="AL16" s="167">
        <f>-IFERROR(INDEX('FC North'!$K$14:$K$54,MATCH(AL$7,'FC North'!$B$14:$B$54,0),1),0)/1000000</f>
        <v>-3.9272654958702746E-3</v>
      </c>
      <c r="AM16" s="167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8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8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8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8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8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8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8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8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8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8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8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8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8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8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8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8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8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8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8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8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8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8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8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8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8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8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8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8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8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8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8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8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8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8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82</v>
      </c>
      <c r="E18" s="144">
        <f t="shared" si="1"/>
        <v>66.852121992431478</v>
      </c>
      <c r="F18" s="12">
        <f t="shared" ref="F18:G18" si="2">SUM(F12:F17)</f>
        <v>0</v>
      </c>
      <c r="G18" s="12">
        <f t="shared" si="2"/>
        <v>0</v>
      </c>
      <c r="H18" s="12">
        <f>SUM(H12:H17)</f>
        <v>1.2042010125117495</v>
      </c>
      <c r="I18" s="12">
        <f t="shared" ref="I18:AM18" si="3">SUM(I12:I17)</f>
        <v>6.9767525176518008</v>
      </c>
      <c r="J18" s="12">
        <f t="shared" si="3"/>
        <v>6.2291940091047948</v>
      </c>
      <c r="K18" s="12">
        <f t="shared" si="3"/>
        <v>5.8592046996998555</v>
      </c>
      <c r="L18" s="12">
        <f t="shared" si="3"/>
        <v>5.716472590882697</v>
      </c>
      <c r="M18" s="12">
        <f t="shared" si="3"/>
        <v>5.1440175061983151</v>
      </c>
      <c r="N18" s="12">
        <f t="shared" si="3"/>
        <v>4.6105109810676908</v>
      </c>
      <c r="O18" s="12">
        <f t="shared" si="3"/>
        <v>4.4153128232790904</v>
      </c>
      <c r="P18" s="12">
        <f t="shared" si="3"/>
        <v>3.7583163000935604</v>
      </c>
      <c r="Q18" s="12">
        <f t="shared" si="3"/>
        <v>3.607910134337259</v>
      </c>
      <c r="R18" s="12">
        <f t="shared" si="3"/>
        <v>4.5332371989140974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31.2056190619017</v>
      </c>
      <c r="F19" s="6"/>
      <c r="G19" s="6"/>
      <c r="H19" s="6">
        <f t="shared" ref="H19:AM19" si="4">IF(H$9=0,0,H18/H$9*1000)</f>
        <v>26.015818293462207</v>
      </c>
      <c r="I19" s="6">
        <f t="shared" si="4"/>
        <v>35.000796320107348</v>
      </c>
      <c r="J19" s="6">
        <f t="shared" si="4"/>
        <v>31.368055881162508</v>
      </c>
      <c r="K19" s="6">
        <f t="shared" si="4"/>
        <v>29.504918320206247</v>
      </c>
      <c r="L19" s="6">
        <f t="shared" si="4"/>
        <v>28.786169031153968</v>
      </c>
      <c r="M19" s="6">
        <f t="shared" si="4"/>
        <v>25.806377472324659</v>
      </c>
      <c r="N19" s="6">
        <f t="shared" si="4"/>
        <v>23.216930775226992</v>
      </c>
      <c r="O19" s="6">
        <f t="shared" si="4"/>
        <v>22.233980699749612</v>
      </c>
      <c r="P19" s="6">
        <f t="shared" si="4"/>
        <v>18.925574568412102</v>
      </c>
      <c r="Q19" s="6">
        <f t="shared" si="4"/>
        <v>18.100072696242368</v>
      </c>
      <c r="R19" s="6">
        <f t="shared" si="4"/>
        <v>22.827806867190123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5.75" x14ac:dyDescent="0.25">
      <c r="A22" s="133" t="s">
        <v>80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98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87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88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81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9" t="s">
        <v>76</v>
      </c>
      <c r="B37" s="169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-39.473483333594594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5.4308348043564658E-2</v>
      </c>
      <c r="I39" s="12">
        <f t="shared" si="12"/>
        <v>2.0248601265219586</v>
      </c>
      <c r="J39" s="12">
        <f t="shared" si="12"/>
        <v>1.1580211918345258</v>
      </c>
      <c r="K39" s="12">
        <f t="shared" si="12"/>
        <v>0.19003119509474864</v>
      </c>
      <c r="L39" s="12">
        <f t="shared" si="12"/>
        <v>0.11546909999017085</v>
      </c>
      <c r="M39" s="12">
        <f t="shared" si="12"/>
        <v>-1.021522112739107</v>
      </c>
      <c r="N39" s="12">
        <f t="shared" si="12"/>
        <v>-3.0461550774620409</v>
      </c>
      <c r="O39" s="12">
        <f t="shared" si="12"/>
        <v>-3.3412148656823133</v>
      </c>
      <c r="P39" s="12">
        <f t="shared" si="12"/>
        <v>-4.1101847564224085</v>
      </c>
      <c r="Q39" s="12">
        <f t="shared" si="12"/>
        <v>-4.7860352103962223</v>
      </c>
      <c r="R39" s="12">
        <f t="shared" si="12"/>
        <v>-3.994878798044402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-53.066333208353882</v>
      </c>
      <c r="F40" s="12">
        <f t="shared" si="12"/>
        <v>0</v>
      </c>
      <c r="G40" s="12">
        <f t="shared" si="12"/>
        <v>0</v>
      </c>
      <c r="H40" s="12">
        <f t="shared" si="12"/>
        <v>5.4308348043564658E-2</v>
      </c>
      <c r="I40" s="12">
        <f t="shared" si="12"/>
        <v>2.0248601265219586</v>
      </c>
      <c r="J40" s="12">
        <f t="shared" si="12"/>
        <v>1.1580211918345258</v>
      </c>
      <c r="K40" s="12">
        <f t="shared" si="12"/>
        <v>0.19003119509474864</v>
      </c>
      <c r="L40" s="12">
        <f t="shared" si="12"/>
        <v>0.11546909999017085</v>
      </c>
      <c r="M40" s="12">
        <f t="shared" si="12"/>
        <v>-1.021522112739107</v>
      </c>
      <c r="N40" s="12">
        <f t="shared" si="12"/>
        <v>-3.0461550774620409</v>
      </c>
      <c r="O40" s="12">
        <f t="shared" si="12"/>
        <v>-3.3412148656823133</v>
      </c>
      <c r="P40" s="12">
        <f t="shared" si="12"/>
        <v>-4.1101847564224085</v>
      </c>
      <c r="Q40" s="12">
        <f t="shared" si="12"/>
        <v>-4.7860352103962223</v>
      </c>
      <c r="R40" s="12">
        <f t="shared" si="12"/>
        <v>-3.994878798044402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9" t="s">
        <v>77</v>
      </c>
      <c r="B42" s="169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-18.425660207075154</v>
      </c>
      <c r="F44" s="6"/>
      <c r="G44" s="6"/>
      <c r="H44" s="6">
        <f t="shared" ref="H44:AM45" si="13">IF(H$9=0,0,H39/H$9*1000)</f>
        <v>1.1732892597162603</v>
      </c>
      <c r="I44" s="6">
        <f t="shared" si="13"/>
        <v>10.158267286361408</v>
      </c>
      <c r="J44" s="6">
        <f t="shared" si="13"/>
        <v>5.8313922160623326</v>
      </c>
      <c r="K44" s="6">
        <f t="shared" si="13"/>
        <v>0.95693104728854328</v>
      </c>
      <c r="L44" s="6">
        <f t="shared" si="13"/>
        <v>0.58146225269996832</v>
      </c>
      <c r="M44" s="6">
        <f t="shared" si="13"/>
        <v>-5.1247464080180887</v>
      </c>
      <c r="N44" s="6">
        <f t="shared" si="13"/>
        <v>-15.33937818485896</v>
      </c>
      <c r="O44" s="6">
        <f t="shared" si="13"/>
        <v>-16.825196721197596</v>
      </c>
      <c r="P44" s="6">
        <f t="shared" si="13"/>
        <v>-20.697461811739092</v>
      </c>
      <c r="Q44" s="6">
        <f t="shared" si="13"/>
        <v>-24.010460906576871</v>
      </c>
      <c r="R44" s="6">
        <f t="shared" si="13"/>
        <v>-20.116821083493079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-24.770609066071408</v>
      </c>
      <c r="F45" s="6"/>
      <c r="G45" s="6"/>
      <c r="H45" s="6">
        <f t="shared" si="13"/>
        <v>1.1732892597162603</v>
      </c>
      <c r="I45" s="6">
        <f t="shared" si="13"/>
        <v>10.158267286361408</v>
      </c>
      <c r="J45" s="6">
        <f t="shared" si="13"/>
        <v>5.8313922160623326</v>
      </c>
      <c r="K45" s="6">
        <f t="shared" si="13"/>
        <v>0.95693104728854328</v>
      </c>
      <c r="L45" s="6">
        <f t="shared" si="13"/>
        <v>0.58146225269996832</v>
      </c>
      <c r="M45" s="6">
        <f t="shared" si="13"/>
        <v>-5.1247464080180887</v>
      </c>
      <c r="N45" s="6">
        <f t="shared" si="13"/>
        <v>-15.33937818485896</v>
      </c>
      <c r="O45" s="6">
        <f t="shared" si="13"/>
        <v>-16.825196721197596</v>
      </c>
      <c r="P45" s="6">
        <f t="shared" si="13"/>
        <v>-20.697461811739092</v>
      </c>
      <c r="Q45" s="6">
        <f t="shared" si="13"/>
        <v>-24.010460906576871</v>
      </c>
      <c r="R45" s="6">
        <f t="shared" si="13"/>
        <v>-20.116821083493079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5.75" x14ac:dyDescent="0.25">
      <c r="A48" s="133" t="s">
        <v>83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98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87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88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81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9" t="s">
        <v>76</v>
      </c>
      <c r="B63" s="169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21.857622433126384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0.31025959129758995</v>
      </c>
      <c r="I65" s="12">
        <f t="shared" si="21"/>
        <v>3.1270873631449634</v>
      </c>
      <c r="J65" s="12">
        <f t="shared" si="21"/>
        <v>3.5788689239289959</v>
      </c>
      <c r="K65" s="12">
        <f t="shared" si="21"/>
        <v>4.0488945856497001</v>
      </c>
      <c r="L65" s="12">
        <f t="shared" si="21"/>
        <v>2.9297313060615391</v>
      </c>
      <c r="M65" s="12">
        <f t="shared" si="21"/>
        <v>1.2787437730791069</v>
      </c>
      <c r="N65" s="12">
        <f t="shared" si="21"/>
        <v>0.6857801225829645</v>
      </c>
      <c r="O65" s="12">
        <f t="shared" si="21"/>
        <v>-0.53708686805586403</v>
      </c>
      <c r="P65" s="12">
        <f t="shared" si="21"/>
        <v>-0.85114405193488096</v>
      </c>
      <c r="Q65" s="12">
        <f t="shared" si="21"/>
        <v>2.1099848636775693</v>
      </c>
      <c r="R65" s="12">
        <f t="shared" si="21"/>
        <v>0.27959516672978157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17.092050340996256</v>
      </c>
      <c r="F66" s="12">
        <f t="shared" si="21"/>
        <v>0</v>
      </c>
      <c r="G66" s="12">
        <f t="shared" si="21"/>
        <v>0</v>
      </c>
      <c r="H66" s="12">
        <f t="shared" si="21"/>
        <v>0.31025959129758995</v>
      </c>
      <c r="I66" s="12">
        <f t="shared" si="21"/>
        <v>3.1270873631449634</v>
      </c>
      <c r="J66" s="12">
        <f t="shared" si="21"/>
        <v>3.5788689239289959</v>
      </c>
      <c r="K66" s="12">
        <f t="shared" si="21"/>
        <v>4.0488945856497001</v>
      </c>
      <c r="L66" s="12">
        <f t="shared" si="21"/>
        <v>2.9297313060615391</v>
      </c>
      <c r="M66" s="12">
        <f t="shared" si="21"/>
        <v>1.2787437730791069</v>
      </c>
      <c r="N66" s="12">
        <f t="shared" si="21"/>
        <v>0.6857801225829645</v>
      </c>
      <c r="O66" s="12">
        <f t="shared" si="21"/>
        <v>-0.53708686805586403</v>
      </c>
      <c r="P66" s="12">
        <f t="shared" si="21"/>
        <v>-0.85114405193488096</v>
      </c>
      <c r="Q66" s="12">
        <f t="shared" si="21"/>
        <v>2.1099848636775693</v>
      </c>
      <c r="R66" s="12">
        <f t="shared" si="21"/>
        <v>0.27959516672978157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9" t="s">
        <v>77</v>
      </c>
      <c r="B68" s="169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10.202827059464758</v>
      </c>
      <c r="F70" s="6"/>
      <c r="G70" s="6"/>
      <c r="H70" s="6">
        <f t="shared" ref="H70:AM71" si="22">IF(H$9=0,0,H65/H$9*1000)</f>
        <v>6.7029151006657139</v>
      </c>
      <c r="I70" s="6">
        <f t="shared" si="22"/>
        <v>15.687893127310861</v>
      </c>
      <c r="J70" s="6">
        <f t="shared" si="22"/>
        <v>18.021939954522949</v>
      </c>
      <c r="K70" s="6">
        <f t="shared" si="22"/>
        <v>20.38882581501877</v>
      </c>
      <c r="L70" s="6">
        <f t="shared" si="22"/>
        <v>14.753108538762087</v>
      </c>
      <c r="M70" s="6">
        <f t="shared" si="22"/>
        <v>6.4151695554497739</v>
      </c>
      <c r="N70" s="6">
        <f t="shared" si="22"/>
        <v>3.4533503332743951</v>
      </c>
      <c r="O70" s="6">
        <f t="shared" si="22"/>
        <v>-2.7045827864070739</v>
      </c>
      <c r="P70" s="6">
        <f t="shared" si="22"/>
        <v>-4.2860656041517862</v>
      </c>
      <c r="Q70" s="6">
        <f t="shared" si="22"/>
        <v>10.585318923845747</v>
      </c>
      <c r="R70" s="6">
        <f t="shared" si="22"/>
        <v>1.4079440777191552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7.9783258336715219</v>
      </c>
      <c r="F71" s="6"/>
      <c r="G71" s="6"/>
      <c r="H71" s="6">
        <f t="shared" si="22"/>
        <v>6.7029151006657139</v>
      </c>
      <c r="I71" s="6">
        <f t="shared" si="22"/>
        <v>15.687893127310861</v>
      </c>
      <c r="J71" s="6">
        <f t="shared" si="22"/>
        <v>18.021939954522949</v>
      </c>
      <c r="K71" s="6">
        <f t="shared" si="22"/>
        <v>20.38882581501877</v>
      </c>
      <c r="L71" s="6">
        <f t="shared" si="22"/>
        <v>14.753108538762087</v>
      </c>
      <c r="M71" s="6">
        <f t="shared" si="22"/>
        <v>6.4151695554497739</v>
      </c>
      <c r="N71" s="6">
        <f t="shared" si="22"/>
        <v>3.4533503332743951</v>
      </c>
      <c r="O71" s="6">
        <f t="shared" si="22"/>
        <v>-2.7045827864070739</v>
      </c>
      <c r="P71" s="6">
        <f t="shared" si="22"/>
        <v>-4.2860656041517862</v>
      </c>
      <c r="Q71" s="6">
        <f t="shared" si="22"/>
        <v>10.585318923845747</v>
      </c>
      <c r="R71" s="6">
        <f t="shared" si="22"/>
        <v>1.4079440777191552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5.75" x14ac:dyDescent="0.25">
      <c r="A73" s="133" t="s">
        <v>86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98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87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88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81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106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107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9" t="s">
        <v>76</v>
      </c>
      <c r="B88" s="169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106</v>
      </c>
      <c r="D90" s="126" t="str">
        <f>"("&amp;-$A$18&amp;") + ("&amp;-$A85&amp;")"</f>
        <v>(2) + (31)</v>
      </c>
      <c r="E90" s="144">
        <f>NPV($D$2,F90:AM90)*(1+$D$2)^0.5</f>
        <v>-74.050949064273368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-0.28116820273286791</v>
      </c>
      <c r="I90" s="12">
        <f t="shared" si="30"/>
        <v>0.58016547759956438</v>
      </c>
      <c r="J90" s="12">
        <f t="shared" si="30"/>
        <v>-2.1608513876919044</v>
      </c>
      <c r="K90" s="12">
        <f t="shared" si="30"/>
        <v>-2.2308677167327549</v>
      </c>
      <c r="L90" s="12">
        <f t="shared" si="30"/>
        <v>-2.7537094739936805</v>
      </c>
      <c r="M90" s="12">
        <f t="shared" si="30"/>
        <v>-4.9446475268169223</v>
      </c>
      <c r="N90" s="12">
        <f t="shared" si="30"/>
        <v>-6.5672358508283413</v>
      </c>
      <c r="O90" s="12">
        <f t="shared" si="30"/>
        <v>-5.6085673037721007</v>
      </c>
      <c r="P90" s="12">
        <f t="shared" si="30"/>
        <v>-7.7580288517699527</v>
      </c>
      <c r="Q90" s="12">
        <f t="shared" si="30"/>
        <v>-7.4800255327585381</v>
      </c>
      <c r="R90" s="12">
        <f t="shared" si="30"/>
        <v>-8.6701768231158134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107</v>
      </c>
      <c r="D91" s="126" t="str">
        <f>"("&amp;-$A$18&amp;") + ("&amp;-$A86&amp;")"</f>
        <v>(2) + (32)</v>
      </c>
      <c r="E91" s="144">
        <f>NPV($D$2,F91:AM91)*(1+$D$2)^0.5</f>
        <v>-80.804704578303756</v>
      </c>
      <c r="F91" s="12">
        <f t="shared" si="30"/>
        <v>0</v>
      </c>
      <c r="G91" s="12">
        <f t="shared" si="30"/>
        <v>0</v>
      </c>
      <c r="H91" s="12">
        <f t="shared" si="30"/>
        <v>-0.28116820273286791</v>
      </c>
      <c r="I91" s="12">
        <f t="shared" si="30"/>
        <v>0.58016547759956438</v>
      </c>
      <c r="J91" s="12">
        <f t="shared" si="30"/>
        <v>-2.1608513876919044</v>
      </c>
      <c r="K91" s="12">
        <f t="shared" si="30"/>
        <v>-2.2308677167327549</v>
      </c>
      <c r="L91" s="12">
        <f t="shared" si="30"/>
        <v>-2.7537094739936805</v>
      </c>
      <c r="M91" s="12">
        <f t="shared" si="30"/>
        <v>-4.9446475268169223</v>
      </c>
      <c r="N91" s="12">
        <f t="shared" si="30"/>
        <v>-6.5672358508283413</v>
      </c>
      <c r="O91" s="12">
        <f t="shared" si="30"/>
        <v>-5.6085673037721007</v>
      </c>
      <c r="P91" s="12">
        <f t="shared" si="30"/>
        <v>-7.7580288517699527</v>
      </c>
      <c r="Q91" s="12">
        <f t="shared" si="30"/>
        <v>-7.4800255327585381</v>
      </c>
      <c r="R91" s="12">
        <f t="shared" si="30"/>
        <v>-8.6701768231158134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9" t="s">
        <v>77</v>
      </c>
      <c r="B93" s="169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106</v>
      </c>
      <c r="D95" s="126" t="str">
        <f>"("&amp;-$A90&amp;") / ("&amp;-$A$9&amp;")"</f>
        <v>(33) / (1)</v>
      </c>
      <c r="E95" s="146">
        <f>IF(E$9=0,0,E90/E$9*1000)</f>
        <v>-34.565929080510173</v>
      </c>
      <c r="F95" s="6"/>
      <c r="G95" s="6"/>
      <c r="H95" s="6">
        <f t="shared" ref="H95:AM96" si="31">IF(H$9=0,0,H90/H$9*1000)</f>
        <v>-6.0744184701690438</v>
      </c>
      <c r="I95" s="6">
        <f t="shared" si="31"/>
        <v>2.9105595564761026</v>
      </c>
      <c r="J95" s="6">
        <f t="shared" si="31"/>
        <v>-10.881296517805552</v>
      </c>
      <c r="K95" s="6">
        <f t="shared" si="31"/>
        <v>-11.233874414518532</v>
      </c>
      <c r="L95" s="6">
        <f t="shared" si="31"/>
        <v>-13.866723774290335</v>
      </c>
      <c r="M95" s="6">
        <f t="shared" si="31"/>
        <v>-24.806183180923767</v>
      </c>
      <c r="N95" s="6">
        <f t="shared" si="31"/>
        <v>-33.070317099203976</v>
      </c>
      <c r="O95" s="6">
        <f t="shared" si="31"/>
        <v>-28.242795511078857</v>
      </c>
      <c r="P95" s="6">
        <f t="shared" si="31"/>
        <v>-39.066736755075581</v>
      </c>
      <c r="Q95" s="6">
        <f t="shared" si="31"/>
        <v>-37.525603707296419</v>
      </c>
      <c r="R95" s="6">
        <f t="shared" si="31"/>
        <v>-43.659996893585522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107</v>
      </c>
      <c r="D96" s="126" t="str">
        <f>"("&amp;-$A91&amp;") / ("&amp;-$A$9&amp;")"</f>
        <v>(34) / (1)</v>
      </c>
      <c r="E96" s="146">
        <f>IF(E$9=0,0,E91/E$9*1000)</f>
        <v>-37.71848603048867</v>
      </c>
      <c r="F96" s="6"/>
      <c r="G96" s="6"/>
      <c r="H96" s="6">
        <f t="shared" si="31"/>
        <v>-6.0744184701690438</v>
      </c>
      <c r="I96" s="6">
        <f t="shared" si="31"/>
        <v>2.9105595564761026</v>
      </c>
      <c r="J96" s="6">
        <f t="shared" si="31"/>
        <v>-10.881296517805552</v>
      </c>
      <c r="K96" s="6">
        <f t="shared" si="31"/>
        <v>-11.233874414518532</v>
      </c>
      <c r="L96" s="6">
        <f t="shared" si="31"/>
        <v>-13.866723774290335</v>
      </c>
      <c r="M96" s="6">
        <f t="shared" si="31"/>
        <v>-24.806183180923767</v>
      </c>
      <c r="N96" s="6">
        <f t="shared" si="31"/>
        <v>-33.070317099203976</v>
      </c>
      <c r="O96" s="6">
        <f t="shared" si="31"/>
        <v>-28.242795511078857</v>
      </c>
      <c r="P96" s="6">
        <f t="shared" si="31"/>
        <v>-39.066736755075581</v>
      </c>
      <c r="Q96" s="6">
        <f t="shared" si="31"/>
        <v>-37.525603707296419</v>
      </c>
      <c r="R96" s="6">
        <f t="shared" si="31"/>
        <v>-43.659996893585522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9" spans="1:39" ht="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1" spans="1:39" x14ac:dyDescent="0.25">
      <c r="H101" s="141">
        <f>H$7</f>
        <v>2023</v>
      </c>
      <c r="I101" s="141">
        <f t="shared" ref="I101:AM101" si="32">I$7</f>
        <v>2024</v>
      </c>
      <c r="J101" s="141">
        <f t="shared" si="32"/>
        <v>2025</v>
      </c>
      <c r="K101" s="141">
        <f t="shared" si="32"/>
        <v>2026</v>
      </c>
      <c r="L101" s="141">
        <f t="shared" si="32"/>
        <v>2027</v>
      </c>
      <c r="M101" s="141">
        <f t="shared" si="32"/>
        <v>2028</v>
      </c>
      <c r="N101" s="141">
        <f t="shared" si="32"/>
        <v>2029</v>
      </c>
      <c r="O101" s="141">
        <f t="shared" si="32"/>
        <v>2030</v>
      </c>
      <c r="P101" s="141">
        <f t="shared" si="32"/>
        <v>2031</v>
      </c>
      <c r="Q101" s="141">
        <f t="shared" si="32"/>
        <v>2032</v>
      </c>
      <c r="R101" s="141">
        <f t="shared" si="32"/>
        <v>2033</v>
      </c>
      <c r="S101" s="141">
        <f t="shared" si="32"/>
        <v>2034</v>
      </c>
      <c r="T101" s="141">
        <f t="shared" si="32"/>
        <v>2035</v>
      </c>
      <c r="U101" s="141">
        <f t="shared" si="32"/>
        <v>2036</v>
      </c>
      <c r="V101" s="141">
        <f t="shared" si="32"/>
        <v>2037</v>
      </c>
      <c r="W101" s="141">
        <f t="shared" si="32"/>
        <v>2038</v>
      </c>
      <c r="X101" s="141">
        <f t="shared" si="32"/>
        <v>2039</v>
      </c>
      <c r="Y101" s="141">
        <f t="shared" si="32"/>
        <v>2040</v>
      </c>
      <c r="Z101" s="141">
        <f t="shared" si="32"/>
        <v>2041</v>
      </c>
      <c r="AA101" s="141">
        <f t="shared" si="32"/>
        <v>2042</v>
      </c>
      <c r="AB101" s="141">
        <f t="shared" si="32"/>
        <v>2043</v>
      </c>
      <c r="AC101" s="141">
        <f t="shared" si="32"/>
        <v>2044</v>
      </c>
      <c r="AD101" s="141">
        <f t="shared" si="32"/>
        <v>2045</v>
      </c>
      <c r="AE101" s="141">
        <f t="shared" si="32"/>
        <v>2046</v>
      </c>
      <c r="AF101" s="141">
        <f t="shared" si="32"/>
        <v>2047</v>
      </c>
      <c r="AG101" s="141">
        <f t="shared" si="32"/>
        <v>2048</v>
      </c>
      <c r="AH101" s="141">
        <f t="shared" si="32"/>
        <v>2049</v>
      </c>
      <c r="AI101" s="141">
        <f t="shared" si="32"/>
        <v>2050</v>
      </c>
      <c r="AJ101" s="141">
        <f t="shared" si="32"/>
        <v>2051</v>
      </c>
      <c r="AK101" s="141">
        <f t="shared" si="32"/>
        <v>2052</v>
      </c>
      <c r="AL101" s="141">
        <f t="shared" si="32"/>
        <v>2053</v>
      </c>
      <c r="AM101" s="141">
        <f t="shared" si="32"/>
        <v>2054</v>
      </c>
    </row>
    <row r="102" spans="1:39" x14ac:dyDescent="0.25">
      <c r="B102" s="14" t="str">
        <f>$A$22</f>
        <v>Medium Gas/Medium CO2 - $/MWh</v>
      </c>
    </row>
    <row r="103" spans="1:39" x14ac:dyDescent="0.25">
      <c r="C103" s="1" t="str">
        <f>C29</f>
        <v>System (Benefit)/Cost w/ '32-'40 Extrap.</v>
      </c>
      <c r="E103" s="6"/>
      <c r="F103" s="6"/>
      <c r="G103" s="147" t="s">
        <v>99</v>
      </c>
      <c r="H103" s="6">
        <f t="shared" ref="H103:AM103" si="33">-H29</f>
        <v>24.842529033745944</v>
      </c>
      <c r="I103" s="6">
        <f t="shared" si="33"/>
        <v>24.842529033745944</v>
      </c>
      <c r="J103" s="6">
        <f t="shared" si="33"/>
        <v>25.536663665100178</v>
      </c>
      <c r="K103" s="6">
        <f t="shared" si="33"/>
        <v>28.547987272917705</v>
      </c>
      <c r="L103" s="6">
        <f t="shared" si="33"/>
        <v>28.204706778454003</v>
      </c>
      <c r="M103" s="6">
        <f t="shared" si="33"/>
        <v>30.931123880342749</v>
      </c>
      <c r="N103" s="6">
        <f t="shared" si="33"/>
        <v>38.55630896008595</v>
      </c>
      <c r="O103" s="6">
        <f t="shared" si="33"/>
        <v>39.059177420947208</v>
      </c>
      <c r="P103" s="6">
        <f t="shared" si="33"/>
        <v>39.623036380151198</v>
      </c>
      <c r="Q103" s="6">
        <f t="shared" si="33"/>
        <v>42.110533602819238</v>
      </c>
      <c r="R103" s="6">
        <f t="shared" si="33"/>
        <v>42.944627950683206</v>
      </c>
      <c r="S103" s="6">
        <f t="shared" si="33"/>
        <v>49.630738878067525</v>
      </c>
      <c r="T103" s="6">
        <f t="shared" si="33"/>
        <v>50.235192654318276</v>
      </c>
      <c r="U103" s="6">
        <f t="shared" si="33"/>
        <v>65.023385258793084</v>
      </c>
      <c r="V103" s="6">
        <f t="shared" si="33"/>
        <v>54.950720908900394</v>
      </c>
      <c r="W103" s="6">
        <f t="shared" si="33"/>
        <v>70.423325425465919</v>
      </c>
      <c r="X103" s="6">
        <f t="shared" si="33"/>
        <v>65.010201401222389</v>
      </c>
      <c r="Y103" s="6">
        <f t="shared" si="33"/>
        <v>146.01894284952255</v>
      </c>
      <c r="Z103" s="6">
        <f t="shared" si="33"/>
        <v>68.875217944377852</v>
      </c>
      <c r="AA103" s="6">
        <f t="shared" si="33"/>
        <v>70.359478891079192</v>
      </c>
      <c r="AB103" s="6">
        <f t="shared" si="33"/>
        <v>71.875725661181946</v>
      </c>
      <c r="AC103" s="6">
        <f t="shared" si="33"/>
        <v>73.42464754918042</v>
      </c>
      <c r="AD103" s="6">
        <f t="shared" si="33"/>
        <v>75.006948703865262</v>
      </c>
      <c r="AE103" s="6">
        <f t="shared" si="33"/>
        <v>76.623348448433561</v>
      </c>
      <c r="AF103" s="6">
        <f t="shared" si="33"/>
        <v>78.274581607497296</v>
      </c>
      <c r="AG103" s="6">
        <f t="shared" si="33"/>
        <v>79.961398841138859</v>
      </c>
      <c r="AH103" s="6">
        <f t="shared" si="33"/>
        <v>81.684566986165393</v>
      </c>
      <c r="AI103" s="6">
        <f t="shared" si="33"/>
        <v>83.444869404717252</v>
      </c>
      <c r="AJ103" s="6">
        <f t="shared" si="33"/>
        <v>85.243106340388906</v>
      </c>
      <c r="AK103" s="6">
        <f t="shared" si="33"/>
        <v>87.080095282024288</v>
      </c>
      <c r="AL103" s="6">
        <f t="shared" si="33"/>
        <v>88.956671335351913</v>
      </c>
      <c r="AM103" s="6">
        <f t="shared" si="33"/>
        <v>90.873687602628749</v>
      </c>
    </row>
    <row r="104" spans="1:39" x14ac:dyDescent="0.25">
      <c r="C104" s="1" t="str">
        <f>C30</f>
        <v>System (Benefit)/Cost w/ '38-'40 Extrap.</v>
      </c>
      <c r="E104" s="6"/>
      <c r="F104" s="6"/>
      <c r="G104" s="147" t="s">
        <v>100</v>
      </c>
      <c r="H104" s="6">
        <f t="shared" ref="H104:AM104" si="34">-H30</f>
        <v>24.842529033745944</v>
      </c>
      <c r="I104" s="6">
        <f t="shared" si="34"/>
        <v>24.842529033745944</v>
      </c>
      <c r="J104" s="6">
        <f t="shared" si="34"/>
        <v>25.536663665100178</v>
      </c>
      <c r="K104" s="6">
        <f t="shared" si="34"/>
        <v>28.547987272917705</v>
      </c>
      <c r="L104" s="6">
        <f t="shared" si="34"/>
        <v>28.204706778454003</v>
      </c>
      <c r="M104" s="6">
        <f t="shared" si="34"/>
        <v>30.931123880342749</v>
      </c>
      <c r="N104" s="6">
        <f t="shared" si="34"/>
        <v>38.55630896008595</v>
      </c>
      <c r="O104" s="6">
        <f t="shared" si="34"/>
        <v>39.059177420947208</v>
      </c>
      <c r="P104" s="6">
        <f t="shared" si="34"/>
        <v>39.623036380151198</v>
      </c>
      <c r="Q104" s="6">
        <f t="shared" si="34"/>
        <v>42.110533602819238</v>
      </c>
      <c r="R104" s="6">
        <f t="shared" si="34"/>
        <v>42.944627950683206</v>
      </c>
      <c r="S104" s="6">
        <f t="shared" si="34"/>
        <v>49.630738878067525</v>
      </c>
      <c r="T104" s="6">
        <f t="shared" si="34"/>
        <v>50.235192654318276</v>
      </c>
      <c r="U104" s="6">
        <f t="shared" si="34"/>
        <v>65.023385258793084</v>
      </c>
      <c r="V104" s="6">
        <f t="shared" si="34"/>
        <v>54.950720908900394</v>
      </c>
      <c r="W104" s="6">
        <f t="shared" si="34"/>
        <v>70.423325425465919</v>
      </c>
      <c r="X104" s="6">
        <f t="shared" si="34"/>
        <v>65.010201401222389</v>
      </c>
      <c r="Y104" s="6">
        <f t="shared" si="34"/>
        <v>146.01894284952255</v>
      </c>
      <c r="Z104" s="6">
        <f t="shared" si="34"/>
        <v>96.254751554867951</v>
      </c>
      <c r="AA104" s="6">
        <f t="shared" si="34"/>
        <v>98.329041450875351</v>
      </c>
      <c r="AB104" s="6">
        <f t="shared" si="34"/>
        <v>100.44803229414171</v>
      </c>
      <c r="AC104" s="6">
        <f t="shared" si="34"/>
        <v>102.61268739008047</v>
      </c>
      <c r="AD104" s="6">
        <f t="shared" si="34"/>
        <v>104.8239908033367</v>
      </c>
      <c r="AE104" s="6">
        <f t="shared" si="34"/>
        <v>107.08294780514861</v>
      </c>
      <c r="AF104" s="6">
        <f t="shared" si="34"/>
        <v>109.39058533034955</v>
      </c>
      <c r="AG104" s="6">
        <f t="shared" si="34"/>
        <v>111.74795244421858</v>
      </c>
      <c r="AH104" s="6">
        <f t="shared" si="34"/>
        <v>114.15612081939149</v>
      </c>
      <c r="AI104" s="6">
        <f t="shared" si="34"/>
        <v>116.61618522304937</v>
      </c>
      <c r="AJ104" s="6">
        <f t="shared" si="34"/>
        <v>119.12926401460608</v>
      </c>
      <c r="AK104" s="6">
        <f t="shared" si="34"/>
        <v>121.69649965412084</v>
      </c>
      <c r="AL104" s="6">
        <f t="shared" si="34"/>
        <v>124.31905922166715</v>
      </c>
      <c r="AM104" s="6">
        <f t="shared" si="34"/>
        <v>126.99813494789407</v>
      </c>
    </row>
    <row r="105" spans="1:39" ht="6" customHeight="1" x14ac:dyDescent="0.25">
      <c r="E105" s="14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:39" x14ac:dyDescent="0.25">
      <c r="B106" s="14" t="str">
        <f>$A$48</f>
        <v>Low Gas/No CO2 - $/MWh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x14ac:dyDescent="0.25">
      <c r="C107" s="1" t="str">
        <f>C55</f>
        <v>System (Benefit)/Cost w/ '32-'40 Extrap.</v>
      </c>
      <c r="E107" s="6"/>
      <c r="F107" s="6"/>
      <c r="G107" s="147" t="s">
        <v>101</v>
      </c>
      <c r="H107" s="6">
        <f t="shared" ref="H107:AM107" si="35">-H55</f>
        <v>19.31290319279649</v>
      </c>
      <c r="I107" s="6">
        <f t="shared" si="35"/>
        <v>19.31290319279649</v>
      </c>
      <c r="J107" s="6">
        <f t="shared" si="35"/>
        <v>13.346115926639563</v>
      </c>
      <c r="K107" s="6">
        <f t="shared" si="35"/>
        <v>9.1160925051874795</v>
      </c>
      <c r="L107" s="6">
        <f t="shared" si="35"/>
        <v>14.033060492391883</v>
      </c>
      <c r="M107" s="6">
        <f t="shared" si="35"/>
        <v>19.391207916874887</v>
      </c>
      <c r="N107" s="6">
        <f t="shared" si="35"/>
        <v>19.763580441952598</v>
      </c>
      <c r="O107" s="6">
        <f t="shared" si="35"/>
        <v>24.938563486156688</v>
      </c>
      <c r="P107" s="6">
        <f t="shared" si="35"/>
        <v>23.211640172563893</v>
      </c>
      <c r="Q107" s="6">
        <f t="shared" si="35"/>
        <v>7.5147537723966193</v>
      </c>
      <c r="R107" s="6">
        <f t="shared" si="35"/>
        <v>21.419862789470972</v>
      </c>
      <c r="S107" s="6">
        <f t="shared" si="35"/>
        <v>17.615190701249741</v>
      </c>
      <c r="T107" s="6">
        <f t="shared" si="35"/>
        <v>22.955288242203537</v>
      </c>
      <c r="U107" s="6">
        <f t="shared" si="35"/>
        <v>22.10435381803677</v>
      </c>
      <c r="V107" s="6">
        <f t="shared" si="35"/>
        <v>19.650804710257269</v>
      </c>
      <c r="W107" s="6">
        <f t="shared" si="35"/>
        <v>34.127019055754644</v>
      </c>
      <c r="X107" s="6">
        <f t="shared" si="35"/>
        <v>29.513460279072856</v>
      </c>
      <c r="Y107" s="6">
        <f t="shared" si="35"/>
        <v>35.319262118637354</v>
      </c>
      <c r="Z107" s="6">
        <f t="shared" si="35"/>
        <v>24.826933535361103</v>
      </c>
      <c r="AA107" s="6">
        <f t="shared" si="35"/>
        <v>25.361953953048133</v>
      </c>
      <c r="AB107" s="6">
        <f t="shared" si="35"/>
        <v>25.90850406073632</v>
      </c>
      <c r="AC107" s="6">
        <f t="shared" si="35"/>
        <v>26.466832323245185</v>
      </c>
      <c r="AD107" s="6">
        <f t="shared" si="35"/>
        <v>27.037192559811118</v>
      </c>
      <c r="AE107" s="6">
        <f t="shared" si="35"/>
        <v>27.619844059475046</v>
      </c>
      <c r="AF107" s="6">
        <f t="shared" si="35"/>
        <v>28.215051698956731</v>
      </c>
      <c r="AG107" s="6">
        <f t="shared" si="35"/>
        <v>28.823086063069248</v>
      </c>
      <c r="AH107" s="6">
        <f t="shared" si="35"/>
        <v>29.44422356772839</v>
      </c>
      <c r="AI107" s="6">
        <f t="shared" si="35"/>
        <v>30.078746585612937</v>
      </c>
      <c r="AJ107" s="6">
        <f t="shared" si="35"/>
        <v>30.726943574532893</v>
      </c>
      <c r="AK107" s="6">
        <f t="shared" si="35"/>
        <v>31.389109208564076</v>
      </c>
      <c r="AL107" s="6">
        <f t="shared" si="35"/>
        <v>32.065544512008628</v>
      </c>
      <c r="AM107" s="6">
        <f t="shared" si="35"/>
        <v>32.756556996242416</v>
      </c>
    </row>
    <row r="108" spans="1:39" x14ac:dyDescent="0.25">
      <c r="C108" s="1" t="str">
        <f>C56</f>
        <v>System (Benefit)/Cost w/ '38-'40 Extrap.</v>
      </c>
      <c r="E108" s="6"/>
      <c r="F108" s="6"/>
      <c r="G108" s="147" t="s">
        <v>102</v>
      </c>
      <c r="H108" s="6">
        <f t="shared" ref="H108:AM108" si="36">-H56</f>
        <v>19.31290319279649</v>
      </c>
      <c r="I108" s="6">
        <f t="shared" si="36"/>
        <v>19.31290319279649</v>
      </c>
      <c r="J108" s="6">
        <f t="shared" si="36"/>
        <v>13.346115926639563</v>
      </c>
      <c r="K108" s="6">
        <f t="shared" si="36"/>
        <v>9.1160925051874795</v>
      </c>
      <c r="L108" s="6">
        <f t="shared" si="36"/>
        <v>14.033060492391883</v>
      </c>
      <c r="M108" s="6">
        <f t="shared" si="36"/>
        <v>19.391207916874887</v>
      </c>
      <c r="N108" s="6">
        <f t="shared" si="36"/>
        <v>19.763580441952598</v>
      </c>
      <c r="O108" s="6">
        <f t="shared" si="36"/>
        <v>24.938563486156688</v>
      </c>
      <c r="P108" s="6">
        <f t="shared" si="36"/>
        <v>23.211640172563893</v>
      </c>
      <c r="Q108" s="6">
        <f t="shared" si="36"/>
        <v>7.5147537723966193</v>
      </c>
      <c r="R108" s="6">
        <f t="shared" si="36"/>
        <v>21.419862789470972</v>
      </c>
      <c r="S108" s="6">
        <f t="shared" si="36"/>
        <v>17.615190701249741</v>
      </c>
      <c r="T108" s="6">
        <f t="shared" si="36"/>
        <v>22.955288242203537</v>
      </c>
      <c r="U108" s="6">
        <f t="shared" si="36"/>
        <v>22.10435381803677</v>
      </c>
      <c r="V108" s="6">
        <f t="shared" si="36"/>
        <v>19.650804710257269</v>
      </c>
      <c r="W108" s="6">
        <f t="shared" si="36"/>
        <v>34.127019055754644</v>
      </c>
      <c r="X108" s="6">
        <f t="shared" si="36"/>
        <v>29.513460279072856</v>
      </c>
      <c r="Y108" s="6">
        <f t="shared" si="36"/>
        <v>35.319262118637354</v>
      </c>
      <c r="Z108" s="6">
        <f t="shared" si="36"/>
        <v>34.426034715164363</v>
      </c>
      <c r="AA108" s="6">
        <f t="shared" si="36"/>
        <v>35.167915763276156</v>
      </c>
      <c r="AB108" s="6">
        <f t="shared" si="36"/>
        <v>35.925784347974755</v>
      </c>
      <c r="AC108" s="6">
        <f t="shared" si="36"/>
        <v>36.699985000673607</v>
      </c>
      <c r="AD108" s="6">
        <f t="shared" si="36"/>
        <v>37.49086967743812</v>
      </c>
      <c r="AE108" s="6">
        <f t="shared" si="36"/>
        <v>38.298797918986907</v>
      </c>
      <c r="AF108" s="6">
        <f t="shared" si="36"/>
        <v>39.12413701414107</v>
      </c>
      <c r="AG108" s="6">
        <f t="shared" si="36"/>
        <v>39.967262166795805</v>
      </c>
      <c r="AH108" s="6">
        <f t="shared" si="36"/>
        <v>40.82855666649025</v>
      </c>
      <c r="AI108" s="6">
        <f t="shared" si="36"/>
        <v>41.70841206265311</v>
      </c>
      <c r="AJ108" s="6">
        <f t="shared" si="36"/>
        <v>42.607228342603285</v>
      </c>
      <c r="AK108" s="6">
        <f t="shared" si="36"/>
        <v>43.525414113386383</v>
      </c>
      <c r="AL108" s="6">
        <f t="shared" si="36"/>
        <v>44.463386787529856</v>
      </c>
      <c r="AM108" s="6">
        <f t="shared" si="36"/>
        <v>45.42157277280112</v>
      </c>
    </row>
    <row r="109" spans="1:39" ht="6" customHeight="1" x14ac:dyDescent="0.25">
      <c r="E109" s="14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B110" s="14" t="str">
        <f>$A$73</f>
        <v>High Gas/High CO2 - $/MWh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x14ac:dyDescent="0.25">
      <c r="C111" s="1" t="str">
        <f>C80</f>
        <v>System (Benefit)/Cost w/ '32-'40 Extrap.</v>
      </c>
      <c r="E111" s="6"/>
      <c r="F111" s="6"/>
      <c r="G111" s="147" t="s">
        <v>103</v>
      </c>
      <c r="H111" s="6">
        <f t="shared" ref="H111:AM111" si="37">-H80</f>
        <v>32.090236763631246</v>
      </c>
      <c r="I111" s="6">
        <f t="shared" si="37"/>
        <v>32.090236763631246</v>
      </c>
      <c r="J111" s="6">
        <f t="shared" si="37"/>
        <v>42.249352398968064</v>
      </c>
      <c r="K111" s="6">
        <f t="shared" si="37"/>
        <v>40.738792734724782</v>
      </c>
      <c r="L111" s="6">
        <f t="shared" si="37"/>
        <v>42.652892805444303</v>
      </c>
      <c r="M111" s="6">
        <f t="shared" si="37"/>
        <v>50.612560653248423</v>
      </c>
      <c r="N111" s="6">
        <f t="shared" si="37"/>
        <v>56.287247874430967</v>
      </c>
      <c r="O111" s="6">
        <f t="shared" si="37"/>
        <v>50.476776210828469</v>
      </c>
      <c r="P111" s="6">
        <f t="shared" si="37"/>
        <v>57.992311323487684</v>
      </c>
      <c r="Q111" s="6">
        <f t="shared" si="37"/>
        <v>55.62567640353879</v>
      </c>
      <c r="R111" s="6">
        <f t="shared" si="37"/>
        <v>66.487803760775648</v>
      </c>
      <c r="S111" s="6">
        <f t="shared" si="37"/>
        <v>71.369869222493691</v>
      </c>
      <c r="T111" s="6">
        <f t="shared" si="37"/>
        <v>75.631432928970668</v>
      </c>
      <c r="U111" s="6">
        <f t="shared" si="37"/>
        <v>81.025065690410415</v>
      </c>
      <c r="V111" s="6">
        <f t="shared" si="37"/>
        <v>81.25230670978857</v>
      </c>
      <c r="W111" s="6">
        <f t="shared" si="37"/>
        <v>89.692799423801361</v>
      </c>
      <c r="X111" s="6">
        <f t="shared" si="37"/>
        <v>88.255093975971604</v>
      </c>
      <c r="Y111" s="6">
        <f t="shared" si="37"/>
        <v>113.37661333212917</v>
      </c>
      <c r="Z111" s="6">
        <f t="shared" si="37"/>
        <v>87.273903687149541</v>
      </c>
      <c r="AA111" s="6">
        <f t="shared" si="37"/>
        <v>89.15465631160761</v>
      </c>
      <c r="AB111" s="6">
        <f t="shared" si="37"/>
        <v>91.075939155122754</v>
      </c>
      <c r="AC111" s="6">
        <f t="shared" si="37"/>
        <v>93.038625643915651</v>
      </c>
      <c r="AD111" s="6">
        <f t="shared" si="37"/>
        <v>95.043608026542032</v>
      </c>
      <c r="AE111" s="6">
        <f t="shared" si="37"/>
        <v>97.09179777951401</v>
      </c>
      <c r="AF111" s="6">
        <f t="shared" si="37"/>
        <v>99.184126021662536</v>
      </c>
      <c r="AG111" s="6">
        <f t="shared" si="37"/>
        <v>101.32154393742935</v>
      </c>
      <c r="AH111" s="6">
        <f t="shared" si="37"/>
        <v>103.50502320928095</v>
      </c>
      <c r="AI111" s="6">
        <f t="shared" si="37"/>
        <v>105.73555645944094</v>
      </c>
      <c r="AJ111" s="6">
        <f t="shared" si="37"/>
        <v>108.0141577011419</v>
      </c>
      <c r="AK111" s="6">
        <f t="shared" si="37"/>
        <v>110.3418627996015</v>
      </c>
      <c r="AL111" s="6">
        <f t="shared" si="37"/>
        <v>112.71972994293291</v>
      </c>
      <c r="AM111" s="6">
        <f t="shared" si="37"/>
        <v>115.14884012320312</v>
      </c>
    </row>
    <row r="112" spans="1:39" x14ac:dyDescent="0.25">
      <c r="C112" s="1" t="str">
        <f>C81</f>
        <v>System (Benefit)/Cost w/ '38-'40 Extrap.</v>
      </c>
      <c r="E112" s="6"/>
      <c r="F112" s="6"/>
      <c r="G112" s="147" t="s">
        <v>104</v>
      </c>
      <c r="H112" s="6">
        <f t="shared" ref="H112:AM112" si="38">-H81</f>
        <v>32.090236763631246</v>
      </c>
      <c r="I112" s="6">
        <f t="shared" si="38"/>
        <v>32.090236763631246</v>
      </c>
      <c r="J112" s="6">
        <f t="shared" si="38"/>
        <v>42.249352398968064</v>
      </c>
      <c r="K112" s="6">
        <f t="shared" si="38"/>
        <v>40.738792734724782</v>
      </c>
      <c r="L112" s="6">
        <f t="shared" si="38"/>
        <v>42.652892805444303</v>
      </c>
      <c r="M112" s="6">
        <f t="shared" si="38"/>
        <v>50.612560653248423</v>
      </c>
      <c r="N112" s="6">
        <f t="shared" si="38"/>
        <v>56.287247874430967</v>
      </c>
      <c r="O112" s="6">
        <f t="shared" si="38"/>
        <v>50.476776210828469</v>
      </c>
      <c r="P112" s="6">
        <f t="shared" si="38"/>
        <v>57.992311323487684</v>
      </c>
      <c r="Q112" s="6">
        <f t="shared" si="38"/>
        <v>55.62567640353879</v>
      </c>
      <c r="R112" s="6">
        <f t="shared" si="38"/>
        <v>66.487803760775648</v>
      </c>
      <c r="S112" s="6">
        <f t="shared" si="38"/>
        <v>71.369869222493691</v>
      </c>
      <c r="T112" s="6">
        <f t="shared" si="38"/>
        <v>75.631432928970668</v>
      </c>
      <c r="U112" s="6">
        <f t="shared" si="38"/>
        <v>81.025065690410415</v>
      </c>
      <c r="V112" s="6">
        <f t="shared" si="38"/>
        <v>81.25230670978857</v>
      </c>
      <c r="W112" s="6">
        <f t="shared" si="38"/>
        <v>89.692799423801361</v>
      </c>
      <c r="X112" s="6">
        <f t="shared" si="38"/>
        <v>88.255093975971604</v>
      </c>
      <c r="Y112" s="6">
        <f t="shared" si="38"/>
        <v>113.37661333212917</v>
      </c>
      <c r="Z112" s="6">
        <f t="shared" si="38"/>
        <v>100.87772318027865</v>
      </c>
      <c r="AA112" s="6">
        <f t="shared" si="38"/>
        <v>103.05163811481366</v>
      </c>
      <c r="AB112" s="6">
        <f t="shared" si="38"/>
        <v>105.27240091618789</v>
      </c>
      <c r="AC112" s="6">
        <f t="shared" si="38"/>
        <v>107.54102115593173</v>
      </c>
      <c r="AD112" s="6">
        <f t="shared" si="38"/>
        <v>109.85853016184205</v>
      </c>
      <c r="AE112" s="6">
        <f t="shared" si="38"/>
        <v>112.22598148682975</v>
      </c>
      <c r="AF112" s="6">
        <f t="shared" si="38"/>
        <v>114.64445138787093</v>
      </c>
      <c r="AG112" s="6">
        <f t="shared" si="38"/>
        <v>117.11503931527955</v>
      </c>
      <c r="AH112" s="6">
        <f t="shared" si="38"/>
        <v>119.63886841252382</v>
      </c>
      <c r="AI112" s="6">
        <f t="shared" si="38"/>
        <v>122.2170860268137</v>
      </c>
      <c r="AJ112" s="6">
        <f t="shared" si="38"/>
        <v>124.85086423069153</v>
      </c>
      <c r="AK112" s="6">
        <f t="shared" si="38"/>
        <v>127.54140035486293</v>
      </c>
      <c r="AL112" s="6">
        <f t="shared" si="38"/>
        <v>130.28991753251023</v>
      </c>
      <c r="AM112" s="6">
        <f t="shared" si="38"/>
        <v>133.09766525533581</v>
      </c>
    </row>
    <row r="113" spans="2:39" ht="6" customHeight="1" x14ac:dyDescent="0.25">
      <c r="E113" s="14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2:39" x14ac:dyDescent="0.25">
      <c r="B114" s="14" t="e">
        <f>#REF!</f>
        <v>#REF!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</sheetData>
  <pageMargins left="0.7" right="0.7" top="0.75" bottom="0.75" header="0.3" footer="0.3"/>
  <pageSetup paperSize="3" scale="5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zoomScale="85" zoomScaleNormal="85" workbookViewId="0"/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90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-10.144486078728605</v>
      </c>
      <c r="K4" s="29">
        <v>-70.140172484885198</v>
      </c>
      <c r="L4" s="29">
        <v>-69.183487988015202</v>
      </c>
      <c r="M4" s="30">
        <v>0.14463161009355491</v>
      </c>
      <c r="N4" s="31">
        <v>-10.144486078728605</v>
      </c>
      <c r="O4" s="29">
        <v>-70.140172484885198</v>
      </c>
      <c r="P4" s="31">
        <v>-69.183487988015202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91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92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93</v>
      </c>
      <c r="AE7" s="36" t="s">
        <v>39</v>
      </c>
      <c r="AF7" s="37" t="s">
        <v>94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95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13.118845751893508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-31.205619061901704</v>
      </c>
      <c r="U8" s="51">
        <v>-31.205619061901704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89.894606490448595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-212.81645563638341</v>
      </c>
      <c r="AV8" s="51">
        <v>-212.81645563638341</v>
      </c>
      <c r="AW8" s="52">
        <v>6.2909091921721529</v>
      </c>
      <c r="AX8" s="51">
        <v>-212.81645563638341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28104639.579998434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-66852121.992431477</v>
      </c>
      <c r="U9" s="61">
        <v>-66852121.992431477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192582149.63272893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-455918904.41199797</v>
      </c>
      <c r="AV9" s="61">
        <v>-455918904.41199797</v>
      </c>
      <c r="AW9" s="62">
        <v>13477080.134963742</v>
      </c>
      <c r="AX9" s="61">
        <v>-455918904.41199797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4.264743084733448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-10.144486078728605</v>
      </c>
      <c r="U10" s="70">
        <v>-10.144486078728605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29.223409485521273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-69.183487988015202</v>
      </c>
      <c r="AV10" s="70">
        <v>-69.183487988015202</v>
      </c>
      <c r="AW10" s="67">
        <v>2.045081707750843</v>
      </c>
      <c r="AX10" s="70">
        <v>-69.183487988015202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-70.140172484885198</v>
      </c>
      <c r="AV11" s="137">
        <v>-70.140172484885198</v>
      </c>
      <c r="AW11" s="75"/>
    </row>
    <row r="12" spans="2:58" ht="16.5" thickBot="1" x14ac:dyDescent="0.3">
      <c r="B12" s="15"/>
      <c r="C12" s="16" t="s">
        <v>96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92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97</v>
      </c>
      <c r="AD13" s="77" t="s">
        <v>93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982048.55004037463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-1204201.0125117495</v>
      </c>
      <c r="U14" s="85">
        <v>-1204201.0125117495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6729316.7120021284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-8251577.7837786591</v>
      </c>
      <c r="AV14" s="85">
        <v>-8251577.7837786591</v>
      </c>
      <c r="AW14" s="83">
        <v>0</v>
      </c>
      <c r="AX14" s="85">
        <v>-8251577.7837786591</v>
      </c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4229089.281923648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-6976752.5176517991</v>
      </c>
      <c r="U15" s="85">
        <v>-6976752.5176517991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28979098.009184845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-47806981.956856392</v>
      </c>
      <c r="AV15" s="85">
        <v>-47806981.956856392</v>
      </c>
      <c r="AW15" s="89">
        <v>0</v>
      </c>
      <c r="AX15" s="85">
        <v>-47806981.956856392</v>
      </c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4476562.5207191445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-6229194.0091047958</v>
      </c>
      <c r="U16" s="85">
        <v>-6229194.0091047958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30674865.292310879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-42684467.428875141</v>
      </c>
      <c r="AV16" s="85">
        <v>-42684467.428875141</v>
      </c>
      <c r="AW16" s="89">
        <v>0</v>
      </c>
      <c r="AX16" s="85">
        <v>-42684467.428875148</v>
      </c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4476562.5207191445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-5859204.6996998563</v>
      </c>
      <c r="U17" s="85">
        <v>-5859204.6996998563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30674865.292310879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-40149180.102257311</v>
      </c>
      <c r="AV17" s="85">
        <v>-40149180.102257311</v>
      </c>
      <c r="AW17" s="89">
        <v>0</v>
      </c>
      <c r="AX17" s="85">
        <v>-40149180.102257311</v>
      </c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4476562.5207191445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-5716472.590882699</v>
      </c>
      <c r="U18" s="85">
        <v>-5716472.590882699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30674865.292310879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-39171133.17661079</v>
      </c>
      <c r="AV18" s="85">
        <v>-39171133.17661079</v>
      </c>
      <c r="AW18" s="89">
        <v>0</v>
      </c>
      <c r="AX18" s="85">
        <v>-39171133.176610798</v>
      </c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4757725.4421641035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-5144017.5061983159</v>
      </c>
      <c r="U19" s="85">
        <v>-5144017.5061983159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32601485.260332946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-35248484.374696843</v>
      </c>
      <c r="AV19" s="85">
        <v>-35248484.374696843</v>
      </c>
      <c r="AW19" s="89">
        <v>0</v>
      </c>
      <c r="AX19" s="85">
        <v>-35248484.374696843</v>
      </c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4739889.7278202688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-4610510.9810676919</v>
      </c>
      <c r="U20" s="85">
        <v>-4610510.9810676919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32479269.133035038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-31592723.796081774</v>
      </c>
      <c r="AV20" s="85">
        <v>-31592723.796081774</v>
      </c>
      <c r="AW20" s="89">
        <v>0</v>
      </c>
      <c r="AX20" s="85">
        <v>-31592723.796081774</v>
      </c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4739889.7278202688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-4415312.8232790893</v>
      </c>
      <c r="U21" s="85">
        <v>-4415312.8232790893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32479269.133035038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-30255162.404330961</v>
      </c>
      <c r="AV21" s="85">
        <v>-30255162.404330961</v>
      </c>
      <c r="AW21" s="89">
        <v>0</v>
      </c>
      <c r="AX21" s="85">
        <v>-30255162.404330961</v>
      </c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5003216.934921395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-3758316.3000935591</v>
      </c>
      <c r="U22" s="85">
        <v>-3758316.3000935591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34283672.973759204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-25753208.113967303</v>
      </c>
      <c r="AV22" s="85">
        <v>-25753208.113967303</v>
      </c>
      <c r="AW22" s="89">
        <v>0</v>
      </c>
      <c r="AX22" s="85">
        <v>-25753208.113967296</v>
      </c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5022043.5222843317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-3607910.1343372595</v>
      </c>
      <c r="U23" s="85">
        <v>-3607910.1343372595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34412678.885907002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-24722576.049218133</v>
      </c>
      <c r="AV23" s="85">
        <v>-24722576.049218133</v>
      </c>
      <c r="AW23" s="89">
        <v>0</v>
      </c>
      <c r="AX23" s="85">
        <v>-24722576.049218137</v>
      </c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3837034.2817484508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-4533237.1989140976</v>
      </c>
      <c r="U24" s="85">
        <v>-4533237.1989140976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26292609.378256682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-31063218.657436222</v>
      </c>
      <c r="AV24" s="85">
        <v>-31063218.657436222</v>
      </c>
      <c r="AW24" s="89">
        <v>0</v>
      </c>
      <c r="AX24" s="85">
        <v>-31063218.657436218</v>
      </c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46740625.03088028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-189567704.69169796</v>
      </c>
      <c r="U55" s="122">
        <v>-189567704.69169796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320281995.36244553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-1280085924.4918437</v>
      </c>
      <c r="AV55" s="122">
        <v>-1280085924.4918437</v>
      </c>
      <c r="AW55" s="104">
        <v>117146758.89995442</v>
      </c>
      <c r="AX55" s="122">
        <v>-1280085924.4918437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105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1EA28-804F-4974-B463-FB5037A1B674}"/>
</file>

<file path=customXml/itemProps4.xml><?xml version="1.0" encoding="utf-8"?>
<ds:datastoreItem xmlns:ds="http://schemas.openxmlformats.org/officeDocument/2006/customXml" ds:itemID="{4C018A37-5ED7-47F5-8CEE-55829C0E3A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Figure 2 </vt:lpstr>
      <vt:lpstr>FC North Economics</vt:lpstr>
      <vt:lpstr>FC North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2023-02-28T03:34:04Z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