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2.19E-2.15G Restate 2018 Rate Base AMA to EOP\"/>
    </mc:Choice>
  </mc:AlternateContent>
  <bookViews>
    <workbookView xWindow="0" yWindow="0" windowWidth="25200" windowHeight="12570" activeTab="2"/>
    <workbookView xWindow="0" yWindow="0" windowWidth="25200" windowHeight="12570"/>
  </bookViews>
  <sheets>
    <sheet name="Plant - Electric" sheetId="1" r:id="rId1"/>
    <sheet name="Plant - Na. Gas" sheetId="3" r:id="rId2"/>
    <sheet name="AMI Net RB" sheetId="4" r:id="rId3"/>
  </sheets>
  <externalReferences>
    <externalReference r:id="rId4"/>
  </externalReferences>
  <definedNames>
    <definedName name="ID_Elec" localSheetId="1">#REF!</definedName>
    <definedName name="ID_Elec">#REF!</definedName>
    <definedName name="ID_Gas" localSheetId="1">'[1]DEBT CALC'!#REF!</definedName>
    <definedName name="ID_Gas">'[1]DEBT CALC'!#REF!</definedName>
    <definedName name="_xlnm.Print_Area" localSheetId="2">'AMI Net RB'!$A$1:$T$28</definedName>
    <definedName name="_xlnm.Print_Area" localSheetId="0">'Plant - Electric'!$A$1:$N$39</definedName>
    <definedName name="_xlnm.Print_Area" localSheetId="1">'Plant - Na. Gas'!$A$1:$M$36</definedName>
    <definedName name="Print_for_Checking" localSheetId="1">'[1]ADJ SUMMARY'!#REF!:'[1]ADJ SUMMARY'!#REF!</definedName>
    <definedName name="Print_for_Checking">'[1]ADJ SUMMARY'!#REF!:'[1]ADJ SUMMARY'!#REF!</definedName>
    <definedName name="_xlnm.Print_Titles" localSheetId="0">'Plant - Electric'!$A:$D,'Plant - Electric'!$2:$9</definedName>
    <definedName name="_xlnm.Print_Titles" localSheetId="1">'Plant - Na. Gas'!$A:$D,'Plant - Na. Gas'!$2:$9</definedName>
    <definedName name="RRC_Adjustment_Print" localSheetId="1">#REF!</definedName>
    <definedName name="RRC_Adjustment_Print">#REF!</definedName>
    <definedName name="RRC_Rate_Print" localSheetId="1">#REF!</definedName>
    <definedName name="RRC_Rate_Print">#REF!</definedName>
    <definedName name="Summary" localSheetId="1">#REF!</definedName>
    <definedName name="Summary">#REF!</definedName>
    <definedName name="WA_Elec" localSheetId="1">#REF!</definedName>
    <definedName name="WA_Elec">#REF!</definedName>
    <definedName name="WA_Gas" localSheetId="1">'[1]DEBT CALC'!#REF!</definedName>
    <definedName name="WA_Gas">'[1]DEBT CALC'!#REF!</definedName>
    <definedName name="Z_6E1B8C45_B07F_11D2_B0DC_0000832CDFF0_.wvu.Cols" localSheetId="0" hidden="1">'Plant - Electric'!#REF!,'Plant - Electric'!$G:$G</definedName>
    <definedName name="Z_6E1B8C45_B07F_11D2_B0DC_0000832CDFF0_.wvu.Cols" localSheetId="1" hidden="1">'Plant - Na. Gas'!#REF!,'Plant - Na. Gas'!$G:$G</definedName>
    <definedName name="Z_6E1B8C45_B07F_11D2_B0DC_0000832CDFF0_.wvu.PrintArea" localSheetId="0" hidden="1">'Plant - Electric'!$E:$G</definedName>
    <definedName name="Z_6E1B8C45_B07F_11D2_B0DC_0000832CDFF0_.wvu.PrintArea" localSheetId="1" hidden="1">'Plant - Na. Gas'!$E:$G</definedName>
    <definedName name="Z_6E1B8C45_B07F_11D2_B0DC_0000832CDFF0_.wvu.PrintTitles" localSheetId="0" hidden="1">'Plant - Electric'!$A:$D,'Plant - Electric'!$2:$9</definedName>
    <definedName name="Z_6E1B8C45_B07F_11D2_B0DC_0000832CDFF0_.wvu.PrintTitles" localSheetId="1" hidden="1">'Plant - Na. Gas'!$A:$D,'Plant - Na. Gas'!$2:$9</definedName>
    <definedName name="Z_A15D1962_B049_11D2_8670_0000832CEEE8_.wvu.Cols" localSheetId="0" hidden="1">'Plant - Electric'!$G:$N</definedName>
    <definedName name="Z_A15D1962_B049_11D2_8670_0000832CEEE8_.wvu.Cols" localSheetId="1" hidden="1">'Plant - Na. Gas'!$G:$M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4" l="1"/>
  <c r="K28" i="3" l="1"/>
  <c r="K29" i="3"/>
  <c r="K30" i="3"/>
  <c r="I31" i="3"/>
  <c r="G28" i="3"/>
  <c r="G29" i="3"/>
  <c r="G30" i="3"/>
  <c r="E31" i="3"/>
  <c r="G22" i="3"/>
  <c r="G23" i="3"/>
  <c r="G24" i="3"/>
  <c r="K22" i="3"/>
  <c r="K23" i="3"/>
  <c r="K24" i="3"/>
  <c r="I25" i="3"/>
  <c r="E25" i="3"/>
  <c r="G12" i="3"/>
  <c r="F16" i="3"/>
  <c r="E16" i="3"/>
  <c r="J16" i="3"/>
  <c r="I16" i="3"/>
  <c r="M30" i="3" l="1"/>
  <c r="M29" i="3"/>
  <c r="M28" i="3"/>
  <c r="J27" i="1"/>
  <c r="F17" i="1"/>
  <c r="J17" i="1"/>
  <c r="F34" i="3"/>
  <c r="G34" i="3" s="1"/>
  <c r="J34" i="3"/>
  <c r="K34" i="3" s="1"/>
  <c r="F37" i="1"/>
  <c r="J37" i="1"/>
  <c r="F25" i="3"/>
  <c r="K29" i="1"/>
  <c r="G29" i="1"/>
  <c r="D27" i="4"/>
  <c r="F27" i="1"/>
  <c r="S27" i="4"/>
  <c r="R27" i="4"/>
  <c r="P27" i="4"/>
  <c r="I27" i="4"/>
  <c r="H27" i="4"/>
  <c r="F27" i="4"/>
  <c r="S26" i="4"/>
  <c r="I26" i="4"/>
  <c r="S25" i="4"/>
  <c r="I25" i="4"/>
  <c r="S24" i="4"/>
  <c r="I24" i="4"/>
  <c r="S23" i="4"/>
  <c r="I23" i="4"/>
  <c r="S22" i="4"/>
  <c r="I22" i="4"/>
  <c r="S21" i="4"/>
  <c r="I21" i="4"/>
  <c r="S20" i="4"/>
  <c r="I20" i="4"/>
  <c r="S19" i="4"/>
  <c r="I19" i="4"/>
  <c r="S18" i="4"/>
  <c r="I18" i="4"/>
  <c r="S17" i="4"/>
  <c r="I17" i="4"/>
  <c r="S16" i="4"/>
  <c r="I16" i="4"/>
  <c r="S15" i="4"/>
  <c r="T27" i="4" s="1"/>
  <c r="I15" i="4"/>
  <c r="S14" i="4"/>
  <c r="I14" i="4"/>
  <c r="S13" i="4"/>
  <c r="I13" i="4"/>
  <c r="S12" i="4"/>
  <c r="I12" i="4"/>
  <c r="S11" i="4"/>
  <c r="I11" i="4"/>
  <c r="S10" i="4"/>
  <c r="I10" i="4"/>
  <c r="S9" i="4"/>
  <c r="I9" i="4"/>
  <c r="S8" i="4"/>
  <c r="I8" i="4"/>
  <c r="S7" i="4"/>
  <c r="I7" i="4"/>
  <c r="S6" i="4"/>
  <c r="I6" i="4"/>
  <c r="K27" i="3" l="1"/>
  <c r="J31" i="3"/>
  <c r="J25" i="3"/>
  <c r="K21" i="3"/>
  <c r="K25" i="3" s="1"/>
  <c r="G27" i="3"/>
  <c r="G31" i="3" s="1"/>
  <c r="F31" i="3"/>
  <c r="F34" i="1"/>
  <c r="M34" i="3"/>
  <c r="J27" i="4"/>
  <c r="G21" i="3"/>
  <c r="K12" i="3"/>
  <c r="I57" i="1"/>
  <c r="G56" i="1"/>
  <c r="G55" i="1"/>
  <c r="G57" i="1" s="1"/>
  <c r="G54" i="1"/>
  <c r="G50" i="1"/>
  <c r="G49" i="1"/>
  <c r="G48" i="1"/>
  <c r="G44" i="1"/>
  <c r="G43" i="1"/>
  <c r="G42" i="1"/>
  <c r="K56" i="1"/>
  <c r="N56" i="1" s="1"/>
  <c r="K55" i="1"/>
  <c r="K54" i="1"/>
  <c r="N54" i="1" s="1"/>
  <c r="K50" i="1"/>
  <c r="K49" i="1"/>
  <c r="N49" i="1" s="1"/>
  <c r="K48" i="1"/>
  <c r="K44" i="1"/>
  <c r="N44" i="1" s="1"/>
  <c r="K43" i="1"/>
  <c r="K42" i="1"/>
  <c r="I30" i="1"/>
  <c r="K12" i="1"/>
  <c r="G12" i="1"/>
  <c r="E45" i="1"/>
  <c r="E13" i="1" s="1"/>
  <c r="E17" i="1" s="1"/>
  <c r="E57" i="1"/>
  <c r="E30" i="1" s="1"/>
  <c r="E34" i="1" s="1"/>
  <c r="E51" i="1"/>
  <c r="E23" i="1" s="1"/>
  <c r="E27" i="1" s="1"/>
  <c r="I51" i="1"/>
  <c r="I23" i="1" s="1"/>
  <c r="I27" i="1" s="1"/>
  <c r="I45" i="1"/>
  <c r="I13" i="1" s="1"/>
  <c r="I17" i="1" s="1"/>
  <c r="J32" i="3" l="1"/>
  <c r="K31" i="3"/>
  <c r="K32" i="3" s="1"/>
  <c r="M27" i="3"/>
  <c r="M31" i="3" s="1"/>
  <c r="M21" i="3"/>
  <c r="G25" i="3"/>
  <c r="G32" i="3" s="1"/>
  <c r="N57" i="1"/>
  <c r="N50" i="1"/>
  <c r="K51" i="1"/>
  <c r="N55" i="1"/>
  <c r="G51" i="1"/>
  <c r="M12" i="3"/>
  <c r="N12" i="1"/>
  <c r="N43" i="1"/>
  <c r="K13" i="1"/>
  <c r="G13" i="1"/>
  <c r="G45" i="1"/>
  <c r="K45" i="1"/>
  <c r="K57" i="1"/>
  <c r="N42" i="1"/>
  <c r="N48" i="1"/>
  <c r="N51" i="1" s="1"/>
  <c r="N13" i="1" l="1"/>
  <c r="N45" i="1"/>
  <c r="K15" i="3"/>
  <c r="G15" i="3"/>
  <c r="K14" i="3"/>
  <c r="G14" i="3"/>
  <c r="K13" i="3"/>
  <c r="K16" i="3" l="1"/>
  <c r="M15" i="3"/>
  <c r="G35" i="3"/>
  <c r="I32" i="3"/>
  <c r="I35" i="3" s="1"/>
  <c r="M14" i="3"/>
  <c r="E32" i="3"/>
  <c r="E35" i="3" s="1"/>
  <c r="M23" i="3"/>
  <c r="F32" i="3"/>
  <c r="F35" i="3" s="1"/>
  <c r="M24" i="3"/>
  <c r="J35" i="3"/>
  <c r="M22" i="3"/>
  <c r="G13" i="3"/>
  <c r="G16" i="3" s="1"/>
  <c r="M25" i="3" l="1"/>
  <c r="K35" i="3"/>
  <c r="M13" i="3"/>
  <c r="M16" i="3" s="1"/>
  <c r="M32" i="3" l="1"/>
  <c r="M35" i="3" s="1"/>
  <c r="K37" i="1" l="1"/>
  <c r="J34" i="1"/>
  <c r="I34" i="1"/>
  <c r="K33" i="1"/>
  <c r="K32" i="1"/>
  <c r="K31" i="1"/>
  <c r="K30" i="1"/>
  <c r="K26" i="1"/>
  <c r="K25" i="1"/>
  <c r="K24" i="1"/>
  <c r="K23" i="1"/>
  <c r="K22" i="1"/>
  <c r="K16" i="1"/>
  <c r="K15" i="1"/>
  <c r="K14" i="1"/>
  <c r="K27" i="1" l="1"/>
  <c r="K34" i="1"/>
  <c r="K17" i="1"/>
  <c r="J35" i="1"/>
  <c r="J38" i="1" s="1"/>
  <c r="I35" i="1"/>
  <c r="I38" i="1" s="1"/>
  <c r="K35" i="1" l="1"/>
  <c r="K38" i="1" s="1"/>
  <c r="G37" i="1" l="1"/>
  <c r="G33" i="1"/>
  <c r="N33" i="1" s="1"/>
  <c r="G32" i="1"/>
  <c r="N32" i="1" s="1"/>
  <c r="G31" i="1"/>
  <c r="N31" i="1" s="1"/>
  <c r="G30" i="1"/>
  <c r="N30" i="1" s="1"/>
  <c r="G26" i="1"/>
  <c r="N26" i="1" s="1"/>
  <c r="G25" i="1"/>
  <c r="N25" i="1" s="1"/>
  <c r="G24" i="1"/>
  <c r="N24" i="1" s="1"/>
  <c r="G23" i="1"/>
  <c r="N23" i="1" s="1"/>
  <c r="G22" i="1"/>
  <c r="G16" i="1"/>
  <c r="N16" i="1" s="1"/>
  <c r="G15" i="1"/>
  <c r="N15" i="1" s="1"/>
  <c r="N22" i="1" l="1"/>
  <c r="N27" i="1" s="1"/>
  <c r="G27" i="1"/>
  <c r="N37" i="1"/>
  <c r="G14" i="1"/>
  <c r="F35" i="1"/>
  <c r="F38" i="1" s="1"/>
  <c r="N29" i="1"/>
  <c r="N34" i="1" s="1"/>
  <c r="N14" i="1" l="1"/>
  <c r="N17" i="1" s="1"/>
  <c r="G17" i="1"/>
  <c r="N35" i="1"/>
  <c r="N38" i="1" s="1"/>
  <c r="E35" i="1"/>
  <c r="E38" i="1" s="1"/>
  <c r="G34" i="1"/>
  <c r="G35" i="1" s="1"/>
  <c r="G38" i="1" s="1"/>
</calcChain>
</file>

<file path=xl/sharedStrings.xml><?xml version="1.0" encoding="utf-8"?>
<sst xmlns="http://schemas.openxmlformats.org/spreadsheetml/2006/main" count="159" uniqueCount="61">
  <si>
    <t xml:space="preserve">AVISTA UTILITIES  </t>
  </si>
  <si>
    <t xml:space="preserve">(000'S OF DOLLARS)  </t>
  </si>
  <si>
    <t>AMI</t>
  </si>
  <si>
    <t>Adjust AMA</t>
  </si>
  <si>
    <t>Rate</t>
  </si>
  <si>
    <t>to EOP</t>
  </si>
  <si>
    <t>DESCRIPTION</t>
  </si>
  <si>
    <t>Rate Base</t>
  </si>
  <si>
    <t>Base</t>
  </si>
  <si>
    <t>Plant</t>
  </si>
  <si>
    <t xml:space="preserve">EXPENSES  </t>
  </si>
  <si>
    <t xml:space="preserve">Distribution  </t>
  </si>
  <si>
    <t xml:space="preserve">Total Electric Expenses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</si>
  <si>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</si>
  <si>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</si>
  <si>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</si>
  <si>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</si>
  <si>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</si>
  <si>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</si>
  <si>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</si>
  <si>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</si>
  <si>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</si>
  <si>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</si>
  <si>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</si>
  <si>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</si>
  <si>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CBR</t>
  </si>
  <si>
    <t>Results</t>
  </si>
  <si>
    <t>AMA</t>
  </si>
  <si>
    <t>EOP</t>
  </si>
  <si>
    <t>Actual Results</t>
  </si>
  <si>
    <t>Undergound Storage</t>
  </si>
  <si>
    <t>WASHINGTON NATURAL GAS RESULTS  - ADJUST NET PLANT AMA TO EOP</t>
  </si>
  <si>
    <t>WASHINGTON ELECTRIC RESULTS  - ADJUST NET PLANT AMA TO EOP</t>
  </si>
  <si>
    <t>TWELVE MONTHS ENDED DECEMBER 31, 2018</t>
  </si>
  <si>
    <t>12.31.2018</t>
  </si>
  <si>
    <t>Additional Detail for Cost of Service</t>
  </si>
  <si>
    <t>Depreciation Expense</t>
  </si>
  <si>
    <t xml:space="preserve">     Steam</t>
  </si>
  <si>
    <t xml:space="preserve">     Hydro</t>
  </si>
  <si>
    <t xml:space="preserve">     Other</t>
  </si>
  <si>
    <t>Total Production Depreciation Expense</t>
  </si>
  <si>
    <t>Plant in Service</t>
  </si>
  <si>
    <t>Total Production Plant in Service</t>
  </si>
  <si>
    <t>Accumulated Depreciation</t>
  </si>
  <si>
    <t>Total Production Accumulated Depreciation</t>
  </si>
  <si>
    <t>Transmission</t>
  </si>
  <si>
    <t xml:space="preserve">Production </t>
  </si>
  <si>
    <t xml:space="preserve">Intangible </t>
  </si>
  <si>
    <t xml:space="preserve">General </t>
  </si>
  <si>
    <t>WA Electric</t>
  </si>
  <si>
    <t>WA Natural Gas</t>
  </si>
  <si>
    <t>Cost</t>
  </si>
  <si>
    <t>A/D</t>
  </si>
  <si>
    <t>ADFIT</t>
  </si>
  <si>
    <t xml:space="preserve">AMA Cost </t>
  </si>
  <si>
    <t xml:space="preserve">AMA  A/D </t>
  </si>
  <si>
    <t>AMA ADFIT</t>
  </si>
  <si>
    <t>ROO</t>
  </si>
  <si>
    <t xml:space="preserve">ADFIT AMA </t>
  </si>
  <si>
    <t>ADFIT EOP</t>
  </si>
  <si>
    <t>2) Adj. Dep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</si>
</sst>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&quot;$&quot;#,###_);_(&quot;$&quot;\ \(#,###\);_(* _);_(@_)"/>
    <numFmt numFmtId="165" formatCode="#,###_);\(#,###\)"/>
    <numFmt numFmtId="166" formatCode="_(* #,##0_);_(* \(#,##0\);_(* &quot;-&quot;??_);_(@_)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ahoma "/>
    </font>
    <font>
      <b/>
      <u/>
      <sz val="11"/>
      <color theme="1"/>
      <name val="Calibri"/>
      <family val="2"/>
      <scheme val="minor"/>
    </font>
    <font>
      <b/>
      <sz val="8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1" applyNumberFormat="1" applyFont="1" applyAlignment="1">
      <alignment horizontal="center"/>
    </xf>
    <xf numFmtId="0" fontId="3" fillId="0" borderId="0" xfId="1" applyFont="1"/>
    <xf numFmtId="41" fontId="3" fillId="0" borderId="0" xfId="1" applyNumberFormat="1" applyFont="1" applyFill="1"/>
    <xf numFmtId="41" fontId="5" fillId="0" borderId="0" xfId="1" applyNumberFormat="1" applyFont="1" applyFill="1"/>
    <xf numFmtId="41" fontId="5" fillId="0" borderId="0" xfId="1" applyNumberFormat="1" applyFont="1" applyBorder="1"/>
    <xf numFmtId="41" fontId="4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Border="1"/>
    <xf numFmtId="0" fontId="6" fillId="0" borderId="0" xfId="0" applyFont="1"/>
    <xf numFmtId="0" fontId="3" fillId="0" borderId="0" xfId="1" applyNumberFormat="1" applyFont="1" applyAlignment="1">
      <alignment horizontal="left"/>
    </xf>
    <xf numFmtId="41" fontId="5" fillId="0" borderId="0" xfId="1" applyNumberFormat="1" applyFont="1" applyFill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41" fontId="5" fillId="0" borderId="0" xfId="1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1" fontId="5" fillId="0" borderId="0" xfId="3" applyNumberFormat="1" applyFont="1" applyFill="1" applyBorder="1" applyAlignment="1">
      <alignment horizontal="center"/>
    </xf>
    <xf numFmtId="41" fontId="5" fillId="0" borderId="0" xfId="2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5" fillId="0" borderId="5" xfId="1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41" fontId="5" fillId="0" borderId="5" xfId="1" applyNumberFormat="1" applyFont="1" applyFill="1" applyBorder="1" applyAlignment="1">
      <alignment horizontal="center"/>
    </xf>
    <xf numFmtId="41" fontId="7" fillId="0" borderId="5" xfId="1" applyNumberFormat="1" applyFont="1" applyFill="1" applyBorder="1" applyAlignment="1">
      <alignment horizontal="center"/>
    </xf>
    <xf numFmtId="41" fontId="5" fillId="2" borderId="5" xfId="1" applyNumberFormat="1" applyFont="1" applyFill="1" applyBorder="1" applyAlignment="1">
      <alignment horizontal="center"/>
    </xf>
    <xf numFmtId="41" fontId="5" fillId="0" borderId="0" xfId="3" quotePrefix="1" applyNumberFormat="1" applyFont="1" applyFill="1" applyBorder="1" applyAlignment="1">
      <alignment horizontal="center"/>
    </xf>
    <xf numFmtId="41" fontId="5" fillId="0" borderId="0" xfId="1" quotePrefix="1" applyNumberFormat="1" applyFont="1" applyFill="1" applyBorder="1" applyAlignment="1">
      <alignment horizontal="center"/>
    </xf>
    <xf numFmtId="0" fontId="5" fillId="0" borderId="8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41" fontId="5" fillId="0" borderId="8" xfId="1" applyNumberFormat="1" applyFont="1" applyFill="1" applyBorder="1" applyAlignment="1">
      <alignment horizontal="center"/>
    </xf>
    <xf numFmtId="41" fontId="7" fillId="0" borderId="8" xfId="1" applyNumberFormat="1" applyFont="1" applyFill="1" applyBorder="1" applyAlignment="1">
      <alignment horizontal="center"/>
    </xf>
    <xf numFmtId="41" fontId="5" fillId="2" borderId="8" xfId="1" applyNumberFormat="1" applyFont="1" applyFill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left"/>
    </xf>
    <xf numFmtId="2" fontId="5" fillId="0" borderId="0" xfId="4" applyNumberFormat="1" applyFont="1" applyAlignment="1" applyProtection="1">
      <alignment horizontal="center"/>
    </xf>
    <xf numFmtId="2" fontId="5" fillId="0" borderId="0" xfId="4" applyNumberFormat="1" applyFont="1" applyFill="1" applyBorder="1" applyAlignment="1" applyProtection="1">
      <alignment horizontal="center"/>
    </xf>
    <xf numFmtId="2" fontId="5" fillId="0" borderId="0" xfId="1" applyNumberFormat="1" applyFont="1" applyFill="1" applyBorder="1" applyAlignment="1">
      <alignment horizontal="center"/>
    </xf>
    <xf numFmtId="2" fontId="5" fillId="0" borderId="0" xfId="1" applyNumberFormat="1" applyFont="1" applyBorder="1" applyAlignment="1">
      <alignment horizontal="center"/>
    </xf>
    <xf numFmtId="2" fontId="7" fillId="0" borderId="0" xfId="4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/>
    <xf numFmtId="37" fontId="3" fillId="0" borderId="0" xfId="1" applyNumberFormat="1" applyFont="1" applyAlignment="1">
      <alignment horizontal="center"/>
    </xf>
    <xf numFmtId="5" fontId="3" fillId="0" borderId="0" xfId="1" applyNumberFormat="1" applyFont="1"/>
    <xf numFmtId="37" fontId="3" fillId="0" borderId="0" xfId="1" applyNumberFormat="1" applyFont="1"/>
    <xf numFmtId="37" fontId="3" fillId="0" borderId="0" xfId="1" applyNumberFormat="1" applyFont="1" applyFill="1"/>
    <xf numFmtId="165" fontId="3" fillId="0" borderId="0" xfId="1" applyNumberFormat="1" applyFont="1" applyFill="1" applyBorder="1"/>
    <xf numFmtId="37" fontId="3" fillId="0" borderId="0" xfId="1" applyNumberFormat="1" applyFont="1" applyBorder="1"/>
    <xf numFmtId="37" fontId="3" fillId="0" borderId="10" xfId="1" applyNumberFormat="1" applyFont="1" applyFill="1" applyBorder="1"/>
    <xf numFmtId="37" fontId="3" fillId="0" borderId="0" xfId="1" applyNumberFormat="1" applyFont="1" applyFill="1" applyBorder="1"/>
    <xf numFmtId="1" fontId="3" fillId="0" borderId="0" xfId="5" applyNumberFormat="1" applyFont="1" applyAlignment="1">
      <alignment horizontal="center"/>
    </xf>
    <xf numFmtId="41" fontId="5" fillId="0" borderId="0" xfId="1" applyNumberFormat="1" applyFont="1" applyFill="1" applyBorder="1"/>
    <xf numFmtId="3" fontId="3" fillId="0" borderId="0" xfId="5" applyNumberFormat="1" applyFont="1" applyAlignment="1">
      <alignment horizontal="center"/>
    </xf>
    <xf numFmtId="5" fontId="4" fillId="0" borderId="0" xfId="1" applyNumberFormat="1" applyFont="1" applyFill="1" applyBorder="1"/>
    <xf numFmtId="5" fontId="3" fillId="0" borderId="0" xfId="1" applyNumberFormat="1" applyFont="1" applyFill="1" applyBorder="1"/>
    <xf numFmtId="5" fontId="3" fillId="0" borderId="0" xfId="1" applyNumberFormat="1" applyFont="1" applyBorder="1"/>
    <xf numFmtId="3" fontId="3" fillId="0" borderId="0" xfId="5" applyNumberFormat="1" applyFont="1" applyFill="1" applyAlignment="1">
      <alignment horizontal="center"/>
    </xf>
    <xf numFmtId="164" fontId="3" fillId="0" borderId="0" xfId="1" applyNumberFormat="1" applyFont="1" applyFill="1" applyBorder="1"/>
    <xf numFmtId="41" fontId="4" fillId="0" borderId="0" xfId="1" applyNumberFormat="1" applyFont="1" applyBorder="1"/>
    <xf numFmtId="5" fontId="5" fillId="0" borderId="0" xfId="1" applyNumberFormat="1" applyFont="1" applyFill="1" applyBorder="1"/>
    <xf numFmtId="41" fontId="3" fillId="0" borderId="3" xfId="1" applyNumberFormat="1" applyFont="1" applyFill="1" applyBorder="1"/>
    <xf numFmtId="41" fontId="5" fillId="3" borderId="0" xfId="1" applyNumberFormat="1" applyFont="1" applyFill="1"/>
    <xf numFmtId="41" fontId="5" fillId="3" borderId="4" xfId="1" quotePrefix="1" applyNumberFormat="1" applyFont="1" applyFill="1" applyBorder="1" applyAlignment="1">
      <alignment horizontal="center"/>
    </xf>
    <xf numFmtId="41" fontId="5" fillId="3" borderId="7" xfId="1" applyNumberFormat="1" applyFont="1" applyFill="1" applyBorder="1" applyAlignment="1">
      <alignment horizontal="center"/>
    </xf>
    <xf numFmtId="41" fontId="5" fillId="3" borderId="11" xfId="1" applyNumberFormat="1" applyFont="1" applyFill="1" applyBorder="1" applyAlignment="1">
      <alignment horizontal="center"/>
    </xf>
    <xf numFmtId="2" fontId="5" fillId="3" borderId="0" xfId="4" applyNumberFormat="1" applyFont="1" applyFill="1" applyAlignment="1" applyProtection="1">
      <alignment horizontal="center"/>
    </xf>
    <xf numFmtId="41" fontId="5" fillId="3" borderId="0" xfId="1" applyNumberFormat="1" applyFont="1" applyFill="1" applyBorder="1"/>
    <xf numFmtId="37" fontId="3" fillId="3" borderId="10" xfId="1" applyNumberFormat="1" applyFont="1" applyFill="1" applyBorder="1"/>
    <xf numFmtId="5" fontId="5" fillId="3" borderId="0" xfId="1" applyNumberFormat="1" applyFont="1" applyFill="1"/>
    <xf numFmtId="37" fontId="5" fillId="3" borderId="0" xfId="1" applyNumberFormat="1" applyFont="1" applyFill="1"/>
    <xf numFmtId="37" fontId="5" fillId="3" borderId="10" xfId="1" applyNumberFormat="1" applyFont="1" applyFill="1" applyBorder="1"/>
    <xf numFmtId="37" fontId="5" fillId="3" borderId="3" xfId="1" applyNumberFormat="1" applyFont="1" applyFill="1" applyBorder="1"/>
    <xf numFmtId="37" fontId="5" fillId="3" borderId="0" xfId="1" applyNumberFormat="1" applyFont="1" applyFill="1" applyBorder="1"/>
    <xf numFmtId="37" fontId="5" fillId="0" borderId="0" xfId="1" applyNumberFormat="1" applyFont="1" applyFill="1" applyBorder="1"/>
    <xf numFmtId="41" fontId="5" fillId="3" borderId="3" xfId="1" quotePrefix="1" applyNumberFormat="1" applyFont="1" applyFill="1" applyBorder="1" applyAlignment="1">
      <alignment horizontal="center"/>
    </xf>
    <xf numFmtId="41" fontId="5" fillId="3" borderId="0" xfId="1" applyNumberFormat="1" applyFont="1" applyFill="1" applyBorder="1" applyAlignment="1">
      <alignment horizontal="center"/>
    </xf>
    <xf numFmtId="41" fontId="5" fillId="3" borderId="10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41" fontId="7" fillId="0" borderId="1" xfId="1" quotePrefix="1" applyNumberFormat="1" applyFont="1" applyFill="1" applyBorder="1" applyAlignment="1">
      <alignment horizontal="center"/>
    </xf>
    <xf numFmtId="2" fontId="5" fillId="0" borderId="5" xfId="4" applyNumberFormat="1" applyFont="1" applyFill="1" applyBorder="1" applyAlignment="1" applyProtection="1">
      <alignment horizontal="center"/>
    </xf>
    <xf numFmtId="41" fontId="5" fillId="0" borderId="5" xfId="1" applyNumberFormat="1" applyFont="1" applyFill="1" applyBorder="1"/>
    <xf numFmtId="41" fontId="5" fillId="0" borderId="8" xfId="1" applyNumberFormat="1" applyFont="1" applyFill="1" applyBorder="1"/>
    <xf numFmtId="5" fontId="5" fillId="0" borderId="5" xfId="1" applyNumberFormat="1" applyFont="1" applyFill="1" applyBorder="1"/>
    <xf numFmtId="37" fontId="5" fillId="0" borderId="5" xfId="1" applyNumberFormat="1" applyFont="1" applyFill="1" applyBorder="1"/>
    <xf numFmtId="37" fontId="5" fillId="0" borderId="8" xfId="1" applyNumberFormat="1" applyFont="1" applyFill="1" applyBorder="1"/>
    <xf numFmtId="37" fontId="5" fillId="0" borderId="1" xfId="1" applyNumberFormat="1" applyFont="1" applyFill="1" applyBorder="1"/>
    <xf numFmtId="0" fontId="5" fillId="0" borderId="2" xfId="1" applyFont="1" applyFill="1" applyBorder="1" applyAlignment="1">
      <alignment horizontal="center"/>
    </xf>
    <xf numFmtId="41" fontId="5" fillId="0" borderId="6" xfId="1" applyNumberFormat="1" applyFont="1" applyFill="1" applyBorder="1" applyAlignment="1">
      <alignment horizontal="center"/>
    </xf>
    <xf numFmtId="41" fontId="5" fillId="0" borderId="9" xfId="1" applyNumberFormat="1" applyFont="1" applyFill="1" applyBorder="1" applyAlignment="1">
      <alignment horizontal="center"/>
    </xf>
    <xf numFmtId="2" fontId="5" fillId="2" borderId="5" xfId="4" applyNumberFormat="1" applyFont="1" applyFill="1" applyBorder="1" applyAlignment="1" applyProtection="1">
      <alignment horizontal="center"/>
    </xf>
    <xf numFmtId="41" fontId="5" fillId="2" borderId="5" xfId="1" applyNumberFormat="1" applyFont="1" applyFill="1" applyBorder="1"/>
    <xf numFmtId="41" fontId="5" fillId="2" borderId="8" xfId="1" applyNumberFormat="1" applyFont="1" applyFill="1" applyBorder="1"/>
    <xf numFmtId="37" fontId="3" fillId="2" borderId="8" xfId="1" applyNumberFormat="1" applyFont="1" applyFill="1" applyBorder="1"/>
    <xf numFmtId="5" fontId="5" fillId="2" borderId="5" xfId="1" applyNumberFormat="1" applyFont="1" applyFill="1" applyBorder="1"/>
    <xf numFmtId="37" fontId="5" fillId="2" borderId="5" xfId="1" applyNumberFormat="1" applyFont="1" applyFill="1" applyBorder="1"/>
    <xf numFmtId="37" fontId="5" fillId="2" borderId="8" xfId="1" applyNumberFormat="1" applyFont="1" applyFill="1" applyBorder="1"/>
    <xf numFmtId="37" fontId="5" fillId="2" borderId="1" xfId="1" applyNumberFormat="1" applyFont="1" applyFill="1" applyBorder="1"/>
    <xf numFmtId="0" fontId="9" fillId="0" borderId="0" xfId="0" applyFont="1" applyBorder="1"/>
    <xf numFmtId="0" fontId="9" fillId="0" borderId="0" xfId="0" applyFont="1"/>
    <xf numFmtId="37" fontId="3" fillId="0" borderId="12" xfId="1" applyNumberFormat="1" applyFont="1" applyFill="1" applyBorder="1"/>
    <xf numFmtId="37" fontId="5" fillId="2" borderId="13" xfId="1" applyNumberFormat="1" applyFont="1" applyFill="1" applyBorder="1"/>
    <xf numFmtId="41" fontId="3" fillId="0" borderId="12" xfId="1" applyNumberFormat="1" applyFont="1" applyFill="1" applyBorder="1"/>
    <xf numFmtId="41" fontId="5" fillId="0" borderId="12" xfId="1" applyNumberFormat="1" applyFont="1" applyFill="1" applyBorder="1"/>
    <xf numFmtId="37" fontId="5" fillId="0" borderId="13" xfId="1" applyNumberFormat="1" applyFont="1" applyFill="1" applyBorder="1"/>
    <xf numFmtId="37" fontId="3" fillId="2" borderId="5" xfId="1" applyNumberFormat="1" applyFont="1" applyFill="1" applyBorder="1"/>
    <xf numFmtId="0" fontId="5" fillId="0" borderId="0" xfId="0" applyFont="1" applyFill="1" applyBorder="1" applyAlignment="1">
      <alignment horizontal="left"/>
    </xf>
    <xf numFmtId="41" fontId="3" fillId="0" borderId="10" xfId="1" applyNumberFormat="1" applyFont="1" applyFill="1" applyBorder="1"/>
    <xf numFmtId="0" fontId="1" fillId="0" borderId="0" xfId="7"/>
    <xf numFmtId="0" fontId="10" fillId="0" borderId="0" xfId="7" applyFont="1" applyAlignment="1">
      <alignment horizontal="center"/>
    </xf>
    <xf numFmtId="14" fontId="1" fillId="0" borderId="0" xfId="7" applyNumberFormat="1"/>
    <xf numFmtId="166" fontId="0" fillId="0" borderId="0" xfId="8" applyNumberFormat="1" applyFont="1" applyAlignment="1">
      <alignment horizontal="right"/>
    </xf>
    <xf numFmtId="166" fontId="0" fillId="0" borderId="0" xfId="8" applyNumberFormat="1" applyFont="1" applyAlignment="1">
      <alignment horizontal="center"/>
    </xf>
    <xf numFmtId="166" fontId="0" fillId="0" borderId="0" xfId="8" applyNumberFormat="1" applyFont="1"/>
    <xf numFmtId="166" fontId="1" fillId="0" borderId="0" xfId="8" applyNumberFormat="1" applyFont="1" applyAlignment="1">
      <alignment horizontal="right"/>
    </xf>
    <xf numFmtId="5" fontId="5" fillId="0" borderId="6" xfId="1" applyNumberFormat="1" applyFont="1" applyFill="1" applyBorder="1"/>
    <xf numFmtId="166" fontId="0" fillId="0" borderId="17" xfId="8" applyNumberFormat="1" applyFont="1" applyBorder="1"/>
    <xf numFmtId="166" fontId="0" fillId="0" borderId="17" xfId="8" applyNumberFormat="1" applyFont="1" applyFill="1" applyBorder="1"/>
    <xf numFmtId="0" fontId="1" fillId="0" borderId="0" xfId="7" applyBorder="1"/>
    <xf numFmtId="166" fontId="0" fillId="0" borderId="0" xfId="8" applyNumberFormat="1" applyFont="1" applyBorder="1"/>
    <xf numFmtId="5" fontId="3" fillId="0" borderId="0" xfId="1" applyNumberFormat="1" applyFont="1" applyFill="1"/>
    <xf numFmtId="37" fontId="7" fillId="0" borderId="0" xfId="1" applyNumberFormat="1" applyFont="1" applyFill="1"/>
    <xf numFmtId="41" fontId="7" fillId="0" borderId="0" xfId="1" applyNumberFormat="1" applyFont="1" applyFill="1"/>
    <xf numFmtId="41" fontId="11" fillId="0" borderId="0" xfId="1" applyNumberFormat="1" applyFont="1" applyFill="1"/>
    <xf numFmtId="41" fontId="12" fillId="0" borderId="0" xfId="1" applyNumberFormat="1" applyFont="1" applyFill="1"/>
    <xf numFmtId="41" fontId="13" fillId="0" borderId="0" xfId="1" applyNumberFormat="1" applyFont="1" applyFill="1"/>
    <xf numFmtId="37" fontId="11" fillId="0" borderId="0" xfId="1" applyNumberFormat="1" applyFont="1" applyFill="1"/>
    <xf numFmtId="41" fontId="12" fillId="0" borderId="0" xfId="1" applyNumberFormat="1" applyFont="1" applyFill="1" applyBorder="1"/>
    <xf numFmtId="37" fontId="13" fillId="2" borderId="5" xfId="1" applyNumberFormat="1" applyFont="1" applyFill="1" applyBorder="1"/>
    <xf numFmtId="37" fontId="13" fillId="3" borderId="0" xfId="1" applyNumberFormat="1" applyFont="1" applyFill="1" applyBorder="1"/>
    <xf numFmtId="37" fontId="13" fillId="3" borderId="0" xfId="1" applyNumberFormat="1" applyFont="1" applyFill="1"/>
    <xf numFmtId="0" fontId="5" fillId="0" borderId="10" xfId="1" applyFont="1" applyFill="1" applyBorder="1" applyAlignment="1">
      <alignment horizontal="center"/>
    </xf>
    <xf numFmtId="41" fontId="4" fillId="0" borderId="0" xfId="1" applyNumberFormat="1" applyFont="1" applyFill="1" applyBorder="1" applyAlignment="1">
      <alignment horizontal="left" wrapText="1"/>
    </xf>
    <xf numFmtId="0" fontId="1" fillId="2" borderId="14" xfId="7" applyFill="1" applyBorder="1" applyAlignment="1">
      <alignment horizontal="center"/>
    </xf>
    <xf numFmtId="0" fontId="1" fillId="2" borderId="15" xfId="7" applyFill="1" applyBorder="1" applyAlignment="1">
      <alignment horizontal="center"/>
    </xf>
    <xf numFmtId="0" fontId="1" fillId="2" borderId="16" xfId="7" applyFill="1" applyBorder="1" applyAlignment="1">
      <alignment horizontal="center"/>
    </xf>
  </cellXfs>
  <cellStyles count="9">
    <cellStyle name="Comma 2" xfId="8"/>
    <cellStyle name="Followed Hyperlink" xfId="4" builtinId="9"/>
    <cellStyle name="Followed Hyperlink 2" xfId="6"/>
    <cellStyle name="Normal" xfId="0" builtinId="0"/>
    <cellStyle name="Normal 2" xfId="7"/>
    <cellStyle name="Normal_DFIT-WaEle_SUM" xfId="5"/>
    <cellStyle name="Normal_IDGas6_97" xfId="3"/>
    <cellStyle name="Normal_WAElec6_97" xfId="1"/>
    <cellStyle name="Normal_WAGas6_9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8"/>
  <sheetViews>
    <sheetView zoomScale="90" zoomScaleNormal="90" workbookViewId="0">
      <selection activeCell="Q47" sqref="Q47"/>
    </sheetView>
    <sheetView tabSelected="1" workbookViewId="1">
      <selection activeCell="O45" sqref="O45"/>
    </sheetView>
  </sheetViews>
  <sheetFormatPr defaultColWidth="10.7109375" defaultRowHeight="12.75"/>
  <cols>
    <col min="1" max="1" width="0.5703125" style="1" customWidth="1"/>
    <col min="2" max="3" width="1.7109375" style="2" customWidth="1"/>
    <col min="4" max="4" width="36.42578125" style="2" customWidth="1"/>
    <col min="5" max="5" width="14.5703125" style="3" bestFit="1" customWidth="1"/>
    <col min="6" max="6" width="8.5703125" style="3" bestFit="1" customWidth="1"/>
    <col min="7" max="7" width="10.140625" style="4" bestFit="1" customWidth="1"/>
    <col min="8" max="8" width="4.7109375" style="4" customWidth="1"/>
    <col min="9" max="9" width="13.42578125" style="3" bestFit="1" customWidth="1"/>
    <col min="10" max="10" width="8.5703125" style="3" bestFit="1" customWidth="1"/>
    <col min="11" max="11" width="10.140625" style="4" bestFit="1" customWidth="1"/>
    <col min="12" max="12" width="4.85546875" style="4" customWidth="1"/>
    <col min="13" max="13" width="2.28515625" style="55" customWidth="1"/>
    <col min="14" max="14" width="12.28515625" style="4" customWidth="1"/>
    <col min="15" max="15" width="18.140625" style="5" customWidth="1"/>
    <col min="16" max="16" width="16.42578125" style="6" customWidth="1"/>
    <col min="17" max="17" width="14.7109375" style="7" customWidth="1"/>
    <col min="18" max="18" width="15.28515625" style="8" customWidth="1"/>
    <col min="19" max="21" width="15.28515625" style="2" customWidth="1"/>
    <col min="22" max="22" width="15.28515625" style="7" customWidth="1"/>
    <col min="23" max="29" width="10.7109375" style="9"/>
    <col min="30" max="16384" width="10.7109375" style="2"/>
  </cols>
  <sheetData>
    <row r="2" spans="1:22">
      <c r="A2" s="10" t="s">
        <v>0</v>
      </c>
      <c r="D2" s="1"/>
      <c r="E2" s="4"/>
      <c r="F2" s="4"/>
      <c r="I2" s="4"/>
      <c r="J2" s="4"/>
    </row>
    <row r="3" spans="1:22" ht="12.75" customHeight="1">
      <c r="A3" s="10" t="s">
        <v>32</v>
      </c>
      <c r="D3" s="1"/>
      <c r="E3" s="11"/>
      <c r="F3" s="11"/>
      <c r="I3" s="11"/>
      <c r="J3" s="11"/>
      <c r="P3" s="135"/>
    </row>
    <row r="4" spans="1:22">
      <c r="A4" s="10" t="s">
        <v>33</v>
      </c>
      <c r="D4" s="1"/>
      <c r="P4" s="135"/>
    </row>
    <row r="5" spans="1:22" ht="12.75" customHeight="1">
      <c r="A5" s="10" t="s">
        <v>1</v>
      </c>
      <c r="D5" s="1"/>
      <c r="E5" s="11"/>
      <c r="F5" s="11"/>
      <c r="I5" s="11"/>
      <c r="J5" s="11"/>
      <c r="P5" s="135"/>
      <c r="V5" s="12"/>
    </row>
    <row r="6" spans="1:22" s="14" customFormat="1" ht="12.75" customHeight="1">
      <c r="A6" s="13"/>
      <c r="D6" s="13"/>
      <c r="E6" s="14" t="s">
        <v>27</v>
      </c>
      <c r="F6" s="15"/>
      <c r="G6" s="34" t="s">
        <v>27</v>
      </c>
      <c r="H6" s="11"/>
      <c r="I6" s="14" t="s">
        <v>28</v>
      </c>
      <c r="J6" s="15"/>
      <c r="K6" s="34" t="s">
        <v>28</v>
      </c>
      <c r="L6" s="11"/>
      <c r="M6" s="16"/>
      <c r="N6" s="81"/>
      <c r="O6" s="16"/>
      <c r="P6" s="135"/>
      <c r="Q6" s="12"/>
      <c r="R6" s="17"/>
      <c r="V6" s="12"/>
    </row>
    <row r="7" spans="1:22" s="14" customFormat="1" ht="12" customHeight="1">
      <c r="A7" s="18"/>
      <c r="B7" s="19"/>
      <c r="C7" s="20"/>
      <c r="D7" s="20"/>
      <c r="E7" s="21" t="s">
        <v>34</v>
      </c>
      <c r="F7" s="90" t="s">
        <v>2</v>
      </c>
      <c r="G7" s="29" t="s">
        <v>34</v>
      </c>
      <c r="H7" s="66"/>
      <c r="I7" s="21" t="s">
        <v>34</v>
      </c>
      <c r="J7" s="90" t="s">
        <v>2</v>
      </c>
      <c r="K7" s="29" t="s">
        <v>34</v>
      </c>
      <c r="L7" s="78"/>
      <c r="M7" s="31"/>
      <c r="N7" s="82" t="s">
        <v>3</v>
      </c>
      <c r="O7" s="22"/>
      <c r="P7" s="23"/>
      <c r="Q7" s="24"/>
      <c r="R7" s="22"/>
      <c r="V7" s="24"/>
    </row>
    <row r="8" spans="1:22" s="14" customFormat="1" ht="12">
      <c r="A8" s="25"/>
      <c r="B8" s="26"/>
      <c r="C8" s="17"/>
      <c r="D8" s="17"/>
      <c r="E8" s="27" t="s">
        <v>29</v>
      </c>
      <c r="F8" s="91" t="s">
        <v>4</v>
      </c>
      <c r="G8" s="29" t="s">
        <v>25</v>
      </c>
      <c r="H8" s="67"/>
      <c r="I8" s="27" t="s">
        <v>29</v>
      </c>
      <c r="J8" s="91" t="s">
        <v>4</v>
      </c>
      <c r="K8" s="29" t="s">
        <v>25</v>
      </c>
      <c r="L8" s="79"/>
      <c r="M8" s="16"/>
      <c r="N8" s="28" t="s">
        <v>5</v>
      </c>
      <c r="O8" s="30"/>
      <c r="P8" s="23"/>
      <c r="Q8" s="12"/>
      <c r="R8" s="31"/>
      <c r="V8" s="12"/>
    </row>
    <row r="9" spans="1:22" s="14" customFormat="1" ht="12">
      <c r="A9" s="32"/>
      <c r="B9" s="33"/>
      <c r="C9" s="34"/>
      <c r="D9" s="34" t="s">
        <v>6</v>
      </c>
      <c r="E9" s="35"/>
      <c r="F9" s="92" t="s">
        <v>8</v>
      </c>
      <c r="G9" s="37" t="s">
        <v>26</v>
      </c>
      <c r="H9" s="68"/>
      <c r="I9" s="35"/>
      <c r="J9" s="92" t="s">
        <v>8</v>
      </c>
      <c r="K9" s="37" t="s">
        <v>26</v>
      </c>
      <c r="L9" s="80"/>
      <c r="M9" s="16"/>
      <c r="N9" s="36" t="s">
        <v>7</v>
      </c>
      <c r="O9" s="16"/>
      <c r="P9" s="23"/>
      <c r="Q9" s="12"/>
      <c r="R9" s="16"/>
      <c r="V9" s="12"/>
    </row>
    <row r="10" spans="1:22" s="38" customFormat="1" ht="12">
      <c r="B10" s="39"/>
      <c r="E10" s="40"/>
      <c r="F10" s="40"/>
      <c r="G10" s="93"/>
      <c r="H10" s="69"/>
      <c r="I10" s="40"/>
      <c r="J10" s="40"/>
      <c r="K10" s="93"/>
      <c r="L10" s="69"/>
      <c r="M10" s="41"/>
      <c r="N10" s="83"/>
      <c r="O10" s="43"/>
      <c r="P10" s="44"/>
      <c r="Q10" s="41"/>
      <c r="R10" s="43"/>
      <c r="V10" s="42"/>
    </row>
    <row r="11" spans="1:22" s="48" customFormat="1" ht="12">
      <c r="A11" s="46"/>
      <c r="B11" s="48" t="s">
        <v>10</v>
      </c>
      <c r="E11" s="49"/>
      <c r="F11" s="49"/>
      <c r="G11" s="94"/>
      <c r="H11" s="65"/>
      <c r="I11" s="49"/>
      <c r="J11" s="49"/>
      <c r="K11" s="94"/>
      <c r="L11" s="65"/>
      <c r="M11" s="55"/>
      <c r="N11" s="84"/>
      <c r="O11" s="5"/>
      <c r="P11" s="6"/>
      <c r="Q11" s="50"/>
      <c r="R11" s="51"/>
      <c r="V11" s="50"/>
    </row>
    <row r="12" spans="1:22" s="48" customFormat="1" ht="12">
      <c r="A12" s="46"/>
      <c r="C12" s="48" t="s">
        <v>47</v>
      </c>
      <c r="E12" s="53">
        <v>16756</v>
      </c>
      <c r="F12" s="49"/>
      <c r="G12" s="94">
        <f>SUM(E12:F12)</f>
        <v>16756</v>
      </c>
      <c r="H12" s="65"/>
      <c r="I12" s="53">
        <v>17474</v>
      </c>
      <c r="J12" s="49"/>
      <c r="K12" s="94">
        <f>SUM(I12:J12)</f>
        <v>17474</v>
      </c>
      <c r="L12" s="65"/>
      <c r="M12" s="55"/>
      <c r="N12" s="84">
        <f>K12-G12</f>
        <v>718</v>
      </c>
      <c r="O12" s="5"/>
      <c r="P12" s="6"/>
      <c r="Q12" s="50"/>
      <c r="R12" s="51"/>
      <c r="V12" s="50"/>
    </row>
    <row r="13" spans="1:22" s="48" customFormat="1" ht="12">
      <c r="A13" s="46"/>
      <c r="C13" s="48" t="s">
        <v>46</v>
      </c>
      <c r="E13" s="53">
        <f>E45</f>
        <v>19692</v>
      </c>
      <c r="F13" s="49"/>
      <c r="G13" s="94">
        <f>SUM(E13:F13)</f>
        <v>19692</v>
      </c>
      <c r="H13" s="65"/>
      <c r="I13" s="53">
        <f>I45</f>
        <v>19982</v>
      </c>
      <c r="J13" s="49"/>
      <c r="K13" s="94">
        <f>SUM(I13:J13)</f>
        <v>19982</v>
      </c>
      <c r="L13" s="65"/>
      <c r="M13" s="55"/>
      <c r="N13" s="84">
        <f>K13-G13</f>
        <v>290</v>
      </c>
      <c r="O13" s="5"/>
      <c r="P13" s="6"/>
      <c r="Q13" s="50"/>
      <c r="R13" s="51"/>
      <c r="V13" s="50"/>
    </row>
    <row r="14" spans="1:22" s="48" customFormat="1" ht="12">
      <c r="A14" s="46"/>
      <c r="C14" s="48" t="s">
        <v>45</v>
      </c>
      <c r="E14" s="53">
        <v>8421</v>
      </c>
      <c r="F14" s="49">
        <v>0</v>
      </c>
      <c r="G14" s="94">
        <f>SUM(E14:F14)</f>
        <v>8421</v>
      </c>
      <c r="H14" s="65"/>
      <c r="I14" s="53">
        <v>8719</v>
      </c>
      <c r="J14" s="49">
        <v>0</v>
      </c>
      <c r="K14" s="94">
        <f>SUM(I14:J14)</f>
        <v>8719</v>
      </c>
      <c r="L14" s="65"/>
      <c r="M14" s="55"/>
      <c r="N14" s="84">
        <f>K14-G14</f>
        <v>298</v>
      </c>
      <c r="O14" s="5"/>
      <c r="P14" s="6"/>
      <c r="Q14" s="50"/>
      <c r="R14" s="51"/>
      <c r="V14" s="50"/>
    </row>
    <row r="15" spans="1:22" s="48" customFormat="1" ht="12">
      <c r="A15" s="46"/>
      <c r="C15" s="48" t="s">
        <v>11</v>
      </c>
      <c r="E15" s="53">
        <v>32098</v>
      </c>
      <c r="F15" s="53">
        <v>0</v>
      </c>
      <c r="G15" s="94">
        <f>SUM(E15:F15)</f>
        <v>32098</v>
      </c>
      <c r="H15" s="65"/>
      <c r="I15" s="53">
        <v>33472</v>
      </c>
      <c r="J15" s="53">
        <v>0</v>
      </c>
      <c r="K15" s="94">
        <f>SUM(I15:J15)</f>
        <v>33472</v>
      </c>
      <c r="L15" s="65"/>
      <c r="M15" s="55"/>
      <c r="N15" s="84">
        <f>K15-G15</f>
        <v>1374</v>
      </c>
      <c r="O15" s="5"/>
      <c r="P15" s="6"/>
      <c r="Q15" s="50"/>
      <c r="R15" s="51"/>
      <c r="V15" s="50"/>
    </row>
    <row r="16" spans="1:22" s="48" customFormat="1" ht="12">
      <c r="A16" s="46"/>
      <c r="C16" s="48" t="s">
        <v>48</v>
      </c>
      <c r="E16" s="52">
        <v>13498</v>
      </c>
      <c r="F16" s="52">
        <v>0</v>
      </c>
      <c r="G16" s="95">
        <f>SUM(E16:F16)</f>
        <v>13498</v>
      </c>
      <c r="H16" s="70"/>
      <c r="I16" s="52">
        <v>14488</v>
      </c>
      <c r="J16" s="52">
        <v>0</v>
      </c>
      <c r="K16" s="95">
        <f>SUM(I16:J16)</f>
        <v>14488</v>
      </c>
      <c r="L16" s="70"/>
      <c r="M16" s="55"/>
      <c r="N16" s="85">
        <f>K16-G16</f>
        <v>990</v>
      </c>
      <c r="O16" s="5"/>
      <c r="P16" s="6"/>
      <c r="Q16" s="50"/>
      <c r="R16" s="51"/>
      <c r="V16" s="50"/>
    </row>
    <row r="17" spans="1:55" s="48" customFormat="1" ht="18" customHeight="1">
      <c r="A17" s="46"/>
      <c r="B17" s="48" t="s">
        <v>12</v>
      </c>
      <c r="E17" s="52">
        <f>SUM(E12:E16)</f>
        <v>90465</v>
      </c>
      <c r="F17" s="52">
        <f>SUM(F12:F16)</f>
        <v>0</v>
      </c>
      <c r="G17" s="96">
        <f>SUM(G12:G16)</f>
        <v>90465</v>
      </c>
      <c r="H17" s="71"/>
      <c r="I17" s="52">
        <f>SUM(I12:I16)</f>
        <v>94135</v>
      </c>
      <c r="J17" s="52">
        <f>SUM(J12:J16)</f>
        <v>0</v>
      </c>
      <c r="K17" s="96">
        <f>SUM(K12:K16)</f>
        <v>94135</v>
      </c>
      <c r="L17" s="71"/>
      <c r="M17" s="53"/>
      <c r="N17" s="88">
        <f>SUM(N12:N16)</f>
        <v>3670</v>
      </c>
      <c r="O17" s="5"/>
      <c r="P17" s="6"/>
      <c r="Q17" s="53"/>
      <c r="R17" s="51"/>
      <c r="V17" s="53"/>
    </row>
    <row r="18" spans="1:55" s="48" customFormat="1" ht="12">
      <c r="E18" s="124" t="s">
        <v>57</v>
      </c>
      <c r="F18" s="49"/>
      <c r="G18" s="94"/>
      <c r="H18" s="65"/>
      <c r="I18" s="124" t="s">
        <v>60</v>
      </c>
      <c r="J18" s="49"/>
      <c r="K18" s="94"/>
      <c r="L18" s="65"/>
      <c r="M18" s="55"/>
      <c r="N18" s="84"/>
      <c r="O18" s="5"/>
      <c r="P18" s="6"/>
      <c r="Q18" s="53"/>
      <c r="R18" s="51"/>
      <c r="V18" s="53"/>
    </row>
    <row r="19" spans="1:55" s="9" customFormat="1">
      <c r="A19" s="56"/>
      <c r="B19" s="2"/>
      <c r="C19" s="2"/>
      <c r="D19" s="2"/>
      <c r="E19" s="3"/>
      <c r="F19" s="3"/>
      <c r="G19" s="94"/>
      <c r="H19" s="65"/>
      <c r="I19" s="3"/>
      <c r="J19" s="3"/>
      <c r="K19" s="94"/>
      <c r="L19" s="65"/>
      <c r="M19" s="55"/>
      <c r="N19" s="84"/>
      <c r="O19" s="5"/>
      <c r="P19" s="6"/>
      <c r="Q19" s="7"/>
      <c r="R19" s="8"/>
      <c r="S19" s="2"/>
      <c r="T19" s="2"/>
      <c r="U19" s="2"/>
      <c r="V19" s="7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s="9" customFormat="1">
      <c r="A20" s="56"/>
      <c r="B20" s="2" t="s">
        <v>13</v>
      </c>
      <c r="C20" s="2"/>
      <c r="D20" s="2"/>
      <c r="E20" s="3"/>
      <c r="F20" s="3"/>
      <c r="G20" s="94"/>
      <c r="H20" s="65"/>
      <c r="I20" s="3"/>
      <c r="J20" s="3"/>
      <c r="K20" s="94"/>
      <c r="L20" s="65"/>
      <c r="M20" s="55"/>
      <c r="N20" s="84"/>
      <c r="O20" s="5"/>
      <c r="P20" s="6"/>
      <c r="Q20" s="7"/>
      <c r="R20" s="8"/>
      <c r="S20" s="2"/>
      <c r="T20" s="2"/>
      <c r="U20" s="2"/>
      <c r="V20" s="7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s="9" customFormat="1">
      <c r="A21" s="1"/>
      <c r="B21" s="2" t="s">
        <v>14</v>
      </c>
      <c r="C21" s="2"/>
      <c r="D21" s="2"/>
      <c r="E21" s="3"/>
      <c r="F21" s="3"/>
      <c r="G21" s="94"/>
      <c r="H21" s="65"/>
      <c r="I21" s="3"/>
      <c r="J21" s="3"/>
      <c r="K21" s="94"/>
      <c r="L21" s="65"/>
      <c r="M21" s="55"/>
      <c r="N21" s="84"/>
      <c r="O21" s="5"/>
      <c r="P21" s="6"/>
      <c r="Q21" s="7"/>
      <c r="R21" s="8"/>
      <c r="S21" s="2"/>
      <c r="T21" s="2"/>
      <c r="U21" s="2"/>
      <c r="V21" s="7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s="47" customFormat="1" ht="12">
      <c r="A22" s="60"/>
      <c r="C22" s="47" t="s">
        <v>15</v>
      </c>
      <c r="E22" s="53">
        <v>189271</v>
      </c>
      <c r="F22" s="58">
        <v>-18571</v>
      </c>
      <c r="G22" s="97">
        <f>SUM(E22:F22)</f>
        <v>170700</v>
      </c>
      <c r="H22" s="72"/>
      <c r="I22" s="53">
        <v>202215</v>
      </c>
      <c r="J22" s="58">
        <v>-27526</v>
      </c>
      <c r="K22" s="97">
        <f>SUM(I22:J22)</f>
        <v>174689</v>
      </c>
      <c r="L22" s="72"/>
      <c r="M22" s="63"/>
      <c r="N22" s="86">
        <f>K22-G22</f>
        <v>3989</v>
      </c>
      <c r="O22" s="118"/>
      <c r="P22" s="63"/>
      <c r="Q22" s="61"/>
      <c r="R22" s="59"/>
      <c r="T22" s="2"/>
      <c r="V22" s="61"/>
    </row>
    <row r="23" spans="1:55" s="48" customFormat="1" ht="12">
      <c r="A23" s="56"/>
      <c r="C23" s="48" t="s">
        <v>16</v>
      </c>
      <c r="E23" s="53">
        <f>E51</f>
        <v>905266</v>
      </c>
      <c r="F23" s="53">
        <v>0</v>
      </c>
      <c r="G23" s="98">
        <f>SUM(E23:F23)</f>
        <v>905266</v>
      </c>
      <c r="H23" s="73"/>
      <c r="I23" s="53">
        <f>I51</f>
        <v>921067</v>
      </c>
      <c r="J23" s="53">
        <v>0</v>
      </c>
      <c r="K23" s="98">
        <f>SUM(I23:J23)</f>
        <v>921067</v>
      </c>
      <c r="L23" s="73"/>
      <c r="M23" s="77"/>
      <c r="N23" s="87">
        <f>K23-G23</f>
        <v>15801</v>
      </c>
      <c r="O23" s="53"/>
      <c r="P23" s="6"/>
      <c r="Q23" s="50"/>
      <c r="R23" s="51"/>
      <c r="T23" s="2"/>
      <c r="V23" s="50"/>
    </row>
    <row r="24" spans="1:55" s="48" customFormat="1" ht="12">
      <c r="A24" s="56"/>
      <c r="C24" s="48" t="s">
        <v>17</v>
      </c>
      <c r="E24" s="53">
        <v>477024</v>
      </c>
      <c r="F24" s="53">
        <v>0</v>
      </c>
      <c r="G24" s="98">
        <f>SUM(E24:F24)</f>
        <v>477024</v>
      </c>
      <c r="H24" s="73"/>
      <c r="I24" s="53">
        <v>495136</v>
      </c>
      <c r="J24" s="53">
        <v>0</v>
      </c>
      <c r="K24" s="98">
        <f>SUM(I24:J24)</f>
        <v>495136</v>
      </c>
      <c r="L24" s="73"/>
      <c r="M24" s="77"/>
      <c r="N24" s="87">
        <f>K24-G24</f>
        <v>18112</v>
      </c>
      <c r="O24" s="53"/>
      <c r="P24" s="6"/>
      <c r="Q24" s="50"/>
      <c r="R24" s="51"/>
      <c r="T24" s="2"/>
      <c r="V24" s="50"/>
    </row>
    <row r="25" spans="1:55" s="48" customFormat="1" ht="12">
      <c r="A25" s="56"/>
      <c r="C25" s="48" t="s">
        <v>11</v>
      </c>
      <c r="E25" s="53">
        <v>1109132</v>
      </c>
      <c r="F25" s="53">
        <v>-1024</v>
      </c>
      <c r="G25" s="98">
        <f>SUM(E25:F25)</f>
        <v>1108108</v>
      </c>
      <c r="H25" s="73"/>
      <c r="I25" s="53">
        <v>1157343</v>
      </c>
      <c r="J25" s="53">
        <v>-6420</v>
      </c>
      <c r="K25" s="98">
        <f>SUM(I25:J25)</f>
        <v>1150923</v>
      </c>
      <c r="L25" s="73"/>
      <c r="M25" s="77"/>
      <c r="N25" s="87">
        <f>K25-G25</f>
        <v>42815</v>
      </c>
      <c r="O25" s="53"/>
      <c r="P25" s="6"/>
      <c r="Q25" s="50"/>
      <c r="R25" s="51"/>
      <c r="T25" s="2"/>
      <c r="V25" s="50"/>
    </row>
    <row r="26" spans="1:55" s="48" customFormat="1" ht="12">
      <c r="A26" s="56"/>
      <c r="C26" s="48" t="s">
        <v>18</v>
      </c>
      <c r="E26" s="52">
        <v>260549</v>
      </c>
      <c r="F26" s="52">
        <v>-2869</v>
      </c>
      <c r="G26" s="99">
        <f>SUM(E26:F26)</f>
        <v>257680</v>
      </c>
      <c r="H26" s="74"/>
      <c r="I26" s="52">
        <v>275556</v>
      </c>
      <c r="J26" s="52">
        <v>-7128</v>
      </c>
      <c r="K26" s="99">
        <f>SUM(I26:J26)</f>
        <v>268428</v>
      </c>
      <c r="L26" s="74"/>
      <c r="M26" s="77"/>
      <c r="N26" s="88">
        <f>K26-G26</f>
        <v>10748</v>
      </c>
      <c r="O26" s="53"/>
      <c r="P26" s="6"/>
      <c r="Q26" s="50"/>
      <c r="R26" s="51"/>
      <c r="T26" s="2"/>
      <c r="V26" s="50"/>
    </row>
    <row r="27" spans="1:55" s="48" customFormat="1" ht="12">
      <c r="A27" s="56"/>
      <c r="B27" s="48" t="s">
        <v>19</v>
      </c>
      <c r="E27" s="3">
        <f>SUM(E22:E26)</f>
        <v>2941242</v>
      </c>
      <c r="F27" s="123">
        <f>SUM(F22:F26)</f>
        <v>-22464</v>
      </c>
      <c r="G27" s="98">
        <f>SUM(G22:G26)</f>
        <v>2918778</v>
      </c>
      <c r="H27" s="73"/>
      <c r="I27" s="3">
        <f>SUM(I22:I26)</f>
        <v>3051317</v>
      </c>
      <c r="J27" s="123">
        <f>SUM(J22:J26)</f>
        <v>-41074</v>
      </c>
      <c r="K27" s="98">
        <f>SUM(K22:K26)</f>
        <v>3010243</v>
      </c>
      <c r="L27" s="73"/>
      <c r="M27" s="77"/>
      <c r="N27" s="87">
        <f>SUM(N22:N26)</f>
        <v>91465</v>
      </c>
      <c r="O27" s="45"/>
      <c r="P27" s="6"/>
      <c r="Q27" s="53"/>
      <c r="R27" s="51"/>
      <c r="T27" s="2"/>
      <c r="V27" s="53"/>
    </row>
    <row r="28" spans="1:55" s="48" customFormat="1" ht="18" customHeight="1">
      <c r="A28" s="56"/>
      <c r="B28" s="48" t="s">
        <v>20</v>
      </c>
      <c r="E28" s="124" t="s">
        <v>57</v>
      </c>
      <c r="F28" s="3"/>
      <c r="G28" s="98"/>
      <c r="H28" s="73"/>
      <c r="I28" s="124" t="s">
        <v>57</v>
      </c>
      <c r="J28" s="3"/>
      <c r="K28" s="98"/>
      <c r="L28" s="73"/>
      <c r="M28" s="77"/>
      <c r="N28" s="87"/>
      <c r="O28" s="45"/>
      <c r="P28" s="6"/>
      <c r="Q28" s="50"/>
      <c r="R28" s="51"/>
      <c r="T28" s="2"/>
      <c r="V28" s="50"/>
    </row>
    <row r="29" spans="1:55" s="48" customFormat="1" ht="12">
      <c r="A29" s="56"/>
      <c r="C29" s="47" t="s">
        <v>15</v>
      </c>
      <c r="E29" s="53">
        <v>-43552</v>
      </c>
      <c r="F29" s="53">
        <v>1078</v>
      </c>
      <c r="G29" s="98">
        <f>SUM(E29:F29)</f>
        <v>-42474</v>
      </c>
      <c r="H29" s="73"/>
      <c r="I29" s="53">
        <v>-48670</v>
      </c>
      <c r="J29" s="53">
        <v>2315</v>
      </c>
      <c r="K29" s="98">
        <f>SUM(I29:J29)</f>
        <v>-46355</v>
      </c>
      <c r="L29" s="73"/>
      <c r="M29" s="77"/>
      <c r="N29" s="87">
        <f>K29-G29</f>
        <v>-3881</v>
      </c>
      <c r="O29" s="53"/>
      <c r="P29" s="62"/>
      <c r="Q29" s="50"/>
      <c r="R29" s="51"/>
      <c r="T29" s="2"/>
      <c r="V29" s="50"/>
    </row>
    <row r="30" spans="1:55" s="48" customFormat="1" ht="12">
      <c r="A30" s="56"/>
      <c r="C30" s="48" t="s">
        <v>16</v>
      </c>
      <c r="E30" s="53">
        <f>E57</f>
        <v>-365167</v>
      </c>
      <c r="F30" s="53">
        <v>0</v>
      </c>
      <c r="G30" s="98">
        <f>SUM(E30:F30)</f>
        <v>-365167</v>
      </c>
      <c r="H30" s="73"/>
      <c r="I30" s="53">
        <f>I57</f>
        <v>-372284</v>
      </c>
      <c r="J30" s="53">
        <v>0</v>
      </c>
      <c r="K30" s="98">
        <f>SUM(I30:J30)</f>
        <v>-372284</v>
      </c>
      <c r="L30" s="73"/>
      <c r="M30" s="77"/>
      <c r="N30" s="87">
        <f>K30-G30</f>
        <v>-7117</v>
      </c>
      <c r="O30" s="53"/>
      <c r="P30" s="62"/>
      <c r="Q30" s="50"/>
      <c r="R30" s="51"/>
      <c r="T30" s="2"/>
      <c r="V30" s="50"/>
    </row>
    <row r="31" spans="1:55" s="48" customFormat="1" ht="12">
      <c r="A31" s="56"/>
      <c r="C31" s="48" t="s">
        <v>17</v>
      </c>
      <c r="E31" s="53">
        <v>-140271</v>
      </c>
      <c r="F31" s="53">
        <v>0</v>
      </c>
      <c r="G31" s="98">
        <f>SUM(E31:F31)</f>
        <v>-140271</v>
      </c>
      <c r="H31" s="73"/>
      <c r="I31" s="53">
        <v>-142875</v>
      </c>
      <c r="J31" s="53">
        <v>0</v>
      </c>
      <c r="K31" s="98">
        <f>SUM(I31:J31)</f>
        <v>-142875</v>
      </c>
      <c r="L31" s="73"/>
      <c r="M31" s="77"/>
      <c r="N31" s="87">
        <f>K31-G31</f>
        <v>-2604</v>
      </c>
      <c r="O31" s="53"/>
      <c r="P31" s="62"/>
      <c r="Q31" s="50"/>
      <c r="R31" s="51"/>
      <c r="T31" s="2"/>
      <c r="V31" s="50"/>
    </row>
    <row r="32" spans="1:55" s="48" customFormat="1" ht="12">
      <c r="A32" s="56"/>
      <c r="C32" s="48" t="s">
        <v>11</v>
      </c>
      <c r="E32" s="53">
        <v>-336685</v>
      </c>
      <c r="F32" s="53">
        <v>9</v>
      </c>
      <c r="G32" s="98">
        <f>SUM(E32:F32)</f>
        <v>-336676</v>
      </c>
      <c r="H32" s="73"/>
      <c r="I32" s="53">
        <v>-349415</v>
      </c>
      <c r="J32" s="53">
        <v>68</v>
      </c>
      <c r="K32" s="98">
        <f>SUM(I32:J32)</f>
        <v>-349347</v>
      </c>
      <c r="L32" s="73"/>
      <c r="M32" s="77"/>
      <c r="N32" s="87">
        <f>K32-G32</f>
        <v>-12671</v>
      </c>
      <c r="O32" s="53"/>
      <c r="P32" s="62"/>
      <c r="Q32" s="50"/>
      <c r="R32" s="51"/>
      <c r="T32" s="2"/>
      <c r="V32" s="50"/>
    </row>
    <row r="33" spans="1:22" s="48" customFormat="1" ht="12">
      <c r="A33" s="56"/>
      <c r="C33" s="48" t="s">
        <v>18</v>
      </c>
      <c r="E33" s="53">
        <v>-93057</v>
      </c>
      <c r="F33" s="53">
        <v>328</v>
      </c>
      <c r="G33" s="98">
        <f>SUM(E33:F33)</f>
        <v>-92729</v>
      </c>
      <c r="H33" s="73"/>
      <c r="I33" s="53">
        <v>-97581</v>
      </c>
      <c r="J33" s="53">
        <v>651</v>
      </c>
      <c r="K33" s="98">
        <f>SUM(I33:J33)</f>
        <v>-96930</v>
      </c>
      <c r="L33" s="73"/>
      <c r="M33" s="77"/>
      <c r="N33" s="87">
        <f>K33-G33</f>
        <v>-4201</v>
      </c>
      <c r="O33" s="53"/>
      <c r="P33" s="62"/>
      <c r="Q33" s="50"/>
      <c r="R33" s="51"/>
      <c r="T33" s="2"/>
      <c r="V33" s="50"/>
    </row>
    <row r="34" spans="1:22" s="48" customFormat="1" ht="12">
      <c r="A34" s="56"/>
      <c r="B34" s="48" t="s">
        <v>21</v>
      </c>
      <c r="E34" s="64">
        <f>SUM(E29:E33)</f>
        <v>-978732</v>
      </c>
      <c r="F34" s="64">
        <f>SUM(F29:F33)</f>
        <v>1415</v>
      </c>
      <c r="G34" s="100">
        <f t="shared" ref="G34" si="0">SUM(G29:G33)</f>
        <v>-977317</v>
      </c>
      <c r="H34" s="75"/>
      <c r="I34" s="64">
        <f t="shared" ref="I34:J34" si="1">SUM(I29:I33)</f>
        <v>-1010825</v>
      </c>
      <c r="J34" s="64">
        <f t="shared" si="1"/>
        <v>3034</v>
      </c>
      <c r="K34" s="100">
        <f>SUM(K29:K33)</f>
        <v>-1007791</v>
      </c>
      <c r="L34" s="75"/>
      <c r="M34" s="77"/>
      <c r="N34" s="89">
        <f>SUM(N29:N33)</f>
        <v>-30474</v>
      </c>
      <c r="O34" s="45"/>
      <c r="P34" s="6"/>
      <c r="Q34" s="50"/>
      <c r="R34" s="51"/>
      <c r="T34" s="2"/>
      <c r="V34" s="50"/>
    </row>
    <row r="35" spans="1:22" s="48" customFormat="1" ht="12">
      <c r="A35" s="56"/>
      <c r="B35" s="48" t="s">
        <v>22</v>
      </c>
      <c r="E35" s="64">
        <f>E27+E34</f>
        <v>1962510</v>
      </c>
      <c r="F35" s="64">
        <f t="shared" ref="F35" si="2">F27+F34</f>
        <v>-21049</v>
      </c>
      <c r="G35" s="100">
        <f>G27+G34</f>
        <v>1941461</v>
      </c>
      <c r="H35" s="75"/>
      <c r="I35" s="64">
        <f>I27+I34</f>
        <v>2040492</v>
      </c>
      <c r="J35" s="64">
        <f>J27+J34</f>
        <v>-38040</v>
      </c>
      <c r="K35" s="100">
        <f>K27+K34</f>
        <v>2002452</v>
      </c>
      <c r="L35" s="75"/>
      <c r="M35" s="77"/>
      <c r="N35" s="89">
        <f t="shared" ref="N35" si="3">N27+N34</f>
        <v>60991</v>
      </c>
      <c r="O35" s="45"/>
      <c r="P35" s="6"/>
      <c r="Q35" s="50"/>
      <c r="R35" s="51"/>
      <c r="T35" s="2"/>
      <c r="V35" s="50"/>
    </row>
    <row r="36" spans="1:22" s="48" customFormat="1" ht="12">
      <c r="A36" s="56"/>
      <c r="E36" s="124" t="s">
        <v>57</v>
      </c>
      <c r="F36" s="45"/>
      <c r="G36" s="98"/>
      <c r="H36" s="76"/>
      <c r="I36" s="124" t="s">
        <v>57</v>
      </c>
      <c r="J36" s="45"/>
      <c r="K36" s="98"/>
      <c r="L36" s="76"/>
      <c r="M36" s="77"/>
      <c r="N36" s="87"/>
      <c r="O36" s="45"/>
      <c r="P36" s="6"/>
      <c r="Q36" s="50"/>
      <c r="R36" s="51"/>
      <c r="T36" s="2"/>
      <c r="V36" s="50"/>
    </row>
    <row r="37" spans="1:22" s="48" customFormat="1" ht="12">
      <c r="A37" s="54"/>
      <c r="B37" s="48" t="s">
        <v>23</v>
      </c>
      <c r="E37" s="110">
        <v>-412883</v>
      </c>
      <c r="F37" s="110">
        <f>-'AMI Net RB'!H27/1000</f>
        <v>1883.0530353568981</v>
      </c>
      <c r="G37" s="99">
        <f>SUM(E37:F37)</f>
        <v>-410999.94696464308</v>
      </c>
      <c r="H37" s="74"/>
      <c r="I37" s="110">
        <v>-412919</v>
      </c>
      <c r="J37" s="110">
        <f>-'AMI Net RB'!G27/1000</f>
        <v>2820.085</v>
      </c>
      <c r="K37" s="99">
        <f>SUM(I37:J37)</f>
        <v>-410098.91499999998</v>
      </c>
      <c r="L37" s="74"/>
      <c r="M37" s="77"/>
      <c r="N37" s="88">
        <f>K37-G37</f>
        <v>901.03196464310167</v>
      </c>
      <c r="O37" s="45"/>
      <c r="P37" s="6"/>
      <c r="Q37" s="50"/>
      <c r="R37" s="51"/>
      <c r="T37" s="2"/>
      <c r="V37" s="50"/>
    </row>
    <row r="38" spans="1:22" s="48" customFormat="1" ht="12">
      <c r="A38" s="54"/>
      <c r="C38" s="48" t="s">
        <v>24</v>
      </c>
      <c r="E38" s="45">
        <f>SUM(E35:E37)</f>
        <v>1549627</v>
      </c>
      <c r="F38" s="45">
        <f t="shared" ref="F38:N38" si="4">SUM(F35:F37)</f>
        <v>-19165.946964643103</v>
      </c>
      <c r="G38" s="99">
        <f>SUM(G35:G37)</f>
        <v>1530461.053035357</v>
      </c>
      <c r="H38" s="76"/>
      <c r="I38" s="45">
        <f>SUM(I35:I37)</f>
        <v>1627573</v>
      </c>
      <c r="J38" s="45">
        <f t="shared" ref="J38:K38" si="5">SUM(J35:J37)</f>
        <v>-35219.915000000001</v>
      </c>
      <c r="K38" s="99">
        <f t="shared" si="5"/>
        <v>1592353.085</v>
      </c>
      <c r="L38" s="76"/>
      <c r="M38" s="77"/>
      <c r="N38" s="88">
        <f t="shared" si="4"/>
        <v>61892.031964643102</v>
      </c>
      <c r="O38" s="45"/>
      <c r="P38" s="6"/>
      <c r="Q38" s="50"/>
      <c r="R38" s="51"/>
      <c r="T38" s="2"/>
      <c r="V38" s="50"/>
    </row>
    <row r="39" spans="1:22">
      <c r="E39" s="125" t="s">
        <v>58</v>
      </c>
      <c r="I39" s="125" t="s">
        <v>59</v>
      </c>
    </row>
    <row r="40" spans="1:22">
      <c r="B40" s="109" t="s">
        <v>35</v>
      </c>
      <c r="C40" s="101"/>
      <c r="D40" s="102"/>
    </row>
    <row r="41" spans="1:22">
      <c r="B41" s="48" t="s">
        <v>36</v>
      </c>
      <c r="C41" s="48"/>
      <c r="D41" s="48"/>
      <c r="H41" s="77"/>
    </row>
    <row r="42" spans="1:22">
      <c r="B42" s="48" t="s">
        <v>37</v>
      </c>
      <c r="C42" s="48"/>
      <c r="D42" s="48"/>
      <c r="E42" s="53">
        <v>5413</v>
      </c>
      <c r="F42" s="53"/>
      <c r="G42" s="100">
        <f>SUM(E42:F42)</f>
        <v>5413</v>
      </c>
      <c r="H42" s="65"/>
      <c r="I42" s="53">
        <v>5446</v>
      </c>
      <c r="K42" s="100">
        <f>SUM(I42:J42)</f>
        <v>5446</v>
      </c>
      <c r="L42" s="65"/>
      <c r="N42" s="89">
        <f>K42-G42</f>
        <v>33</v>
      </c>
    </row>
    <row r="43" spans="1:22">
      <c r="B43" s="48" t="s">
        <v>38</v>
      </c>
      <c r="C43" s="48"/>
      <c r="D43" s="48"/>
      <c r="E43" s="53">
        <v>7878</v>
      </c>
      <c r="F43" s="53"/>
      <c r="G43" s="98">
        <f>SUM(E43:F43)</f>
        <v>7878</v>
      </c>
      <c r="H43" s="76"/>
      <c r="I43" s="53">
        <v>8108</v>
      </c>
      <c r="K43" s="98">
        <f>SUM(I43:J43)</f>
        <v>8108</v>
      </c>
      <c r="L43" s="65"/>
      <c r="N43" s="87">
        <f>K43-G43</f>
        <v>230</v>
      </c>
    </row>
    <row r="44" spans="1:22">
      <c r="B44" s="48" t="s">
        <v>39</v>
      </c>
      <c r="C44" s="48"/>
      <c r="D44" s="48"/>
      <c r="E44" s="53">
        <v>6401</v>
      </c>
      <c r="F44" s="53"/>
      <c r="G44" s="98">
        <f>SUM(E44:F44)</f>
        <v>6401</v>
      </c>
      <c r="H44" s="65"/>
      <c r="I44" s="53">
        <v>6428</v>
      </c>
      <c r="K44" s="98">
        <f>SUM(I44:J44)</f>
        <v>6428</v>
      </c>
      <c r="L44" s="65"/>
      <c r="N44" s="87">
        <f>K44-G44</f>
        <v>27</v>
      </c>
    </row>
    <row r="45" spans="1:22">
      <c r="B45" s="48" t="s">
        <v>40</v>
      </c>
      <c r="C45" s="48"/>
      <c r="D45" s="48"/>
      <c r="E45" s="103">
        <f>SUM(E42:E44)</f>
        <v>19692</v>
      </c>
      <c r="F45" s="103"/>
      <c r="G45" s="104">
        <f>SUM(G42:G44)</f>
        <v>19692</v>
      </c>
      <c r="H45" s="65"/>
      <c r="I45" s="103">
        <f>SUM(I42:I44)</f>
        <v>19982</v>
      </c>
      <c r="J45" s="105"/>
      <c r="K45" s="104">
        <f>SUM(K42:K44)</f>
        <v>19982</v>
      </c>
      <c r="L45" s="65"/>
      <c r="M45" s="106"/>
      <c r="N45" s="107">
        <f>SUM(N42:N44)</f>
        <v>290</v>
      </c>
    </row>
    <row r="46" spans="1:22">
      <c r="B46" s="48"/>
      <c r="C46" s="48"/>
      <c r="D46" s="48"/>
      <c r="E46" s="124" t="s">
        <v>57</v>
      </c>
      <c r="F46" s="53"/>
      <c r="G46" s="108"/>
      <c r="H46" s="65"/>
      <c r="I46" s="124" t="s">
        <v>57</v>
      </c>
      <c r="K46" s="94"/>
      <c r="L46" s="65"/>
      <c r="N46" s="84"/>
    </row>
    <row r="47" spans="1:22">
      <c r="B47" s="48" t="s">
        <v>41</v>
      </c>
      <c r="C47" s="48"/>
      <c r="E47" s="53"/>
      <c r="F47" s="53"/>
      <c r="G47" s="108"/>
      <c r="H47" s="65"/>
      <c r="I47" s="53"/>
      <c r="K47" s="94"/>
      <c r="L47" s="65"/>
      <c r="N47" s="84"/>
    </row>
    <row r="48" spans="1:22">
      <c r="B48" s="48" t="s">
        <v>37</v>
      </c>
      <c r="C48" s="48"/>
      <c r="E48" s="53">
        <v>281417</v>
      </c>
      <c r="F48" s="53"/>
      <c r="G48" s="98">
        <f>SUM(E48:F48)</f>
        <v>281417</v>
      </c>
      <c r="H48" s="65"/>
      <c r="I48" s="53">
        <v>284402</v>
      </c>
      <c r="K48" s="98">
        <f>SUM(I48:J48)</f>
        <v>284402</v>
      </c>
      <c r="L48" s="65"/>
      <c r="N48" s="87">
        <f>K48-G48</f>
        <v>2985</v>
      </c>
    </row>
    <row r="49" spans="2:14">
      <c r="B49" s="48" t="s">
        <v>38</v>
      </c>
      <c r="C49" s="48"/>
      <c r="E49" s="53">
        <v>423862</v>
      </c>
      <c r="F49" s="53"/>
      <c r="G49" s="98">
        <f>SUM(E49:F49)</f>
        <v>423862</v>
      </c>
      <c r="H49" s="65"/>
      <c r="I49" s="53">
        <v>436245</v>
      </c>
      <c r="K49" s="98">
        <f>SUM(I49:J49)</f>
        <v>436245</v>
      </c>
      <c r="L49" s="65"/>
      <c r="N49" s="87">
        <f>K49-G49</f>
        <v>12383</v>
      </c>
    </row>
    <row r="50" spans="2:14">
      <c r="B50" s="48" t="s">
        <v>39</v>
      </c>
      <c r="C50" s="48"/>
      <c r="E50" s="53">
        <v>199987</v>
      </c>
      <c r="F50" s="53"/>
      <c r="G50" s="98">
        <f>SUM(E50:F50)</f>
        <v>199987</v>
      </c>
      <c r="H50" s="65"/>
      <c r="I50" s="53">
        <v>200420</v>
      </c>
      <c r="K50" s="98">
        <f>SUM(I50:J50)</f>
        <v>200420</v>
      </c>
      <c r="L50" s="65"/>
      <c r="N50" s="87">
        <f>K50-G50</f>
        <v>433</v>
      </c>
    </row>
    <row r="51" spans="2:14">
      <c r="B51" s="48" t="s">
        <v>42</v>
      </c>
      <c r="C51" s="48"/>
      <c r="E51" s="103">
        <f t="shared" ref="E51" si="6">SUM(E48:E50)</f>
        <v>905266</v>
      </c>
      <c r="F51" s="103"/>
      <c r="G51" s="104">
        <f>SUM(G48:G50)</f>
        <v>905266</v>
      </c>
      <c r="H51" s="65"/>
      <c r="I51" s="103">
        <f t="shared" ref="I51" si="7">SUM(I48:I50)</f>
        <v>921067</v>
      </c>
      <c r="J51" s="105"/>
      <c r="K51" s="104">
        <f>SUM(K48:K50)</f>
        <v>921067</v>
      </c>
      <c r="L51" s="65"/>
      <c r="M51" s="106"/>
      <c r="N51" s="107">
        <f>SUM(N48:N50)</f>
        <v>15801</v>
      </c>
    </row>
    <row r="52" spans="2:14">
      <c r="B52" s="48"/>
      <c r="C52" s="48"/>
      <c r="E52" s="124" t="s">
        <v>57</v>
      </c>
      <c r="F52" s="53"/>
      <c r="G52" s="108"/>
      <c r="H52" s="65"/>
      <c r="I52" s="124" t="s">
        <v>57</v>
      </c>
      <c r="K52" s="94"/>
      <c r="L52" s="65"/>
      <c r="N52" s="84"/>
    </row>
    <row r="53" spans="2:14">
      <c r="B53" s="48" t="s">
        <v>43</v>
      </c>
      <c r="C53" s="48"/>
      <c r="E53" s="53"/>
      <c r="F53" s="53"/>
      <c r="G53" s="108"/>
      <c r="H53" s="65"/>
      <c r="I53" s="53"/>
      <c r="K53" s="94"/>
      <c r="L53" s="65"/>
      <c r="N53" s="84"/>
    </row>
    <row r="54" spans="2:14">
      <c r="B54" s="48" t="s">
        <v>37</v>
      </c>
      <c r="C54" s="48"/>
      <c r="E54" s="53">
        <v>-197559</v>
      </c>
      <c r="F54" s="53"/>
      <c r="G54" s="98">
        <f t="shared" ref="G54:G56" si="8">SUM(E54:F54)</f>
        <v>-197559</v>
      </c>
      <c r="H54" s="65"/>
      <c r="I54" s="53">
        <v>-199779</v>
      </c>
      <c r="K54" s="98">
        <f>SUM(I54:J54)</f>
        <v>-199779</v>
      </c>
      <c r="L54" s="65"/>
      <c r="N54" s="87">
        <f>K54-G54</f>
        <v>-2220</v>
      </c>
    </row>
    <row r="55" spans="2:14">
      <c r="B55" s="48" t="s">
        <v>38</v>
      </c>
      <c r="C55" s="48"/>
      <c r="E55" s="53">
        <v>-86609</v>
      </c>
      <c r="F55" s="53"/>
      <c r="G55" s="98">
        <f t="shared" si="8"/>
        <v>-86609</v>
      </c>
      <c r="H55" s="65"/>
      <c r="I55" s="53">
        <v>-88576</v>
      </c>
      <c r="K55" s="98">
        <f>SUM(I55:J55)</f>
        <v>-88576</v>
      </c>
      <c r="L55" s="65"/>
      <c r="N55" s="87">
        <f>K55-G55</f>
        <v>-1967</v>
      </c>
    </row>
    <row r="56" spans="2:14">
      <c r="B56" s="48" t="s">
        <v>39</v>
      </c>
      <c r="C56" s="48"/>
      <c r="E56" s="53">
        <v>-80999</v>
      </c>
      <c r="F56" s="53"/>
      <c r="G56" s="99">
        <f t="shared" si="8"/>
        <v>-80999</v>
      </c>
      <c r="H56" s="65"/>
      <c r="I56" s="53">
        <v>-83929</v>
      </c>
      <c r="K56" s="98">
        <f>SUM(I56:J56)</f>
        <v>-83929</v>
      </c>
      <c r="L56" s="65"/>
      <c r="N56" s="87">
        <f>K56-G56</f>
        <v>-2930</v>
      </c>
    </row>
    <row r="57" spans="2:14">
      <c r="B57" s="48" t="s">
        <v>44</v>
      </c>
      <c r="C57" s="48"/>
      <c r="E57" s="103">
        <f>SUM(E54:E56)</f>
        <v>-365167</v>
      </c>
      <c r="F57" s="103"/>
      <c r="G57" s="104">
        <f>SUM(G54:G56)</f>
        <v>-365167</v>
      </c>
      <c r="H57" s="65"/>
      <c r="I57" s="103">
        <f>SUM(I54:I56)</f>
        <v>-372284</v>
      </c>
      <c r="J57" s="105"/>
      <c r="K57" s="104">
        <f>SUM(K54:K56)</f>
        <v>-372284</v>
      </c>
      <c r="L57" s="65"/>
      <c r="M57" s="106"/>
      <c r="N57" s="107">
        <f>SUM(N54:N56)</f>
        <v>-7117</v>
      </c>
    </row>
    <row r="58" spans="2:14">
      <c r="B58" s="48"/>
      <c r="C58" s="48"/>
      <c r="E58" s="124" t="s">
        <v>57</v>
      </c>
      <c r="I58" s="124" t="s">
        <v>57</v>
      </c>
    </row>
  </sheetData>
  <mergeCells count="1">
    <mergeCell ref="P3:P6"/>
  </mergeCells>
  <pageMargins left="0.45" right="0.51" top="1" bottom="0.5" header="0.5" footer="0.5"/>
  <pageSetup scale="90" firstPageNumber="4" orientation="landscape" r:id="rId1"/>
  <headerFooter scaleWithDoc="0" alignWithMargins="0">
    <oddHeader>&amp;RCBR Electric - 09/2018</oddHeader>
    <oddFooter>&amp;C&amp;F&amp;RPage &amp;P of &amp;N</oddFooter>
  </headerFooter>
  <colBreaks count="1" manualBreakCount="1">
    <brk id="14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36"/>
  <sheetViews>
    <sheetView workbookViewId="0">
      <selection activeCell="F34" sqref="F34"/>
    </sheetView>
    <sheetView tabSelected="1" workbookViewId="1">
      <selection activeCell="O45" sqref="O45"/>
    </sheetView>
  </sheetViews>
  <sheetFormatPr defaultColWidth="10.7109375" defaultRowHeight="12.75"/>
  <cols>
    <col min="1" max="1" width="0.5703125" style="1" customWidth="1"/>
    <col min="2" max="3" width="1.7109375" style="2" customWidth="1"/>
    <col min="4" max="4" width="23.5703125" style="2" customWidth="1"/>
    <col min="5" max="5" width="13.42578125" style="3" bestFit="1" customWidth="1"/>
    <col min="6" max="6" width="7.85546875" style="3" bestFit="1" customWidth="1"/>
    <col min="7" max="7" width="10.140625" style="4" bestFit="1" customWidth="1"/>
    <col min="8" max="8" width="4.7109375" style="4" customWidth="1"/>
    <col min="9" max="9" width="13.42578125" style="3" bestFit="1" customWidth="1"/>
    <col min="10" max="10" width="7.85546875" style="3" bestFit="1" customWidth="1"/>
    <col min="11" max="11" width="10.140625" style="4" bestFit="1" customWidth="1"/>
    <col min="12" max="12" width="4.85546875" style="4" customWidth="1"/>
    <col min="13" max="13" width="12.28515625" style="4" customWidth="1"/>
    <col min="14" max="14" width="18.140625" style="5" customWidth="1"/>
    <col min="15" max="15" width="16.42578125" style="6" customWidth="1"/>
    <col min="16" max="16" width="14.7109375" style="7" customWidth="1"/>
    <col min="17" max="17" width="15.28515625" style="8" customWidth="1"/>
    <col min="18" max="20" width="15.28515625" style="2" customWidth="1"/>
    <col min="21" max="21" width="15.28515625" style="7" customWidth="1"/>
    <col min="22" max="28" width="10.7109375" style="9"/>
    <col min="29" max="16384" width="10.7109375" style="2"/>
  </cols>
  <sheetData>
    <row r="2" spans="1:21">
      <c r="A2" s="10" t="s">
        <v>0</v>
      </c>
      <c r="D2" s="1"/>
      <c r="E2" s="4"/>
      <c r="F2" s="4"/>
      <c r="I2" s="4"/>
      <c r="J2" s="4"/>
    </row>
    <row r="3" spans="1:21" ht="12.75" customHeight="1">
      <c r="A3" s="10" t="s">
        <v>31</v>
      </c>
      <c r="D3" s="1"/>
      <c r="E3" s="11"/>
      <c r="F3" s="11"/>
      <c r="I3" s="11"/>
      <c r="J3" s="11"/>
      <c r="O3" s="135"/>
    </row>
    <row r="4" spans="1:21">
      <c r="A4" s="10" t="s">
        <v>33</v>
      </c>
      <c r="D4" s="1"/>
      <c r="O4" s="135"/>
    </row>
    <row r="5" spans="1:21" ht="12.75" customHeight="1">
      <c r="A5" s="10" t="s">
        <v>1</v>
      </c>
      <c r="D5" s="1"/>
      <c r="E5" s="11"/>
      <c r="F5" s="11"/>
      <c r="I5" s="11"/>
      <c r="J5" s="11"/>
      <c r="O5" s="135"/>
      <c r="U5" s="12"/>
    </row>
    <row r="6" spans="1:21" s="14" customFormat="1" ht="12.75" customHeight="1">
      <c r="A6" s="13"/>
      <c r="D6" s="13"/>
      <c r="E6" s="14" t="s">
        <v>27</v>
      </c>
      <c r="F6" s="15"/>
      <c r="G6" s="34" t="s">
        <v>27</v>
      </c>
      <c r="H6" s="11"/>
      <c r="I6" s="81" t="s">
        <v>28</v>
      </c>
      <c r="J6" s="15"/>
      <c r="K6" s="134" t="s">
        <v>28</v>
      </c>
      <c r="L6" s="11"/>
      <c r="M6" s="81"/>
      <c r="N6" s="16"/>
      <c r="O6" s="135"/>
      <c r="P6" s="12"/>
      <c r="Q6" s="17"/>
      <c r="U6" s="12"/>
    </row>
    <row r="7" spans="1:21" s="14" customFormat="1" ht="12" customHeight="1">
      <c r="A7" s="18"/>
      <c r="B7" s="19"/>
      <c r="C7" s="20"/>
      <c r="D7" s="20"/>
      <c r="E7" s="21" t="s">
        <v>34</v>
      </c>
      <c r="F7" s="90" t="s">
        <v>2</v>
      </c>
      <c r="G7" s="29" t="s">
        <v>34</v>
      </c>
      <c r="H7" s="66"/>
      <c r="I7" s="21" t="s">
        <v>34</v>
      </c>
      <c r="J7" s="90" t="s">
        <v>2</v>
      </c>
      <c r="K7" s="29" t="s">
        <v>34</v>
      </c>
      <c r="L7" s="78"/>
      <c r="M7" s="82" t="s">
        <v>3</v>
      </c>
      <c r="N7" s="22"/>
      <c r="O7" s="23"/>
      <c r="P7" s="24"/>
      <c r="Q7" s="22"/>
      <c r="U7" s="24"/>
    </row>
    <row r="8" spans="1:21" s="14" customFormat="1" ht="12">
      <c r="A8" s="25"/>
      <c r="B8" s="26"/>
      <c r="C8" s="17"/>
      <c r="D8" s="17"/>
      <c r="E8" s="27" t="s">
        <v>29</v>
      </c>
      <c r="F8" s="91" t="s">
        <v>4</v>
      </c>
      <c r="G8" s="29" t="s">
        <v>25</v>
      </c>
      <c r="H8" s="67"/>
      <c r="I8" s="27" t="s">
        <v>29</v>
      </c>
      <c r="J8" s="91" t="s">
        <v>4</v>
      </c>
      <c r="K8" s="29" t="s">
        <v>25</v>
      </c>
      <c r="L8" s="79"/>
      <c r="M8" s="28" t="s">
        <v>5</v>
      </c>
      <c r="N8" s="30"/>
      <c r="O8" s="23"/>
      <c r="P8" s="12"/>
      <c r="Q8" s="31"/>
      <c r="U8" s="12"/>
    </row>
    <row r="9" spans="1:21" s="14" customFormat="1" ht="12">
      <c r="A9" s="32"/>
      <c r="B9" s="33"/>
      <c r="C9" s="34"/>
      <c r="D9" s="34" t="s">
        <v>6</v>
      </c>
      <c r="E9" s="35"/>
      <c r="F9" s="92" t="s">
        <v>8</v>
      </c>
      <c r="G9" s="37" t="s">
        <v>26</v>
      </c>
      <c r="H9" s="68"/>
      <c r="I9" s="35"/>
      <c r="J9" s="92" t="s">
        <v>8</v>
      </c>
      <c r="K9" s="37" t="s">
        <v>26</v>
      </c>
      <c r="L9" s="80"/>
      <c r="M9" s="36" t="s">
        <v>9</v>
      </c>
      <c r="N9" s="16"/>
      <c r="O9" s="23"/>
      <c r="P9" s="12"/>
      <c r="Q9" s="16"/>
      <c r="U9" s="12"/>
    </row>
    <row r="10" spans="1:21" s="38" customFormat="1" ht="12">
      <c r="B10" s="39"/>
      <c r="E10" s="40"/>
      <c r="F10" s="40"/>
      <c r="G10" s="93"/>
      <c r="H10" s="69"/>
      <c r="I10" s="40"/>
      <c r="J10" s="40"/>
      <c r="K10" s="93"/>
      <c r="L10" s="69"/>
      <c r="M10" s="83"/>
      <c r="N10" s="43"/>
      <c r="O10" s="44"/>
      <c r="P10" s="41"/>
      <c r="Q10" s="43"/>
      <c r="U10" s="42"/>
    </row>
    <row r="11" spans="1:21" s="48" customFormat="1" ht="12">
      <c r="A11" s="46"/>
      <c r="B11" s="48" t="s">
        <v>10</v>
      </c>
      <c r="E11" s="49"/>
      <c r="F11" s="49"/>
      <c r="G11" s="94"/>
      <c r="H11" s="65"/>
      <c r="I11" s="49"/>
      <c r="J11" s="49"/>
      <c r="K11" s="94"/>
      <c r="L11" s="65"/>
      <c r="M11" s="84"/>
      <c r="N11" s="5"/>
      <c r="O11" s="6"/>
      <c r="P11" s="50"/>
      <c r="Q11" s="51"/>
      <c r="U11" s="50"/>
    </row>
    <row r="12" spans="1:21" s="48" customFormat="1" ht="12">
      <c r="A12" s="46"/>
      <c r="C12" s="48" t="s">
        <v>47</v>
      </c>
      <c r="E12" s="49">
        <v>4367</v>
      </c>
      <c r="F12" s="49">
        <v>0</v>
      </c>
      <c r="G12" s="94">
        <f>SUM(E12:F12)</f>
        <v>4367</v>
      </c>
      <c r="H12" s="65"/>
      <c r="I12" s="49">
        <v>4600</v>
      </c>
      <c r="J12" s="49">
        <v>0</v>
      </c>
      <c r="K12" s="94">
        <f>SUM(I12:J12)</f>
        <v>4600</v>
      </c>
      <c r="L12" s="65"/>
      <c r="M12" s="84">
        <f>K12-G12</f>
        <v>233</v>
      </c>
      <c r="N12" s="5"/>
      <c r="O12" s="6"/>
      <c r="P12" s="50"/>
      <c r="Q12" s="51"/>
      <c r="U12" s="50"/>
    </row>
    <row r="13" spans="1:21" s="48" customFormat="1" ht="12">
      <c r="A13" s="46"/>
      <c r="C13" s="48" t="s">
        <v>30</v>
      </c>
      <c r="E13" s="49">
        <v>627</v>
      </c>
      <c r="F13" s="49">
        <v>0</v>
      </c>
      <c r="G13" s="94">
        <f>SUM(E13:F13)</f>
        <v>627</v>
      </c>
      <c r="H13" s="65"/>
      <c r="I13" s="49">
        <v>670</v>
      </c>
      <c r="J13" s="49">
        <v>0</v>
      </c>
      <c r="K13" s="94">
        <f>SUM(I13:J13)</f>
        <v>670</v>
      </c>
      <c r="L13" s="65"/>
      <c r="M13" s="84">
        <f>K13-G13</f>
        <v>43</v>
      </c>
      <c r="N13" s="5"/>
      <c r="O13" s="6"/>
      <c r="P13" s="50"/>
      <c r="Q13" s="51"/>
      <c r="U13" s="50"/>
    </row>
    <row r="14" spans="1:21" s="48" customFormat="1" ht="12">
      <c r="A14" s="46"/>
      <c r="C14" s="48" t="s">
        <v>11</v>
      </c>
      <c r="E14" s="53">
        <v>11642</v>
      </c>
      <c r="F14" s="53">
        <v>0</v>
      </c>
      <c r="G14" s="94">
        <f>SUM(E14:F14)</f>
        <v>11642</v>
      </c>
      <c r="H14" s="65"/>
      <c r="I14" s="53">
        <v>12209</v>
      </c>
      <c r="J14" s="53">
        <v>0</v>
      </c>
      <c r="K14" s="94">
        <f>SUM(I14:J14)</f>
        <v>12209</v>
      </c>
      <c r="L14" s="65"/>
      <c r="M14" s="84">
        <f>K14-G14</f>
        <v>567</v>
      </c>
      <c r="N14" s="5"/>
      <c r="O14" s="6"/>
      <c r="P14" s="50"/>
      <c r="Q14" s="51"/>
      <c r="U14" s="50"/>
    </row>
    <row r="15" spans="1:21" s="48" customFormat="1" ht="12">
      <c r="A15" s="46"/>
      <c r="C15" s="48" t="s">
        <v>48</v>
      </c>
      <c r="E15" s="52">
        <v>4124</v>
      </c>
      <c r="F15" s="52">
        <v>0</v>
      </c>
      <c r="G15" s="95">
        <f>SUM(E15:F15)</f>
        <v>4124</v>
      </c>
      <c r="H15" s="70"/>
      <c r="I15" s="52">
        <v>4852</v>
      </c>
      <c r="J15" s="52">
        <v>0</v>
      </c>
      <c r="K15" s="95">
        <f>SUM(I15:J15)</f>
        <v>4852</v>
      </c>
      <c r="L15" s="70"/>
      <c r="M15" s="85">
        <f>K15-G15</f>
        <v>728</v>
      </c>
      <c r="N15" s="5"/>
      <c r="O15" s="6"/>
      <c r="P15" s="50"/>
      <c r="Q15" s="51"/>
      <c r="U15" s="50"/>
    </row>
    <row r="16" spans="1:21" s="48" customFormat="1" ht="18" customHeight="1">
      <c r="A16" s="46"/>
      <c r="B16" s="48" t="s">
        <v>12</v>
      </c>
      <c r="E16" s="52">
        <f>SUM(E12:E15)</f>
        <v>20760</v>
      </c>
      <c r="F16" s="52">
        <f t="shared" ref="F16" si="0">SUM(F12:F15)</f>
        <v>0</v>
      </c>
      <c r="G16" s="96">
        <f>SUM(G12:G15)</f>
        <v>20760</v>
      </c>
      <c r="H16" s="71"/>
      <c r="I16" s="52">
        <f>SUM(I12:I15)</f>
        <v>22331</v>
      </c>
      <c r="J16" s="52">
        <f t="shared" ref="J16" si="1">SUM(J12:J15)</f>
        <v>0</v>
      </c>
      <c r="K16" s="96">
        <f>SUM(K12:K15)</f>
        <v>22331</v>
      </c>
      <c r="L16" s="71"/>
      <c r="M16" s="88">
        <f>SUM(M12:M15)</f>
        <v>1571</v>
      </c>
      <c r="N16" s="5"/>
      <c r="O16" s="6"/>
      <c r="P16" s="53"/>
      <c r="Q16" s="51"/>
      <c r="U16" s="53"/>
    </row>
    <row r="17" spans="1:54" s="48" customFormat="1" ht="12">
      <c r="E17" s="129" t="s">
        <v>57</v>
      </c>
      <c r="F17" s="49"/>
      <c r="G17" s="94"/>
      <c r="H17" s="65"/>
      <c r="I17" s="124" t="s">
        <v>60</v>
      </c>
      <c r="J17" s="49"/>
      <c r="K17" s="94"/>
      <c r="L17" s="65"/>
      <c r="M17" s="84"/>
      <c r="N17" s="5"/>
      <c r="O17" s="6"/>
      <c r="P17" s="53"/>
      <c r="Q17" s="51"/>
      <c r="U17" s="53"/>
    </row>
    <row r="18" spans="1:54" s="9" customFormat="1">
      <c r="A18" s="56"/>
      <c r="B18" s="2"/>
      <c r="C18" s="2"/>
      <c r="D18" s="2"/>
      <c r="E18" s="3"/>
      <c r="F18" s="3"/>
      <c r="G18" s="94"/>
      <c r="H18" s="65"/>
      <c r="I18" s="3"/>
      <c r="J18" s="3"/>
      <c r="K18" s="94"/>
      <c r="L18" s="65"/>
      <c r="M18" s="84"/>
      <c r="N18" s="5"/>
      <c r="O18" s="6"/>
      <c r="P18" s="7"/>
      <c r="Q18" s="8"/>
      <c r="R18" s="2"/>
      <c r="S18" s="2"/>
      <c r="T18" s="2"/>
      <c r="U18" s="7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s="9" customFormat="1">
      <c r="A19" s="56"/>
      <c r="B19" s="2" t="s">
        <v>13</v>
      </c>
      <c r="C19" s="2"/>
      <c r="D19" s="2"/>
      <c r="E19" s="3"/>
      <c r="F19" s="3"/>
      <c r="G19" s="94"/>
      <c r="H19" s="65"/>
      <c r="I19" s="3"/>
      <c r="J19" s="3"/>
      <c r="K19" s="94"/>
      <c r="L19" s="65"/>
      <c r="M19" s="84"/>
      <c r="N19" s="5"/>
      <c r="O19" s="6"/>
      <c r="P19" s="7"/>
      <c r="Q19" s="8"/>
      <c r="R19" s="2"/>
      <c r="S19" s="2"/>
      <c r="T19" s="2"/>
      <c r="U19" s="7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s="9" customFormat="1">
      <c r="A20" s="1"/>
      <c r="B20" s="2" t="s">
        <v>14</v>
      </c>
      <c r="C20" s="2"/>
      <c r="D20" s="2"/>
      <c r="E20" s="3"/>
      <c r="F20" s="3"/>
      <c r="G20" s="94"/>
      <c r="H20" s="65"/>
      <c r="I20" s="3"/>
      <c r="J20" s="3"/>
      <c r="K20" s="94"/>
      <c r="L20" s="65"/>
      <c r="M20" s="84"/>
      <c r="N20" s="5"/>
      <c r="O20" s="6"/>
      <c r="P20" s="7"/>
      <c r="Q20" s="8"/>
      <c r="R20" s="2"/>
      <c r="S20" s="2"/>
      <c r="T20" s="2"/>
      <c r="U20" s="7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s="9" customFormat="1">
      <c r="A21" s="1"/>
      <c r="B21" s="2"/>
      <c r="C21" s="2" t="s">
        <v>47</v>
      </c>
      <c r="D21" s="2"/>
      <c r="E21" s="3">
        <v>36603</v>
      </c>
      <c r="F21" s="3">
        <v>-5620</v>
      </c>
      <c r="G21" s="94">
        <f>SUM(E21:F21)</f>
        <v>30983</v>
      </c>
      <c r="H21" s="65"/>
      <c r="I21" s="3">
        <v>40495</v>
      </c>
      <c r="J21" s="3">
        <v>-8239</v>
      </c>
      <c r="K21" s="94">
        <f>SUM(I21:J21)</f>
        <v>32256</v>
      </c>
      <c r="L21" s="65"/>
      <c r="M21" s="86">
        <f>K21-G21</f>
        <v>1273</v>
      </c>
      <c r="N21" s="5"/>
      <c r="O21" s="6"/>
      <c r="P21" s="7"/>
      <c r="Q21" s="8"/>
      <c r="R21" s="2"/>
      <c r="S21" s="2"/>
      <c r="T21" s="2"/>
      <c r="U21" s="7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s="47" customFormat="1" ht="12">
      <c r="A22" s="60"/>
      <c r="C22" s="48" t="s">
        <v>30</v>
      </c>
      <c r="E22" s="58">
        <v>28442</v>
      </c>
      <c r="F22" s="58">
        <v>0</v>
      </c>
      <c r="G22" s="94">
        <f>SUM(E22:F22)</f>
        <v>28442</v>
      </c>
      <c r="H22" s="72"/>
      <c r="I22" s="53">
        <v>29042</v>
      </c>
      <c r="J22" s="58">
        <v>0</v>
      </c>
      <c r="K22" s="94">
        <f>SUM(I22:J22)</f>
        <v>29042</v>
      </c>
      <c r="L22" s="72"/>
      <c r="M22" s="86">
        <f>K22-G22</f>
        <v>600</v>
      </c>
      <c r="N22" s="58"/>
      <c r="O22" s="57"/>
      <c r="P22" s="61"/>
      <c r="Q22" s="59"/>
      <c r="S22" s="2"/>
      <c r="U22" s="61"/>
    </row>
    <row r="23" spans="1:54" s="48" customFormat="1" ht="12">
      <c r="A23" s="56"/>
      <c r="C23" s="48" t="s">
        <v>11</v>
      </c>
      <c r="E23" s="53">
        <v>462636</v>
      </c>
      <c r="F23" s="53">
        <v>0</v>
      </c>
      <c r="G23" s="94">
        <f>SUM(E23:F23)</f>
        <v>462636</v>
      </c>
      <c r="H23" s="73"/>
      <c r="I23" s="53">
        <v>487045</v>
      </c>
      <c r="J23" s="53">
        <v>0</v>
      </c>
      <c r="K23" s="94">
        <f>SUM(I23:J23)</f>
        <v>487045</v>
      </c>
      <c r="L23" s="73"/>
      <c r="M23" s="87">
        <f>K23-G23</f>
        <v>24409</v>
      </c>
      <c r="N23" s="53"/>
      <c r="O23" s="6"/>
      <c r="P23" s="50"/>
      <c r="Q23" s="51"/>
      <c r="S23" s="2"/>
      <c r="U23" s="50"/>
    </row>
    <row r="24" spans="1:54" s="48" customFormat="1" ht="12">
      <c r="A24" s="56"/>
      <c r="C24" s="48" t="s">
        <v>18</v>
      </c>
      <c r="E24" s="52">
        <v>77450</v>
      </c>
      <c r="F24" s="52">
        <v>-1421</v>
      </c>
      <c r="G24" s="95">
        <f>SUM(E24:F24)</f>
        <v>76029</v>
      </c>
      <c r="H24" s="74"/>
      <c r="I24" s="52">
        <v>93852</v>
      </c>
      <c r="J24" s="52">
        <v>-6161</v>
      </c>
      <c r="K24" s="95">
        <f>SUM(I24:J24)</f>
        <v>87691</v>
      </c>
      <c r="L24" s="74"/>
      <c r="M24" s="88">
        <f>K24-G24</f>
        <v>11662</v>
      </c>
      <c r="N24" s="53"/>
      <c r="O24" s="6"/>
      <c r="P24" s="50"/>
      <c r="Q24" s="51"/>
      <c r="S24" s="2"/>
      <c r="U24" s="50"/>
    </row>
    <row r="25" spans="1:54" s="48" customFormat="1" ht="12">
      <c r="A25" s="56"/>
      <c r="B25" s="48" t="s">
        <v>19</v>
      </c>
      <c r="E25" s="3">
        <f>SUM(E21:E24)</f>
        <v>605131</v>
      </c>
      <c r="F25" s="3">
        <f t="shared" ref="F25" si="2">SUM(F21:F24)</f>
        <v>-7041</v>
      </c>
      <c r="G25" s="98">
        <f>SUM(G21:G24)</f>
        <v>598090</v>
      </c>
      <c r="H25" s="73"/>
      <c r="I25" s="3">
        <f>SUM(I21:I24)</f>
        <v>650434</v>
      </c>
      <c r="J25" s="3">
        <f t="shared" ref="J25" si="3">SUM(J21:J24)</f>
        <v>-14400</v>
      </c>
      <c r="K25" s="98">
        <f>SUM(K21:K24)</f>
        <v>636034</v>
      </c>
      <c r="L25" s="73"/>
      <c r="M25" s="87">
        <f>SUM(M21:M24)</f>
        <v>37944</v>
      </c>
      <c r="N25" s="45"/>
      <c r="O25" s="6"/>
      <c r="P25" s="53"/>
      <c r="Q25" s="51"/>
      <c r="S25" s="2"/>
      <c r="U25" s="53"/>
    </row>
    <row r="26" spans="1:54" s="48" customFormat="1" ht="18" customHeight="1">
      <c r="A26" s="56"/>
      <c r="B26" s="48" t="s">
        <v>20</v>
      </c>
      <c r="E26" s="129" t="s">
        <v>57</v>
      </c>
      <c r="F26" s="127"/>
      <c r="G26" s="131"/>
      <c r="H26" s="133"/>
      <c r="I26" s="129" t="s">
        <v>57</v>
      </c>
      <c r="J26" s="3"/>
      <c r="K26" s="98"/>
      <c r="L26" s="73"/>
      <c r="M26" s="87"/>
      <c r="N26" s="45"/>
      <c r="O26" s="6"/>
      <c r="P26" s="50"/>
      <c r="Q26" s="51"/>
      <c r="S26" s="2"/>
      <c r="U26" s="50"/>
    </row>
    <row r="27" spans="1:54" s="48" customFormat="1" ht="18" customHeight="1">
      <c r="A27" s="56"/>
      <c r="C27" s="48" t="s">
        <v>47</v>
      </c>
      <c r="E27" s="3">
        <v>-9783</v>
      </c>
      <c r="F27" s="3">
        <v>328</v>
      </c>
      <c r="G27" s="98">
        <f>SUM(E27:F27)</f>
        <v>-9455</v>
      </c>
      <c r="H27" s="73"/>
      <c r="I27" s="3">
        <v>-11080</v>
      </c>
      <c r="J27" s="3">
        <v>738</v>
      </c>
      <c r="K27" s="98">
        <f>SUM(I27:J27)</f>
        <v>-10342</v>
      </c>
      <c r="L27" s="73"/>
      <c r="M27" s="87">
        <f>K27-G27</f>
        <v>-887</v>
      </c>
      <c r="N27" s="45"/>
      <c r="O27" s="6"/>
      <c r="P27" s="50"/>
      <c r="Q27" s="51"/>
      <c r="S27" s="2"/>
      <c r="U27" s="50"/>
    </row>
    <row r="28" spans="1:54" s="48" customFormat="1" ht="12">
      <c r="A28" s="56"/>
      <c r="C28" s="48" t="s">
        <v>30</v>
      </c>
      <c r="E28" s="53">
        <v>-10933</v>
      </c>
      <c r="F28" s="53">
        <v>0</v>
      </c>
      <c r="G28" s="98">
        <f>SUM(E28:F28)</f>
        <v>-10933</v>
      </c>
      <c r="H28" s="73"/>
      <c r="I28" s="53">
        <v>-11364</v>
      </c>
      <c r="J28" s="53">
        <v>0</v>
      </c>
      <c r="K28" s="98">
        <f>SUM(I28:J28)</f>
        <v>-11364</v>
      </c>
      <c r="L28" s="73"/>
      <c r="M28" s="87">
        <f>K28-G28</f>
        <v>-431</v>
      </c>
      <c r="N28" s="53"/>
      <c r="O28" s="62"/>
      <c r="P28" s="50"/>
      <c r="Q28" s="51"/>
      <c r="S28" s="2"/>
      <c r="U28" s="50"/>
    </row>
    <row r="29" spans="1:54" s="48" customFormat="1" ht="12">
      <c r="A29" s="56"/>
      <c r="C29" s="48" t="s">
        <v>11</v>
      </c>
      <c r="E29" s="53">
        <v>-145402</v>
      </c>
      <c r="F29" s="53">
        <v>0</v>
      </c>
      <c r="G29" s="98">
        <f>SUM(E29:F29)</f>
        <v>-145402</v>
      </c>
      <c r="H29" s="73"/>
      <c r="I29" s="53">
        <v>-148610</v>
      </c>
      <c r="J29" s="53">
        <v>0</v>
      </c>
      <c r="K29" s="98">
        <f>SUM(I29:J29)</f>
        <v>-148610</v>
      </c>
      <c r="L29" s="73"/>
      <c r="M29" s="87">
        <f>K29-G29</f>
        <v>-3208</v>
      </c>
      <c r="N29" s="53"/>
      <c r="O29" s="62"/>
      <c r="P29" s="50"/>
      <c r="Q29" s="51"/>
      <c r="S29" s="2"/>
      <c r="U29" s="50"/>
    </row>
    <row r="30" spans="1:54" s="48" customFormat="1" ht="12">
      <c r="A30" s="56"/>
      <c r="C30" s="48" t="s">
        <v>18</v>
      </c>
      <c r="E30" s="53">
        <v>-22689</v>
      </c>
      <c r="F30" s="53">
        <v>105</v>
      </c>
      <c r="G30" s="98">
        <f>SUM(E30:F30)</f>
        <v>-22584</v>
      </c>
      <c r="H30" s="73"/>
      <c r="I30" s="53">
        <v>-24231</v>
      </c>
      <c r="J30" s="53">
        <v>196</v>
      </c>
      <c r="K30" s="98">
        <f>SUM(I30:J30)</f>
        <v>-24035</v>
      </c>
      <c r="L30" s="73"/>
      <c r="M30" s="87">
        <f>K30-G30</f>
        <v>-1451</v>
      </c>
      <c r="N30" s="53"/>
      <c r="O30" s="62"/>
      <c r="P30" s="50"/>
      <c r="Q30" s="51"/>
      <c r="S30" s="2"/>
      <c r="U30" s="50"/>
    </row>
    <row r="31" spans="1:54" s="48" customFormat="1" ht="12">
      <c r="A31" s="56"/>
      <c r="B31" s="48" t="s">
        <v>21</v>
      </c>
      <c r="E31" s="64">
        <f>SUM(E27:E30)</f>
        <v>-188807</v>
      </c>
      <c r="F31" s="64">
        <f t="shared" ref="F31" si="4">SUM(F27:F30)</f>
        <v>433</v>
      </c>
      <c r="G31" s="100">
        <f>SUM(G27:G30)</f>
        <v>-188374</v>
      </c>
      <c r="H31" s="75"/>
      <c r="I31" s="64">
        <f>SUM(I27:I30)</f>
        <v>-195285</v>
      </c>
      <c r="J31" s="64">
        <f t="shared" ref="J31" si="5">SUM(J27:J30)</f>
        <v>934</v>
      </c>
      <c r="K31" s="100">
        <f>SUM(K27:K30)</f>
        <v>-194351</v>
      </c>
      <c r="L31" s="75"/>
      <c r="M31" s="89">
        <f>SUM(M27:M30)</f>
        <v>-5977</v>
      </c>
      <c r="N31" s="45"/>
      <c r="O31" s="6"/>
      <c r="P31" s="50"/>
      <c r="Q31" s="51"/>
      <c r="S31" s="2"/>
      <c r="U31" s="50"/>
    </row>
    <row r="32" spans="1:54" s="48" customFormat="1" ht="12">
      <c r="A32" s="56"/>
      <c r="B32" s="48" t="s">
        <v>22</v>
      </c>
      <c r="E32" s="64">
        <f>E25+E31</f>
        <v>416324</v>
      </c>
      <c r="F32" s="64">
        <f>F25+F31</f>
        <v>-6608</v>
      </c>
      <c r="G32" s="100">
        <f>G25+G31</f>
        <v>409716</v>
      </c>
      <c r="H32" s="75"/>
      <c r="I32" s="64">
        <f>I25+I31</f>
        <v>455149</v>
      </c>
      <c r="J32" s="64">
        <f>J25+J31</f>
        <v>-13466</v>
      </c>
      <c r="K32" s="100">
        <f>K25+K31</f>
        <v>441683</v>
      </c>
      <c r="L32" s="75"/>
      <c r="M32" s="89">
        <f>M25+M31</f>
        <v>31967</v>
      </c>
      <c r="N32" s="45"/>
      <c r="O32" s="6"/>
      <c r="P32" s="50"/>
      <c r="Q32" s="51"/>
      <c r="S32" s="2"/>
      <c r="U32" s="50"/>
    </row>
    <row r="33" spans="1:54" s="48" customFormat="1" ht="12">
      <c r="A33" s="56"/>
      <c r="E33" s="129" t="s">
        <v>57</v>
      </c>
      <c r="F33" s="130"/>
      <c r="G33" s="131"/>
      <c r="H33" s="132"/>
      <c r="I33" s="129" t="s">
        <v>57</v>
      </c>
      <c r="J33" s="45"/>
      <c r="K33" s="98"/>
      <c r="L33" s="76"/>
      <c r="M33" s="87"/>
      <c r="N33" s="45"/>
      <c r="O33" s="6"/>
      <c r="P33" s="50"/>
      <c r="Q33" s="51"/>
      <c r="S33" s="2"/>
      <c r="U33" s="50"/>
    </row>
    <row r="34" spans="1:54" s="48" customFormat="1" ht="12">
      <c r="A34" s="54"/>
      <c r="B34" s="48" t="s">
        <v>23</v>
      </c>
      <c r="E34" s="110">
        <v>-90155</v>
      </c>
      <c r="F34" s="110">
        <f>-'AMI Net RB'!R27/1000</f>
        <v>570.00354970772469</v>
      </c>
      <c r="G34" s="99">
        <f>SUM(E34:F34)</f>
        <v>-89584.996450292281</v>
      </c>
      <c r="H34" s="74"/>
      <c r="I34" s="110">
        <v>-90133</v>
      </c>
      <c r="J34" s="110">
        <f>-'AMI Net RB'!Q27/1000</f>
        <v>852.47799999999995</v>
      </c>
      <c r="K34" s="99">
        <f>SUM(I34:J34)</f>
        <v>-89280.521999999997</v>
      </c>
      <c r="L34" s="74"/>
      <c r="M34" s="88">
        <f>K34-G34</f>
        <v>304.47445029228402</v>
      </c>
      <c r="N34" s="45"/>
      <c r="O34" s="6"/>
      <c r="P34" s="50"/>
      <c r="Q34" s="51"/>
      <c r="S34" s="2"/>
      <c r="U34" s="50"/>
    </row>
    <row r="35" spans="1:54" s="48" customFormat="1" ht="12">
      <c r="A35" s="54"/>
      <c r="C35" s="48" t="s">
        <v>24</v>
      </c>
      <c r="E35" s="45">
        <f>SUM(E32:E34)</f>
        <v>326169</v>
      </c>
      <c r="F35" s="45">
        <f>SUM(F32:F34)</f>
        <v>-6037.9964502922758</v>
      </c>
      <c r="G35" s="99">
        <f>SUM(G32:G34)</f>
        <v>320131.0035497077</v>
      </c>
      <c r="H35" s="76"/>
      <c r="I35" s="45">
        <f>SUM(I32:I34)</f>
        <v>365016</v>
      </c>
      <c r="J35" s="45">
        <f t="shared" ref="J35:K35" si="6">SUM(J32:J34)</f>
        <v>-12613.522000000001</v>
      </c>
      <c r="K35" s="99">
        <f t="shared" si="6"/>
        <v>352402.478</v>
      </c>
      <c r="L35" s="76"/>
      <c r="M35" s="88">
        <f>SUM(M32:M34)</f>
        <v>32271.474450292284</v>
      </c>
      <c r="N35" s="45"/>
      <c r="O35" s="6"/>
      <c r="P35" s="50"/>
      <c r="Q35" s="51"/>
      <c r="S35" s="2"/>
      <c r="U35" s="50"/>
    </row>
    <row r="36" spans="1:54" s="9" customFormat="1">
      <c r="A36" s="1"/>
      <c r="B36" s="2"/>
      <c r="C36" s="2"/>
      <c r="D36" s="2"/>
      <c r="E36" s="126" t="s">
        <v>58</v>
      </c>
      <c r="F36" s="127"/>
      <c r="G36" s="128"/>
      <c r="H36" s="128"/>
      <c r="I36" s="126" t="s">
        <v>59</v>
      </c>
      <c r="J36" s="3"/>
      <c r="K36" s="4"/>
      <c r="L36" s="4"/>
      <c r="M36" s="4"/>
      <c r="N36" s="5"/>
      <c r="O36" s="6"/>
      <c r="P36" s="7"/>
      <c r="Q36" s="8"/>
      <c r="R36" s="2"/>
      <c r="S36" s="2"/>
      <c r="T36" s="2"/>
      <c r="U36" s="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</sheetData>
  <mergeCells count="1">
    <mergeCell ref="O3:O6"/>
  </mergeCells>
  <pageMargins left="0.45" right="0.51" top="1" bottom="0.5" header="0.5" footer="0.5"/>
  <pageSetup scale="90" firstPageNumber="4" orientation="landscape" r:id="rId1"/>
  <headerFooter scaleWithDoc="0" alignWithMargins="0">
    <oddHeader>&amp;RCBR Natural Gas - 09/2018</oddHeader>
    <oddFooter>&amp;C&amp;F&amp;RPage &amp;P of &amp;N</oddFooter>
  </headerFooter>
  <colBreaks count="1" manualBreakCount="1">
    <brk id="13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tabSelected="1" zoomScaleNormal="100" workbookViewId="0">
      <selection activeCell="J32" sqref="J32"/>
    </sheetView>
    <sheetView workbookViewId="1">
      <selection activeCell="C27" sqref="C27"/>
    </sheetView>
  </sheetViews>
  <sheetFormatPr defaultColWidth="9.140625" defaultRowHeight="15"/>
  <cols>
    <col min="1" max="1" width="2.28515625" style="111" customWidth="1"/>
    <col min="2" max="2" width="10.5703125" style="111" bestFit="1" customWidth="1"/>
    <col min="3" max="3" width="13.7109375" style="111" bestFit="1" customWidth="1"/>
    <col min="4" max="4" width="13.7109375" style="111" customWidth="1"/>
    <col min="5" max="5" width="11.7109375" style="111" bestFit="1" customWidth="1"/>
    <col min="6" max="6" width="11.7109375" style="111" customWidth="1"/>
    <col min="7" max="7" width="13.28515625" style="111" bestFit="1" customWidth="1"/>
    <col min="8" max="8" width="13.28515625" style="111" customWidth="1"/>
    <col min="9" max="10" width="11.5703125" style="111" bestFit="1" customWidth="1"/>
    <col min="11" max="11" width="2" style="111" customWidth="1"/>
    <col min="12" max="12" width="10.5703125" style="111" bestFit="1" customWidth="1"/>
    <col min="13" max="13" width="12.5703125" style="111" bestFit="1" customWidth="1"/>
    <col min="14" max="14" width="12.5703125" style="111" customWidth="1"/>
    <col min="15" max="15" width="11.7109375" style="111" bestFit="1" customWidth="1"/>
    <col min="16" max="16" width="11.7109375" style="111" customWidth="1"/>
    <col min="17" max="17" width="11.7109375" style="111" bestFit="1" customWidth="1"/>
    <col min="18" max="18" width="11.7109375" style="111" customWidth="1"/>
    <col min="19" max="19" width="11.5703125" style="111" bestFit="1" customWidth="1"/>
    <col min="20" max="20" width="11" style="111" bestFit="1" customWidth="1"/>
    <col min="21" max="16384" width="9.140625" style="111"/>
  </cols>
  <sheetData>
    <row r="1" spans="2:20" ht="15.75" thickBot="1">
      <c r="C1" s="136" t="s">
        <v>49</v>
      </c>
      <c r="D1" s="137"/>
      <c r="E1" s="137"/>
      <c r="F1" s="137"/>
      <c r="G1" s="137"/>
      <c r="H1" s="137"/>
      <c r="I1" s="137"/>
      <c r="J1" s="138"/>
      <c r="M1" s="136" t="s">
        <v>50</v>
      </c>
      <c r="N1" s="137"/>
      <c r="O1" s="137"/>
      <c r="P1" s="137"/>
      <c r="Q1" s="137"/>
      <c r="R1" s="137"/>
      <c r="S1" s="137"/>
      <c r="T1" s="138"/>
    </row>
    <row r="2" spans="2:20">
      <c r="C2" s="112" t="s">
        <v>51</v>
      </c>
      <c r="D2" s="112" t="s">
        <v>54</v>
      </c>
      <c r="E2" s="112" t="s">
        <v>52</v>
      </c>
      <c r="F2" s="112" t="s">
        <v>55</v>
      </c>
      <c r="G2" s="112" t="s">
        <v>53</v>
      </c>
      <c r="H2" s="112" t="s">
        <v>56</v>
      </c>
      <c r="I2" s="112" t="s">
        <v>7</v>
      </c>
      <c r="J2" s="112" t="s">
        <v>27</v>
      </c>
      <c r="M2" s="112" t="s">
        <v>51</v>
      </c>
      <c r="N2" s="112" t="s">
        <v>54</v>
      </c>
      <c r="O2" s="112" t="s">
        <v>52</v>
      </c>
      <c r="P2" s="112" t="s">
        <v>55</v>
      </c>
      <c r="Q2" s="112" t="s">
        <v>53</v>
      </c>
      <c r="R2" s="112" t="s">
        <v>56</v>
      </c>
      <c r="S2" s="112" t="s">
        <v>7</v>
      </c>
      <c r="T2" s="112" t="s">
        <v>27</v>
      </c>
    </row>
    <row r="3" spans="2:20">
      <c r="B3" s="113">
        <v>42735</v>
      </c>
      <c r="C3" s="112"/>
      <c r="D3" s="112"/>
      <c r="E3" s="112"/>
      <c r="F3" s="112"/>
      <c r="G3" s="112"/>
      <c r="H3" s="112"/>
      <c r="I3" s="112"/>
      <c r="J3" s="112"/>
      <c r="L3" s="113">
        <v>42735</v>
      </c>
      <c r="M3" s="112"/>
      <c r="N3" s="112"/>
      <c r="O3" s="112"/>
      <c r="P3" s="112"/>
      <c r="Q3" s="112"/>
      <c r="R3" s="112"/>
      <c r="S3" s="112"/>
      <c r="T3" s="112"/>
    </row>
    <row r="4" spans="2:20">
      <c r="B4" s="113">
        <v>42766</v>
      </c>
      <c r="C4" s="112"/>
      <c r="D4" s="112"/>
      <c r="E4" s="112"/>
      <c r="F4" s="112"/>
      <c r="G4" s="112"/>
      <c r="H4" s="112"/>
      <c r="I4" s="112"/>
      <c r="J4" s="112"/>
      <c r="L4" s="113">
        <v>42766</v>
      </c>
      <c r="M4" s="112"/>
      <c r="N4" s="112"/>
      <c r="O4" s="112"/>
      <c r="P4" s="112"/>
      <c r="Q4" s="112"/>
      <c r="R4" s="112"/>
      <c r="S4" s="112"/>
      <c r="T4" s="112"/>
    </row>
    <row r="5" spans="2:20">
      <c r="B5" s="113">
        <v>42794</v>
      </c>
      <c r="C5" s="112"/>
      <c r="D5" s="112"/>
      <c r="E5" s="112"/>
      <c r="F5" s="112"/>
      <c r="G5" s="112"/>
      <c r="H5" s="112"/>
      <c r="I5" s="112"/>
      <c r="J5" s="112"/>
      <c r="L5" s="113">
        <v>42794</v>
      </c>
      <c r="M5" s="112"/>
      <c r="N5" s="112"/>
      <c r="O5" s="112"/>
      <c r="P5" s="112"/>
      <c r="Q5" s="112"/>
      <c r="R5" s="112"/>
      <c r="S5" s="112"/>
      <c r="T5" s="112"/>
    </row>
    <row r="6" spans="2:20">
      <c r="B6" s="113">
        <v>42825</v>
      </c>
      <c r="C6" s="114">
        <v>630572.16966305999</v>
      </c>
      <c r="D6" s="114"/>
      <c r="E6" s="115">
        <v>-5159.5217991941599</v>
      </c>
      <c r="F6" s="115"/>
      <c r="G6" s="115">
        <v>-236505.28310088767</v>
      </c>
      <c r="H6" s="115"/>
      <c r="I6" s="116">
        <f t="shared" ref="I6:I15" si="0">SUM(C6:G6)</f>
        <v>388907.36476297816</v>
      </c>
      <c r="J6" s="112"/>
      <c r="L6" s="113">
        <v>42825</v>
      </c>
      <c r="M6" s="115">
        <v>188729.04891090401</v>
      </c>
      <c r="N6" s="115"/>
      <c r="O6" s="115">
        <v>-1544.23504373386</v>
      </c>
      <c r="P6" s="115"/>
      <c r="Q6" s="115">
        <v>-71882.26050369766</v>
      </c>
      <c r="R6" s="115"/>
      <c r="S6" s="116">
        <f t="shared" ref="S6:S15" si="1">SUM(M6:Q6)</f>
        <v>115302.5533634725</v>
      </c>
      <c r="T6" s="112"/>
    </row>
    <row r="7" spans="2:20">
      <c r="B7" s="113">
        <v>42855</v>
      </c>
      <c r="C7" s="114">
        <v>630572.16966305999</v>
      </c>
      <c r="D7" s="114"/>
      <c r="E7" s="115">
        <v>-15478.570198875001</v>
      </c>
      <c r="F7" s="115"/>
      <c r="G7" s="115">
        <v>-315340.37746785022</v>
      </c>
      <c r="H7" s="115"/>
      <c r="I7" s="116">
        <f t="shared" si="0"/>
        <v>299753.22199633473</v>
      </c>
      <c r="J7" s="112"/>
      <c r="L7" s="113">
        <v>42855</v>
      </c>
      <c r="M7" s="115">
        <v>188729.04891090401</v>
      </c>
      <c r="N7" s="115"/>
      <c r="O7" s="115">
        <v>-4632.7065682193097</v>
      </c>
      <c r="P7" s="115"/>
      <c r="Q7" s="115">
        <v>-95843.014004930214</v>
      </c>
      <c r="R7" s="115"/>
      <c r="S7" s="116">
        <f t="shared" si="1"/>
        <v>88253.328337754472</v>
      </c>
      <c r="T7" s="112"/>
    </row>
    <row r="8" spans="2:20">
      <c r="B8" s="113">
        <v>42886</v>
      </c>
      <c r="C8" s="114">
        <v>630572.16966305999</v>
      </c>
      <c r="D8" s="114"/>
      <c r="E8" s="115">
        <v>-25797.618598555899</v>
      </c>
      <c r="F8" s="115"/>
      <c r="G8" s="115">
        <v>-394175.47183481278</v>
      </c>
      <c r="H8" s="115"/>
      <c r="I8" s="116">
        <f t="shared" si="0"/>
        <v>210599.0792296913</v>
      </c>
      <c r="J8" s="112"/>
      <c r="L8" s="113">
        <v>42886</v>
      </c>
      <c r="M8" s="115">
        <v>188729.04891090401</v>
      </c>
      <c r="N8" s="115"/>
      <c r="O8" s="115">
        <v>-7721.1780927047503</v>
      </c>
      <c r="P8" s="115"/>
      <c r="Q8" s="115">
        <v>-119803.76750616277</v>
      </c>
      <c r="R8" s="115"/>
      <c r="S8" s="116">
        <f t="shared" si="1"/>
        <v>61204.103312036503</v>
      </c>
      <c r="T8" s="112"/>
    </row>
    <row r="9" spans="2:20">
      <c r="B9" s="113">
        <v>42916</v>
      </c>
      <c r="C9" s="114">
        <v>630572.16966305999</v>
      </c>
      <c r="D9" s="114"/>
      <c r="E9" s="115">
        <v>-36116.666998236797</v>
      </c>
      <c r="F9" s="115"/>
      <c r="G9" s="115">
        <v>-473010.56620177533</v>
      </c>
      <c r="H9" s="115"/>
      <c r="I9" s="116">
        <f t="shared" si="0"/>
        <v>121444.93646304787</v>
      </c>
      <c r="J9" s="112"/>
      <c r="L9" s="113">
        <v>42916</v>
      </c>
      <c r="M9" s="115">
        <v>188729.04891090401</v>
      </c>
      <c r="N9" s="115"/>
      <c r="O9" s="115">
        <v>-10809.6496171902</v>
      </c>
      <c r="P9" s="115"/>
      <c r="Q9" s="115">
        <v>-143764.52100739532</v>
      </c>
      <c r="R9" s="115"/>
      <c r="S9" s="116">
        <f t="shared" si="1"/>
        <v>34154.878286318475</v>
      </c>
      <c r="T9" s="112"/>
    </row>
    <row r="10" spans="2:20">
      <c r="B10" s="113">
        <v>42947</v>
      </c>
      <c r="C10" s="114">
        <v>630572.16966305999</v>
      </c>
      <c r="D10" s="114"/>
      <c r="E10" s="115">
        <v>-46435.7153979176</v>
      </c>
      <c r="F10" s="115"/>
      <c r="G10" s="115">
        <v>-551845.66056873789</v>
      </c>
      <c r="H10" s="115"/>
      <c r="I10" s="116">
        <f t="shared" si="0"/>
        <v>32290.793696404551</v>
      </c>
      <c r="J10" s="112"/>
      <c r="L10" s="113">
        <v>42947</v>
      </c>
      <c r="M10" s="115">
        <v>188729.04891090401</v>
      </c>
      <c r="N10" s="115"/>
      <c r="O10" s="115">
        <v>-13898.1211416756</v>
      </c>
      <c r="P10" s="115"/>
      <c r="Q10" s="115">
        <v>-167725.27450862789</v>
      </c>
      <c r="R10" s="115"/>
      <c r="S10" s="116">
        <f t="shared" si="1"/>
        <v>7105.6532606005203</v>
      </c>
      <c r="T10" s="112"/>
    </row>
    <row r="11" spans="2:20">
      <c r="B11" s="113">
        <v>42978</v>
      </c>
      <c r="C11" s="114">
        <v>630572.16966305999</v>
      </c>
      <c r="D11" s="114"/>
      <c r="E11" s="115">
        <v>-56754.763797598498</v>
      </c>
      <c r="F11" s="115"/>
      <c r="G11" s="115">
        <v>-630680.75493570045</v>
      </c>
      <c r="H11" s="115"/>
      <c r="I11" s="116">
        <f t="shared" si="0"/>
        <v>-56863.349070238997</v>
      </c>
      <c r="J11" s="112"/>
      <c r="L11" s="113">
        <v>42978</v>
      </c>
      <c r="M11" s="115">
        <v>188729.04891090401</v>
      </c>
      <c r="N11" s="115"/>
      <c r="O11" s="115">
        <v>-16986.592666160999</v>
      </c>
      <c r="P11" s="115"/>
      <c r="Q11" s="115">
        <v>-191686.02800986043</v>
      </c>
      <c r="R11" s="115"/>
      <c r="S11" s="116">
        <f t="shared" si="1"/>
        <v>-19943.571765117405</v>
      </c>
      <c r="T11" s="112"/>
    </row>
    <row r="12" spans="2:20">
      <c r="B12" s="113">
        <v>43008</v>
      </c>
      <c r="C12" s="114">
        <v>630572.16966305999</v>
      </c>
      <c r="D12" s="114"/>
      <c r="E12" s="115">
        <v>-67073.812197279403</v>
      </c>
      <c r="F12" s="115"/>
      <c r="G12" s="115">
        <v>-709515.849302663</v>
      </c>
      <c r="H12" s="115"/>
      <c r="I12" s="116">
        <f t="shared" si="0"/>
        <v>-146017.49183688243</v>
      </c>
      <c r="J12" s="112"/>
      <c r="L12" s="113">
        <v>43008</v>
      </c>
      <c r="M12" s="115">
        <v>188729.04891090401</v>
      </c>
      <c r="N12" s="115"/>
      <c r="O12" s="115">
        <v>-20075.064190646499</v>
      </c>
      <c r="P12" s="115"/>
      <c r="Q12" s="115">
        <v>-215646.78151109297</v>
      </c>
      <c r="R12" s="115"/>
      <c r="S12" s="116">
        <f t="shared" si="1"/>
        <v>-46992.796790835448</v>
      </c>
      <c r="T12" s="112"/>
    </row>
    <row r="13" spans="2:20">
      <c r="B13" s="113">
        <v>43039</v>
      </c>
      <c r="C13" s="114">
        <v>14950984.938404201</v>
      </c>
      <c r="D13" s="114"/>
      <c r="E13" s="115">
        <v>-247778.840749689</v>
      </c>
      <c r="F13" s="115"/>
      <c r="G13" s="115">
        <v>-788350.94366962556</v>
      </c>
      <c r="H13" s="115"/>
      <c r="I13" s="116">
        <f t="shared" si="0"/>
        <v>13914855.153984886</v>
      </c>
      <c r="J13" s="112"/>
      <c r="L13" s="113">
        <v>43039</v>
      </c>
      <c r="M13" s="115">
        <v>4474801.3050021399</v>
      </c>
      <c r="N13" s="115"/>
      <c r="O13" s="115">
        <v>-74159.734927601894</v>
      </c>
      <c r="P13" s="115"/>
      <c r="Q13" s="115">
        <v>-239607.5350123255</v>
      </c>
      <c r="R13" s="115"/>
      <c r="S13" s="116">
        <f t="shared" si="1"/>
        <v>4161034.0350622125</v>
      </c>
      <c r="T13" s="112"/>
    </row>
    <row r="14" spans="2:20">
      <c r="B14" s="113">
        <v>43069</v>
      </c>
      <c r="C14" s="114">
        <v>15706685.8308757</v>
      </c>
      <c r="D14" s="114"/>
      <c r="E14" s="115">
        <v>-379281.99962546601</v>
      </c>
      <c r="F14" s="115"/>
      <c r="G14" s="115">
        <v>-867186.03803658811</v>
      </c>
      <c r="H14" s="115"/>
      <c r="I14" s="116">
        <f t="shared" si="0"/>
        <v>14460217.793213645</v>
      </c>
      <c r="J14" s="112"/>
      <c r="L14" s="113">
        <v>43069</v>
      </c>
      <c r="M14" s="115">
        <v>4700981.14223391</v>
      </c>
      <c r="N14" s="115"/>
      <c r="O14" s="115">
        <v>-113518.37981779101</v>
      </c>
      <c r="P14" s="115"/>
      <c r="Q14" s="115">
        <v>-263568.28851355804</v>
      </c>
      <c r="R14" s="115"/>
      <c r="S14" s="116">
        <f t="shared" si="1"/>
        <v>4323894.4739025608</v>
      </c>
      <c r="T14" s="112"/>
    </row>
    <row r="15" spans="2:20">
      <c r="B15" s="113">
        <v>43100</v>
      </c>
      <c r="C15" s="117">
        <v>16313347.0874249</v>
      </c>
      <c r="D15" s="117"/>
      <c r="E15" s="116">
        <v>-504347.94185466802</v>
      </c>
      <c r="F15" s="116"/>
      <c r="G15" s="116">
        <v>-946021.13240355067</v>
      </c>
      <c r="H15" s="116"/>
      <c r="I15" s="116">
        <f t="shared" si="0"/>
        <v>14862978.013166681</v>
      </c>
      <c r="J15" s="116"/>
      <c r="L15" s="113">
        <v>43100</v>
      </c>
      <c r="M15" s="116">
        <v>4958199.0290055899</v>
      </c>
      <c r="N15" s="116"/>
      <c r="O15" s="116">
        <v>-153289.04989169299</v>
      </c>
      <c r="P15" s="116"/>
      <c r="Q15" s="116">
        <v>-287529.04201479058</v>
      </c>
      <c r="R15" s="116"/>
      <c r="S15" s="116">
        <f t="shared" si="1"/>
        <v>4517380.9370991066</v>
      </c>
      <c r="T15" s="116"/>
    </row>
    <row r="16" spans="2:20">
      <c r="B16" s="113">
        <v>43131</v>
      </c>
      <c r="C16" s="116">
        <v>16301529.344976399</v>
      </c>
      <c r="D16" s="116"/>
      <c r="E16" s="116">
        <v>-630235.94455687294</v>
      </c>
      <c r="F16" s="116"/>
      <c r="G16" s="116">
        <v>-1102193.115761762</v>
      </c>
      <c r="H16" s="116"/>
      <c r="I16" s="116">
        <f>SUM(C16:G16)</f>
        <v>14569100.284657763</v>
      </c>
      <c r="J16" s="116"/>
      <c r="L16" s="113">
        <v>43131</v>
      </c>
      <c r="M16" s="116">
        <v>4993514.0088738101</v>
      </c>
      <c r="N16" s="116"/>
      <c r="O16" s="116">
        <v>-193055.01658409601</v>
      </c>
      <c r="P16" s="116"/>
      <c r="Q16" s="116">
        <v>-334608.12706513307</v>
      </c>
      <c r="R16" s="116"/>
      <c r="S16" s="116">
        <f t="shared" ref="S16:S26" si="2">SUM(M16:Q16)</f>
        <v>4465850.8652245812</v>
      </c>
      <c r="T16" s="116"/>
    </row>
    <row r="17" spans="2:21">
      <c r="B17" s="113">
        <v>43159</v>
      </c>
      <c r="C17" s="116">
        <v>16408604.963904999</v>
      </c>
      <c r="D17" s="116"/>
      <c r="E17" s="116">
        <v>-758041.08098893601</v>
      </c>
      <c r="F17" s="116"/>
      <c r="G17" s="116">
        <v>-1258365.0991199734</v>
      </c>
      <c r="H17" s="116"/>
      <c r="I17" s="116">
        <f t="shared" ref="I17:I25" si="3">SUM(C17:G17)</f>
        <v>14392198.783796091</v>
      </c>
      <c r="J17" s="116"/>
      <c r="L17" s="113">
        <v>43159</v>
      </c>
      <c r="M17" s="116">
        <v>5026313.60649521</v>
      </c>
      <c r="N17" s="116"/>
      <c r="O17" s="116">
        <v>-232204.51757102099</v>
      </c>
      <c r="P17" s="116"/>
      <c r="Q17" s="116">
        <v>-381687.21211547556</v>
      </c>
      <c r="R17" s="116"/>
      <c r="S17" s="116">
        <f t="shared" si="2"/>
        <v>4412421.8768087132</v>
      </c>
      <c r="T17" s="116"/>
    </row>
    <row r="18" spans="2:21">
      <c r="B18" s="113">
        <v>43190</v>
      </c>
      <c r="C18" s="116">
        <v>16408708.2692475</v>
      </c>
      <c r="D18" s="116"/>
      <c r="E18" s="116">
        <v>-886256.46628530999</v>
      </c>
      <c r="F18" s="116"/>
      <c r="G18" s="116">
        <v>-1414537.0824781847</v>
      </c>
      <c r="H18" s="116"/>
      <c r="I18" s="116">
        <f t="shared" si="3"/>
        <v>14107914.720484005</v>
      </c>
      <c r="J18" s="116"/>
      <c r="L18" s="113">
        <v>43190</v>
      </c>
      <c r="M18" s="116">
        <v>5026345.2511749202</v>
      </c>
      <c r="N18" s="116"/>
      <c r="O18" s="116">
        <v>-271479.686733471</v>
      </c>
      <c r="P18" s="116"/>
      <c r="Q18" s="116">
        <v>-428766.29716581805</v>
      </c>
      <c r="R18" s="116"/>
      <c r="S18" s="116">
        <f t="shared" si="2"/>
        <v>4326099.2672756314</v>
      </c>
      <c r="T18" s="116"/>
    </row>
    <row r="19" spans="2:21">
      <c r="B19" s="113">
        <v>43220</v>
      </c>
      <c r="C19" s="116">
        <v>16408708.2740341</v>
      </c>
      <c r="D19" s="116"/>
      <c r="E19" s="116">
        <v>-1014472.27280632</v>
      </c>
      <c r="F19" s="116"/>
      <c r="G19" s="116">
        <v>-1570709.0658363961</v>
      </c>
      <c r="H19" s="116"/>
      <c r="I19" s="116">
        <f t="shared" si="3"/>
        <v>13823526.935391383</v>
      </c>
      <c r="J19" s="116"/>
      <c r="L19" s="113">
        <v>43220</v>
      </c>
      <c r="M19" s="116">
        <v>5026345.2526411796</v>
      </c>
      <c r="N19" s="116"/>
      <c r="O19" s="116">
        <v>-310754.98492621601</v>
      </c>
      <c r="P19" s="116"/>
      <c r="Q19" s="116">
        <v>-475845.38221616053</v>
      </c>
      <c r="R19" s="116"/>
      <c r="S19" s="116">
        <f t="shared" si="2"/>
        <v>4239744.8854988031</v>
      </c>
      <c r="T19" s="116"/>
    </row>
    <row r="20" spans="2:21">
      <c r="B20" s="113">
        <v>43251</v>
      </c>
      <c r="C20" s="116">
        <v>16408708.2692475</v>
      </c>
      <c r="D20" s="116"/>
      <c r="E20" s="116">
        <v>-1142593.5670491499</v>
      </c>
      <c r="F20" s="116"/>
      <c r="G20" s="116">
        <v>-1726881.0491946074</v>
      </c>
      <c r="H20" s="116"/>
      <c r="I20" s="116">
        <f t="shared" si="3"/>
        <v>13539233.653003743</v>
      </c>
      <c r="J20" s="116"/>
      <c r="L20" s="113">
        <v>43251</v>
      </c>
      <c r="M20" s="116">
        <v>5026345.2511749202</v>
      </c>
      <c r="N20" s="116"/>
      <c r="O20" s="116">
        <v>-350001.331946644</v>
      </c>
      <c r="P20" s="116"/>
      <c r="Q20" s="116">
        <v>-522924.46726650302</v>
      </c>
      <c r="R20" s="116"/>
      <c r="S20" s="116">
        <f t="shared" si="2"/>
        <v>4153419.4519617734</v>
      </c>
      <c r="T20" s="116"/>
    </row>
    <row r="21" spans="2:21">
      <c r="B21" s="113">
        <v>43281</v>
      </c>
      <c r="C21" s="116">
        <v>16408708.2692475</v>
      </c>
      <c r="D21" s="116"/>
      <c r="E21" s="116">
        <v>-1270809.3209170799</v>
      </c>
      <c r="F21" s="116"/>
      <c r="G21" s="116">
        <v>-1883053.0325528188</v>
      </c>
      <c r="H21" s="116"/>
      <c r="I21" s="116">
        <f t="shared" si="3"/>
        <v>13254845.915777601</v>
      </c>
      <c r="J21" s="116"/>
      <c r="L21" s="113">
        <v>43281</v>
      </c>
      <c r="M21" s="116">
        <v>5026345.2511749202</v>
      </c>
      <c r="N21" s="116"/>
      <c r="O21" s="116">
        <v>-389276.614010602</v>
      </c>
      <c r="P21" s="116"/>
      <c r="Q21" s="116">
        <v>-570003.55231684551</v>
      </c>
      <c r="R21" s="116"/>
      <c r="S21" s="116">
        <f t="shared" si="2"/>
        <v>4067065.0848474726</v>
      </c>
      <c r="T21" s="116"/>
    </row>
    <row r="22" spans="2:21">
      <c r="B22" s="113">
        <v>43312</v>
      </c>
      <c r="C22" s="116">
        <v>16408708.2692475</v>
      </c>
      <c r="D22" s="116"/>
      <c r="E22" s="116">
        <v>-1399025.1657312401</v>
      </c>
      <c r="F22" s="116"/>
      <c r="G22" s="116">
        <v>-2039225.0159110301</v>
      </c>
      <c r="H22" s="116"/>
      <c r="I22" s="116">
        <f t="shared" si="3"/>
        <v>12970458.087605231</v>
      </c>
      <c r="J22" s="116"/>
      <c r="L22" s="113">
        <v>43312</v>
      </c>
      <c r="M22" s="116">
        <v>5026345.2511749202</v>
      </c>
      <c r="N22" s="116"/>
      <c r="O22" s="116">
        <v>-428551.92393337301</v>
      </c>
      <c r="P22" s="116"/>
      <c r="Q22" s="116">
        <v>-617082.637367188</v>
      </c>
      <c r="R22" s="116"/>
      <c r="S22" s="116">
        <f t="shared" si="2"/>
        <v>3980710.6898743594</v>
      </c>
      <c r="T22" s="116"/>
    </row>
    <row r="23" spans="2:21">
      <c r="B23" s="113">
        <v>43343</v>
      </c>
      <c r="C23" s="116">
        <v>16408708.2692475</v>
      </c>
      <c r="D23" s="116"/>
      <c r="E23" s="116">
        <v>-1527241.01054541</v>
      </c>
      <c r="F23" s="116"/>
      <c r="G23" s="116">
        <v>-2195396.9992692415</v>
      </c>
      <c r="H23" s="116"/>
      <c r="I23" s="116">
        <f t="shared" si="3"/>
        <v>12686070.259432849</v>
      </c>
      <c r="J23" s="116"/>
      <c r="L23" s="113">
        <v>43343</v>
      </c>
      <c r="M23" s="116">
        <v>5026345.2511749202</v>
      </c>
      <c r="N23" s="116"/>
      <c r="O23" s="116">
        <v>-467827.233856145</v>
      </c>
      <c r="P23" s="116"/>
      <c r="Q23" s="116">
        <v>-664161.72241753049</v>
      </c>
      <c r="R23" s="116"/>
      <c r="S23" s="116">
        <f t="shared" si="2"/>
        <v>3894356.2949012443</v>
      </c>
      <c r="T23" s="116"/>
    </row>
    <row r="24" spans="2:21">
      <c r="B24" s="113">
        <v>43373</v>
      </c>
      <c r="C24" s="116">
        <v>35109458.979553498</v>
      </c>
      <c r="D24" s="116"/>
      <c r="E24" s="116">
        <v>-1782407.65743449</v>
      </c>
      <c r="F24" s="116"/>
      <c r="G24" s="116">
        <v>-2351568.9826274528</v>
      </c>
      <c r="H24" s="116"/>
      <c r="I24" s="116">
        <f t="shared" si="3"/>
        <v>30975482.339491557</v>
      </c>
      <c r="J24" s="116"/>
      <c r="L24" s="113">
        <v>43373</v>
      </c>
      <c r="M24" s="116">
        <v>11186451.5608689</v>
      </c>
      <c r="N24" s="116"/>
      <c r="O24" s="116">
        <v>-545619.14669240301</v>
      </c>
      <c r="P24" s="116"/>
      <c r="Q24" s="116">
        <v>-711240.80746787298</v>
      </c>
      <c r="R24" s="116"/>
      <c r="S24" s="116">
        <f t="shared" si="2"/>
        <v>9929591.6067086253</v>
      </c>
      <c r="T24" s="116"/>
    </row>
    <row r="25" spans="2:21">
      <c r="B25" s="113">
        <v>43404</v>
      </c>
      <c r="C25" s="116">
        <v>36767683.080859497</v>
      </c>
      <c r="D25" s="116"/>
      <c r="E25" s="116">
        <v>-2193091.8967271</v>
      </c>
      <c r="F25" s="116"/>
      <c r="G25" s="116">
        <v>-2507740.9659856642</v>
      </c>
      <c r="H25" s="116"/>
      <c r="I25" s="116">
        <f t="shared" si="3"/>
        <v>32066850.218146734</v>
      </c>
      <c r="J25" s="116"/>
      <c r="L25" s="113">
        <v>43404</v>
      </c>
      <c r="M25" s="116">
        <v>11532948.093876399</v>
      </c>
      <c r="N25" s="116"/>
      <c r="O25" s="116">
        <v>-669829.09047158295</v>
      </c>
      <c r="P25" s="116"/>
      <c r="Q25" s="116">
        <v>-758319.89251821546</v>
      </c>
      <c r="R25" s="116"/>
      <c r="S25" s="116">
        <f t="shared" si="2"/>
        <v>10104799.110886602</v>
      </c>
      <c r="T25" s="116"/>
    </row>
    <row r="26" spans="2:21" ht="15.75" thickBot="1">
      <c r="B26" s="113">
        <v>43434</v>
      </c>
      <c r="C26" s="116">
        <v>37829235.791727602</v>
      </c>
      <c r="D26" s="116"/>
      <c r="E26" s="116">
        <v>-2602534.89724092</v>
      </c>
      <c r="F26" s="116"/>
      <c r="G26" s="116">
        <v>-2663912.9493438755</v>
      </c>
      <c r="H26" s="116"/>
      <c r="I26" s="116">
        <f>SUM(C26:G26)</f>
        <v>32562787.945142806</v>
      </c>
      <c r="J26" s="122"/>
      <c r="L26" s="113">
        <v>43434</v>
      </c>
      <c r="M26" s="116">
        <v>11917316.403553201</v>
      </c>
      <c r="N26" s="116"/>
      <c r="O26" s="116">
        <v>-793656.02092522196</v>
      </c>
      <c r="P26" s="116"/>
      <c r="Q26" s="116">
        <v>-805398.97756855795</v>
      </c>
      <c r="R26" s="116"/>
      <c r="S26" s="116">
        <f t="shared" si="2"/>
        <v>10318261.405059421</v>
      </c>
      <c r="T26" s="122"/>
    </row>
    <row r="27" spans="2:21" ht="15.75" thickBot="1">
      <c r="B27" s="113">
        <v>43465</v>
      </c>
      <c r="C27" s="120">
        <v>41073841</v>
      </c>
      <c r="D27" s="120">
        <f>(((C15+C27)/2)+C16+C17+C18+C19+C20+C21+C22+C23+C24+C25+C26)/12</f>
        <v>22463529.652083833</v>
      </c>
      <c r="E27" s="120">
        <v>-3034280</v>
      </c>
      <c r="F27" s="120">
        <f>(((E15+E27)/2)+E16+E17+E18+E19+E20+E21+E22+E23+E24+E25+E26)/12</f>
        <v>-1414668.6042675134</v>
      </c>
      <c r="G27" s="120">
        <v>-2820085</v>
      </c>
      <c r="H27" s="119">
        <f>(((G15+G27)/2)+G16+G17+G18+G19+G20+G21+G22+G23+G24+G25+G26)/12</f>
        <v>-1883053.0353568981</v>
      </c>
      <c r="I27" s="116">
        <f>C27+E27+G27</f>
        <v>35219476</v>
      </c>
      <c r="J27" s="119">
        <f>(((I15+I27)/2)+I16+I17+I18+I19+I20+I21+I22+I23+I24+I25+I26)/12</f>
        <v>19165808.012459423</v>
      </c>
      <c r="K27" s="121"/>
      <c r="L27" s="113">
        <v>43465</v>
      </c>
      <c r="M27" s="120">
        <v>14399617</v>
      </c>
      <c r="N27" s="120">
        <f>(((M15+M27)/2)+M16+M17+M18+M19+M20+M21+M22+M23+M24+M25+M26)/12</f>
        <v>7041126.933057175</v>
      </c>
      <c r="O27" s="120">
        <v>-933449</v>
      </c>
      <c r="P27" s="120">
        <f>(((O15+O27)/2)+O16+O17+O18+O19+O20+O21+O22+O23+O24+O25+O26)/12</f>
        <v>-432968.7160497185</v>
      </c>
      <c r="Q27" s="120">
        <v>-852478</v>
      </c>
      <c r="R27" s="119">
        <f>(((Q15+Q27)/2)+Q16+Q17+Q18+Q19+Q20+Q21+Q22+Q23+Q24+Q25+Q26)/12</f>
        <v>-570003.54970772471</v>
      </c>
      <c r="S27" s="119">
        <f>M27+O27+Q27</f>
        <v>12613690</v>
      </c>
      <c r="T27" s="119">
        <f>(((S15+S27)/2)+S16+S17+S18+S19+S20+S21+S22+S23+S24+S25+S26)/12</f>
        <v>6038154.6672997316</v>
      </c>
      <c r="U27" s="121"/>
    </row>
  </sheetData>
  <mergeCells count="2">
    <mergeCell ref="C1:J1"/>
    <mergeCell ref="M1:T1"/>
  </mergeCells>
  <pageMargins left="0.7" right="0.7" top="0.75" bottom="0.75" header="0.3" footer="0.3"/>
  <pageSetup scale="79" fitToWidth="2" orientation="portrait" r:id="rId1"/>
  <headerFooter>
    <oddFooter>&amp;LAvista
&amp;F&amp;RPage &amp;P of &amp;N</oddFooter>
  </headerFooter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8CB9259-D5CC-4234-963F-0F06CB710E2A}"/>
</file>

<file path=customXml/itemProps2.xml><?xml version="1.0" encoding="utf-8"?>
<ds:datastoreItem xmlns:ds="http://schemas.openxmlformats.org/officeDocument/2006/customXml" ds:itemID="{3551C944-F53E-40F6-B352-6527CD5D6672}"/>
</file>

<file path=customXml/itemProps3.xml><?xml version="1.0" encoding="utf-8"?>
<ds:datastoreItem xmlns:ds="http://schemas.openxmlformats.org/officeDocument/2006/customXml" ds:itemID="{9792B65E-B47D-451D-8C5A-3B0A3E18591D}"/>
</file>

<file path=customXml/itemProps4.xml><?xml version="1.0" encoding="utf-8"?>
<ds:datastoreItem xmlns:ds="http://schemas.openxmlformats.org/officeDocument/2006/customXml" ds:itemID="{B622E50F-99E7-44DB-B426-734274DF1C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Plant - Electric</vt:lpstr>
      <vt:lpstr>Plant - Na. Gas</vt:lpstr>
      <vt:lpstr>AMI Net RB</vt:lpstr>
      <vt:lpstr>'AMI Net RB'!Print_Area</vt:lpstr>
      <vt:lpstr>'Plant - Electric'!Print_Area</vt:lpstr>
      <vt:lpstr>'Plant - Na. Gas'!Print_Area</vt:lpstr>
      <vt:lpstr>'Plant - Electric'!Print_Titles</vt:lpstr>
      <vt:lpstr>'Plant - Na. Gas'!Print_Titles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fzx7qm</cp:lastModifiedBy>
  <cp:lastPrinted>2019-02-28T01:07:52Z</cp:lastPrinted>
  <dcterms:created xsi:type="dcterms:W3CDTF">2018-11-02T19:24:37Z</dcterms:created>
  <dcterms:modified xsi:type="dcterms:W3CDTF">2019-02-28T01:10:07Z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