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ariel\Non-Confidential Workpapers\"/>
    </mc:Choice>
  </mc:AlternateContent>
  <xr:revisionPtr revIDLastSave="0" documentId="13_ncr:1_{3E2D1FAC-CA1F-4B4D-9702-894B284EDA3E}" xr6:coauthVersionLast="47" xr6:coauthVersionMax="47" xr10:uidLastSave="{00000000-0000-0000-0000-000000000000}"/>
  <bookViews>
    <workbookView xWindow="-120" yWindow="480" windowWidth="19440" windowHeight="15000" activeTab="1" xr2:uid="{00000000-000D-0000-FFFF-FFFF00000000}"/>
  </bookViews>
  <sheets>
    <sheet name="11.1" sheetId="1" r:id="rId1"/>
    <sheet name="11.2" sheetId="7" r:id="rId2"/>
    <sheet name="11.3-11.5" sheetId="2" r:id="rId3"/>
    <sheet name="11.6-11.7" sheetId="3" r:id="rId4"/>
    <sheet name="11.8-11.9" sheetId="4" r:id="rId5"/>
    <sheet name="11.10-11.11" sheetId="5" r:id="rId6"/>
    <sheet name="11.12-11.16" sheetId="8" r:id="rId7"/>
  </sheets>
  <externalReferences>
    <externalReference r:id="rId8"/>
    <externalReference r:id="rId9"/>
    <externalReference r:id="rId10"/>
    <externalReference r:id="rId11"/>
  </externalReferences>
  <definedNames>
    <definedName name="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5" hidden="1">#REF!</definedName>
    <definedName name="_Fill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 hidden="1">255</definedName>
    <definedName name="_Order2" hidden="1">0</definedName>
    <definedName name="_Sort" localSheetId="5" hidden="1">#REF!</definedName>
    <definedName name="_Sort" hidden="1">#REF!</definedName>
    <definedName name="a" hidden="1">'[3]DSM Output'!$J$21:$J$23</definedName>
    <definedName name="DUDE" localSheetId="5" hidden="1">#REF!</definedName>
    <definedName name="DUDE" hidden="1">#REF!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_xlnm.Print_Area" localSheetId="5">'11.10-11.11'!$A$1:$N$129</definedName>
    <definedName name="_xlnm.Print_Area" localSheetId="1">'11.2'!$A$1:$N$41</definedName>
    <definedName name="_xlnm.Print_Area" localSheetId="3">'11.6-11.7'!$A$1:$N$126</definedName>
    <definedName name="_xlnm.Print_Area" localSheetId="4">'11.8-11.9'!$A$1:$M$127</definedName>
    <definedName name="_xlnm.Print_Titles" localSheetId="5">'11.10-11.11'!$1:$5</definedName>
    <definedName name="_xlnm.Print_Titles" localSheetId="6">'11.12-11.16'!$1:$5</definedName>
    <definedName name="_xlnm.Print_Titles" localSheetId="2">'11.3-11.5'!$1:$2</definedName>
    <definedName name="_xlnm.Print_Titles" localSheetId="3">'11.6-11.7'!$1:$4</definedName>
    <definedName name="_xlnm.Print_Titles" localSheetId="4">'11.8-11.9'!$1:$4</definedName>
    <definedName name="retail" localSheetId="5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5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RINT._.SOURCE._.DATA." localSheetId="5" hidden="1">{"DATA_SET",#N/A,FALSE,"HOURLY SPREAD"}</definedName>
    <definedName name="wrn.PRINT._.SOURCE._.DATA." hidden="1">{"DATA_SET",#N/A,FALSE,"HOURLY SPREAD"}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test." localSheetId="1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8" l="1"/>
  <c r="N238" i="8"/>
  <c r="M238" i="8"/>
  <c r="L238" i="8"/>
  <c r="K238" i="8"/>
  <c r="J238" i="8"/>
  <c r="I238" i="8"/>
  <c r="H238" i="8"/>
  <c r="G238" i="8"/>
  <c r="F238" i="8"/>
  <c r="E238" i="8"/>
  <c r="D238" i="8"/>
  <c r="C238" i="8"/>
  <c r="N237" i="8"/>
  <c r="M237" i="8"/>
  <c r="L237" i="8"/>
  <c r="K237" i="8"/>
  <c r="J237" i="8"/>
  <c r="I237" i="8"/>
  <c r="H237" i="8"/>
  <c r="G237" i="8"/>
  <c r="F237" i="8"/>
  <c r="E237" i="8"/>
  <c r="D237" i="8"/>
  <c r="C237" i="8"/>
  <c r="N236" i="8"/>
  <c r="M236" i="8"/>
  <c r="L236" i="8"/>
  <c r="K236" i="8"/>
  <c r="J236" i="8"/>
  <c r="I236" i="8"/>
  <c r="H236" i="8"/>
  <c r="G236" i="8"/>
  <c r="F236" i="8"/>
  <c r="E236" i="8"/>
  <c r="D236" i="8"/>
  <c r="C236" i="8"/>
  <c r="N235" i="8"/>
  <c r="M235" i="8"/>
  <c r="L235" i="8"/>
  <c r="K235" i="8"/>
  <c r="J235" i="8"/>
  <c r="I235" i="8"/>
  <c r="H235" i="8"/>
  <c r="G235" i="8"/>
  <c r="F235" i="8"/>
  <c r="E235" i="8"/>
  <c r="D235" i="8"/>
  <c r="C235" i="8"/>
  <c r="N234" i="8"/>
  <c r="M234" i="8"/>
  <c r="L234" i="8"/>
  <c r="K234" i="8"/>
  <c r="J234" i="8"/>
  <c r="I234" i="8"/>
  <c r="H234" i="8"/>
  <c r="G234" i="8"/>
  <c r="F234" i="8"/>
  <c r="E234" i="8"/>
  <c r="D234" i="8"/>
  <c r="C234" i="8"/>
  <c r="N233" i="8"/>
  <c r="M233" i="8"/>
  <c r="L233" i="8"/>
  <c r="K233" i="8"/>
  <c r="J233" i="8"/>
  <c r="I233" i="8"/>
  <c r="H233" i="8"/>
  <c r="G233" i="8"/>
  <c r="F233" i="8"/>
  <c r="E233" i="8"/>
  <c r="D233" i="8"/>
  <c r="C233" i="8"/>
  <c r="N232" i="8"/>
  <c r="M232" i="8"/>
  <c r="L232" i="8"/>
  <c r="K232" i="8"/>
  <c r="J232" i="8"/>
  <c r="I232" i="8"/>
  <c r="H232" i="8"/>
  <c r="G232" i="8"/>
  <c r="F232" i="8"/>
  <c r="E232" i="8"/>
  <c r="D232" i="8"/>
  <c r="C232" i="8"/>
  <c r="N231" i="8"/>
  <c r="M231" i="8"/>
  <c r="L231" i="8"/>
  <c r="K231" i="8"/>
  <c r="J231" i="8"/>
  <c r="I231" i="8"/>
  <c r="H231" i="8"/>
  <c r="G231" i="8"/>
  <c r="F231" i="8"/>
  <c r="E231" i="8"/>
  <c r="D231" i="8"/>
  <c r="C231" i="8"/>
  <c r="N230" i="8"/>
  <c r="M230" i="8"/>
  <c r="L230" i="8"/>
  <c r="K230" i="8"/>
  <c r="J230" i="8"/>
  <c r="I230" i="8"/>
  <c r="H230" i="8"/>
  <c r="G230" i="8"/>
  <c r="F230" i="8"/>
  <c r="E230" i="8"/>
  <c r="D230" i="8"/>
  <c r="C230" i="8"/>
  <c r="N229" i="8"/>
  <c r="M229" i="8"/>
  <c r="L229" i="8"/>
  <c r="K229" i="8"/>
  <c r="J229" i="8"/>
  <c r="I229" i="8"/>
  <c r="H229" i="8"/>
  <c r="G229" i="8"/>
  <c r="F229" i="8"/>
  <c r="E229" i="8"/>
  <c r="D229" i="8"/>
  <c r="C229" i="8"/>
  <c r="N220" i="8"/>
  <c r="M220" i="8"/>
  <c r="L220" i="8"/>
  <c r="K220" i="8"/>
  <c r="J220" i="8"/>
  <c r="I220" i="8"/>
  <c r="H220" i="8"/>
  <c r="G220" i="8"/>
  <c r="F220" i="8"/>
  <c r="E220" i="8"/>
  <c r="D220" i="8"/>
  <c r="N211" i="8"/>
  <c r="M211" i="8"/>
  <c r="L211" i="8"/>
  <c r="K211" i="8"/>
  <c r="J211" i="8"/>
  <c r="I211" i="8"/>
  <c r="H211" i="8"/>
  <c r="G211" i="8"/>
  <c r="F211" i="8"/>
  <c r="E211" i="8"/>
  <c r="D211" i="8"/>
  <c r="N197" i="8"/>
  <c r="M197" i="8"/>
  <c r="L197" i="8"/>
  <c r="K197" i="8"/>
  <c r="J197" i="8"/>
  <c r="I197" i="8"/>
  <c r="H197" i="8"/>
  <c r="G197" i="8"/>
  <c r="F197" i="8"/>
  <c r="E197" i="8"/>
  <c r="D197" i="8"/>
  <c r="N196" i="8"/>
  <c r="M196" i="8"/>
  <c r="L196" i="8"/>
  <c r="K196" i="8"/>
  <c r="J196" i="8"/>
  <c r="I196" i="8"/>
  <c r="H196" i="8"/>
  <c r="G196" i="8"/>
  <c r="F196" i="8"/>
  <c r="E196" i="8"/>
  <c r="D196" i="8"/>
  <c r="N195" i="8"/>
  <c r="M195" i="8"/>
  <c r="L195" i="8"/>
  <c r="K195" i="8"/>
  <c r="J195" i="8"/>
  <c r="I195" i="8"/>
  <c r="H195" i="8"/>
  <c r="G195" i="8"/>
  <c r="F195" i="8"/>
  <c r="E195" i="8"/>
  <c r="D195" i="8"/>
  <c r="N194" i="8"/>
  <c r="M194" i="8"/>
  <c r="L194" i="8"/>
  <c r="K194" i="8"/>
  <c r="J194" i="8"/>
  <c r="I194" i="8"/>
  <c r="H194" i="8"/>
  <c r="G194" i="8"/>
  <c r="F194" i="8"/>
  <c r="E194" i="8"/>
  <c r="D194" i="8"/>
  <c r="N193" i="8"/>
  <c r="M193" i="8"/>
  <c r="L193" i="8"/>
  <c r="K193" i="8"/>
  <c r="J193" i="8"/>
  <c r="I193" i="8"/>
  <c r="H193" i="8"/>
  <c r="G193" i="8"/>
  <c r="F193" i="8"/>
  <c r="E193" i="8"/>
  <c r="D193" i="8"/>
  <c r="N192" i="8"/>
  <c r="M192" i="8"/>
  <c r="L192" i="8"/>
  <c r="K192" i="8"/>
  <c r="J192" i="8"/>
  <c r="I192" i="8"/>
  <c r="H192" i="8"/>
  <c r="G192" i="8"/>
  <c r="F192" i="8"/>
  <c r="E192" i="8"/>
  <c r="D192" i="8"/>
  <c r="N191" i="8"/>
  <c r="M191" i="8"/>
  <c r="L191" i="8"/>
  <c r="K191" i="8"/>
  <c r="J191" i="8"/>
  <c r="I191" i="8"/>
  <c r="H191" i="8"/>
  <c r="G191" i="8"/>
  <c r="F191" i="8"/>
  <c r="E191" i="8"/>
  <c r="D191" i="8"/>
  <c r="N190" i="8"/>
  <c r="M190" i="8"/>
  <c r="L190" i="8"/>
  <c r="K190" i="8"/>
  <c r="J190" i="8"/>
  <c r="I190" i="8"/>
  <c r="H190" i="8"/>
  <c r="G190" i="8"/>
  <c r="F190" i="8"/>
  <c r="E190" i="8"/>
  <c r="D190" i="8"/>
  <c r="N189" i="8"/>
  <c r="M189" i="8"/>
  <c r="L189" i="8"/>
  <c r="K189" i="8"/>
  <c r="J189" i="8"/>
  <c r="I189" i="8"/>
  <c r="H189" i="8"/>
  <c r="G189" i="8"/>
  <c r="F189" i="8"/>
  <c r="E189" i="8"/>
  <c r="D189" i="8"/>
  <c r="N188" i="8"/>
  <c r="M188" i="8"/>
  <c r="L188" i="8"/>
  <c r="K188" i="8"/>
  <c r="J188" i="8"/>
  <c r="I188" i="8"/>
  <c r="H188" i="8"/>
  <c r="G188" i="8"/>
  <c r="F188" i="8"/>
  <c r="E188" i="8"/>
  <c r="D188" i="8"/>
  <c r="N187" i="8"/>
  <c r="M187" i="8"/>
  <c r="L187" i="8"/>
  <c r="K187" i="8"/>
  <c r="J187" i="8"/>
  <c r="I187" i="8"/>
  <c r="H187" i="8"/>
  <c r="G187" i="8"/>
  <c r="F187" i="8"/>
  <c r="E187" i="8"/>
  <c r="D187" i="8"/>
  <c r="N186" i="8"/>
  <c r="M186" i="8"/>
  <c r="L186" i="8"/>
  <c r="K186" i="8"/>
  <c r="J186" i="8"/>
  <c r="I186" i="8"/>
  <c r="H186" i="8"/>
  <c r="G186" i="8"/>
  <c r="F186" i="8"/>
  <c r="E186" i="8"/>
  <c r="D186" i="8"/>
  <c r="N185" i="8"/>
  <c r="M185" i="8"/>
  <c r="L185" i="8"/>
  <c r="K185" i="8"/>
  <c r="J185" i="8"/>
  <c r="I185" i="8"/>
  <c r="H185" i="8"/>
  <c r="G185" i="8"/>
  <c r="F185" i="8"/>
  <c r="E185" i="8"/>
  <c r="D185" i="8"/>
  <c r="N184" i="8"/>
  <c r="M184" i="8"/>
  <c r="L184" i="8"/>
  <c r="K184" i="8"/>
  <c r="J184" i="8"/>
  <c r="I184" i="8"/>
  <c r="H184" i="8"/>
  <c r="G184" i="8"/>
  <c r="F184" i="8"/>
  <c r="E184" i="8"/>
  <c r="D184" i="8"/>
  <c r="N183" i="8"/>
  <c r="M183" i="8"/>
  <c r="L183" i="8"/>
  <c r="K183" i="8"/>
  <c r="J183" i="8"/>
  <c r="I183" i="8"/>
  <c r="H183" i="8"/>
  <c r="G183" i="8"/>
  <c r="F183" i="8"/>
  <c r="E183" i="8"/>
  <c r="D183" i="8"/>
  <c r="N182" i="8"/>
  <c r="M182" i="8"/>
  <c r="L182" i="8"/>
  <c r="K182" i="8"/>
  <c r="J182" i="8"/>
  <c r="I182" i="8"/>
  <c r="H182" i="8"/>
  <c r="G182" i="8"/>
  <c r="F182" i="8"/>
  <c r="E182" i="8"/>
  <c r="D182" i="8"/>
  <c r="N181" i="8"/>
  <c r="M181" i="8"/>
  <c r="L181" i="8"/>
  <c r="K181" i="8"/>
  <c r="J181" i="8"/>
  <c r="I181" i="8"/>
  <c r="H181" i="8"/>
  <c r="G181" i="8"/>
  <c r="F181" i="8"/>
  <c r="E181" i="8"/>
  <c r="D181" i="8"/>
  <c r="N180" i="8"/>
  <c r="M180" i="8"/>
  <c r="L180" i="8"/>
  <c r="K180" i="8"/>
  <c r="J180" i="8"/>
  <c r="I180" i="8"/>
  <c r="H180" i="8"/>
  <c r="G180" i="8"/>
  <c r="F180" i="8"/>
  <c r="E180" i="8"/>
  <c r="D180" i="8"/>
  <c r="N175" i="8"/>
  <c r="M175" i="8"/>
  <c r="L175" i="8"/>
  <c r="K175" i="8"/>
  <c r="J175" i="8"/>
  <c r="I175" i="8"/>
  <c r="H175" i="8"/>
  <c r="G175" i="8"/>
  <c r="F175" i="8"/>
  <c r="E175" i="8"/>
  <c r="D175" i="8"/>
  <c r="N174" i="8"/>
  <c r="M174" i="8"/>
  <c r="L174" i="8"/>
  <c r="K174" i="8"/>
  <c r="J174" i="8"/>
  <c r="I174" i="8"/>
  <c r="H174" i="8"/>
  <c r="G174" i="8"/>
  <c r="F174" i="8"/>
  <c r="E174" i="8"/>
  <c r="D174" i="8"/>
  <c r="N173" i="8"/>
  <c r="M173" i="8"/>
  <c r="L173" i="8"/>
  <c r="K173" i="8"/>
  <c r="J173" i="8"/>
  <c r="I173" i="8"/>
  <c r="H173" i="8"/>
  <c r="G173" i="8"/>
  <c r="F173" i="8"/>
  <c r="E173" i="8"/>
  <c r="D173" i="8"/>
  <c r="N172" i="8"/>
  <c r="M172" i="8"/>
  <c r="L172" i="8"/>
  <c r="K172" i="8"/>
  <c r="J172" i="8"/>
  <c r="I172" i="8"/>
  <c r="H172" i="8"/>
  <c r="G172" i="8"/>
  <c r="F172" i="8"/>
  <c r="E172" i="8"/>
  <c r="D172" i="8"/>
  <c r="N171" i="8"/>
  <c r="M171" i="8"/>
  <c r="L171" i="8"/>
  <c r="K171" i="8"/>
  <c r="J171" i="8"/>
  <c r="I171" i="8"/>
  <c r="H171" i="8"/>
  <c r="G171" i="8"/>
  <c r="F171" i="8"/>
  <c r="E171" i="8"/>
  <c r="D171" i="8"/>
  <c r="N166" i="8"/>
  <c r="M166" i="8"/>
  <c r="L166" i="8"/>
  <c r="K166" i="8"/>
  <c r="J166" i="8"/>
  <c r="I166" i="8"/>
  <c r="H166" i="8"/>
  <c r="G166" i="8"/>
  <c r="F166" i="8"/>
  <c r="E166" i="8"/>
  <c r="D166" i="8"/>
  <c r="N165" i="8"/>
  <c r="M165" i="8"/>
  <c r="L165" i="8"/>
  <c r="K165" i="8"/>
  <c r="J165" i="8"/>
  <c r="I165" i="8"/>
  <c r="H165" i="8"/>
  <c r="G165" i="8"/>
  <c r="F165" i="8"/>
  <c r="E165" i="8"/>
  <c r="D165" i="8"/>
  <c r="N164" i="8"/>
  <c r="M164" i="8"/>
  <c r="L164" i="8"/>
  <c r="K164" i="8"/>
  <c r="J164" i="8"/>
  <c r="I164" i="8"/>
  <c r="H164" i="8"/>
  <c r="G164" i="8"/>
  <c r="F164" i="8"/>
  <c r="E164" i="8"/>
  <c r="D164" i="8"/>
  <c r="N163" i="8"/>
  <c r="M163" i="8"/>
  <c r="L163" i="8"/>
  <c r="K163" i="8"/>
  <c r="J163" i="8"/>
  <c r="I163" i="8"/>
  <c r="H163" i="8"/>
  <c r="G163" i="8"/>
  <c r="F163" i="8"/>
  <c r="E163" i="8"/>
  <c r="D163" i="8"/>
  <c r="N162" i="8"/>
  <c r="M162" i="8"/>
  <c r="L162" i="8"/>
  <c r="K162" i="8"/>
  <c r="J162" i="8"/>
  <c r="I162" i="8"/>
  <c r="H162" i="8"/>
  <c r="G162" i="8"/>
  <c r="F162" i="8"/>
  <c r="E162" i="8"/>
  <c r="D162" i="8"/>
  <c r="N161" i="8"/>
  <c r="M161" i="8"/>
  <c r="L161" i="8"/>
  <c r="K161" i="8"/>
  <c r="J161" i="8"/>
  <c r="I161" i="8"/>
  <c r="H161" i="8"/>
  <c r="G161" i="8"/>
  <c r="F161" i="8"/>
  <c r="E161" i="8"/>
  <c r="D161" i="8"/>
  <c r="N160" i="8"/>
  <c r="M160" i="8"/>
  <c r="L160" i="8"/>
  <c r="K160" i="8"/>
  <c r="J160" i="8"/>
  <c r="I160" i="8"/>
  <c r="H160" i="8"/>
  <c r="G160" i="8"/>
  <c r="F160" i="8"/>
  <c r="E160" i="8"/>
  <c r="D160" i="8"/>
  <c r="L150" i="8"/>
  <c r="K150" i="8"/>
  <c r="J150" i="8"/>
  <c r="I150" i="8"/>
  <c r="H150" i="8"/>
  <c r="G150" i="8"/>
  <c r="F150" i="8"/>
  <c r="E150" i="8"/>
  <c r="D150" i="8"/>
  <c r="C150" i="8"/>
  <c r="L149" i="8"/>
  <c r="K149" i="8"/>
  <c r="J149" i="8"/>
  <c r="I149" i="8"/>
  <c r="H149" i="8"/>
  <c r="G149" i="8"/>
  <c r="F149" i="8"/>
  <c r="E149" i="8"/>
  <c r="D149" i="8"/>
  <c r="C149" i="8"/>
  <c r="L146" i="8"/>
  <c r="K146" i="8"/>
  <c r="J146" i="8"/>
  <c r="I146" i="8"/>
  <c r="H146" i="8"/>
  <c r="G146" i="8"/>
  <c r="F146" i="8"/>
  <c r="E146" i="8"/>
  <c r="D146" i="8"/>
  <c r="C146" i="8"/>
  <c r="L145" i="8"/>
  <c r="K145" i="8"/>
  <c r="J145" i="8"/>
  <c r="I145" i="8"/>
  <c r="H145" i="8"/>
  <c r="G145" i="8"/>
  <c r="F145" i="8"/>
  <c r="E145" i="8"/>
  <c r="D145" i="8"/>
  <c r="C145" i="8"/>
  <c r="L144" i="8"/>
  <c r="K144" i="8"/>
  <c r="J144" i="8"/>
  <c r="I144" i="8"/>
  <c r="H144" i="8"/>
  <c r="G144" i="8"/>
  <c r="F144" i="8"/>
  <c r="E144" i="8"/>
  <c r="D144" i="8"/>
  <c r="C144" i="8"/>
  <c r="L143" i="8"/>
  <c r="K143" i="8"/>
  <c r="J143" i="8"/>
  <c r="I143" i="8"/>
  <c r="H143" i="8"/>
  <c r="G143" i="8"/>
  <c r="F143" i="8"/>
  <c r="E143" i="8"/>
  <c r="D143" i="8"/>
  <c r="C143" i="8"/>
  <c r="L136" i="8"/>
  <c r="K136" i="8"/>
  <c r="J136" i="8"/>
  <c r="I136" i="8"/>
  <c r="H136" i="8"/>
  <c r="G136" i="8"/>
  <c r="F136" i="8"/>
  <c r="E136" i="8"/>
  <c r="D136" i="8"/>
  <c r="C136" i="8"/>
  <c r="L133" i="8"/>
  <c r="K133" i="8"/>
  <c r="J133" i="8"/>
  <c r="I133" i="8"/>
  <c r="H133" i="8"/>
  <c r="G133" i="8"/>
  <c r="F133" i="8"/>
  <c r="E133" i="8"/>
  <c r="D133" i="8"/>
  <c r="C133" i="8"/>
  <c r="L132" i="8"/>
  <c r="K132" i="8"/>
  <c r="J132" i="8"/>
  <c r="I132" i="8"/>
  <c r="H132" i="8"/>
  <c r="G132" i="8"/>
  <c r="F132" i="8"/>
  <c r="E132" i="8"/>
  <c r="D132" i="8"/>
  <c r="C132" i="8"/>
  <c r="L129" i="8"/>
  <c r="K129" i="8"/>
  <c r="J129" i="8"/>
  <c r="I129" i="8"/>
  <c r="H129" i="8"/>
  <c r="G129" i="8"/>
  <c r="F129" i="8"/>
  <c r="E129" i="8"/>
  <c r="D129" i="8"/>
  <c r="C129" i="8"/>
  <c r="L128" i="8"/>
  <c r="K128" i="8"/>
  <c r="J128" i="8"/>
  <c r="I128" i="8"/>
  <c r="H128" i="8"/>
  <c r="G128" i="8"/>
  <c r="F128" i="8"/>
  <c r="E128" i="8"/>
  <c r="D128" i="8"/>
  <c r="C128" i="8"/>
  <c r="L127" i="8"/>
  <c r="K127" i="8"/>
  <c r="J127" i="8"/>
  <c r="I127" i="8"/>
  <c r="H127" i="8"/>
  <c r="G127" i="8"/>
  <c r="F127" i="8"/>
  <c r="E127" i="8"/>
  <c r="D127" i="8"/>
  <c r="C127" i="8"/>
  <c r="L126" i="8"/>
  <c r="K126" i="8"/>
  <c r="J126" i="8"/>
  <c r="I126" i="8"/>
  <c r="H126" i="8"/>
  <c r="G126" i="8"/>
  <c r="F126" i="8"/>
  <c r="E126" i="8"/>
  <c r="D126" i="8"/>
  <c r="C126" i="8"/>
  <c r="L125" i="8"/>
  <c r="K125" i="8"/>
  <c r="J125" i="8"/>
  <c r="I125" i="8"/>
  <c r="H125" i="8"/>
  <c r="G125" i="8"/>
  <c r="F125" i="8"/>
  <c r="E125" i="8"/>
  <c r="D125" i="8"/>
  <c r="C125" i="8"/>
  <c r="L124" i="8"/>
  <c r="K124" i="8"/>
  <c r="J124" i="8"/>
  <c r="I124" i="8"/>
  <c r="H124" i="8"/>
  <c r="G124" i="8"/>
  <c r="F124" i="8"/>
  <c r="E124" i="8"/>
  <c r="D124" i="8"/>
  <c r="C124" i="8"/>
  <c r="L123" i="8"/>
  <c r="K123" i="8"/>
  <c r="J123" i="8"/>
  <c r="I123" i="8"/>
  <c r="H123" i="8"/>
  <c r="G123" i="8"/>
  <c r="F123" i="8"/>
  <c r="E123" i="8"/>
  <c r="D123" i="8"/>
  <c r="C123" i="8"/>
  <c r="L122" i="8"/>
  <c r="K122" i="8"/>
  <c r="J122" i="8"/>
  <c r="I122" i="8"/>
  <c r="H122" i="8"/>
  <c r="G122" i="8"/>
  <c r="F122" i="8"/>
  <c r="E122" i="8"/>
  <c r="D122" i="8"/>
  <c r="C122" i="8"/>
  <c r="L121" i="8"/>
  <c r="K121" i="8"/>
  <c r="J121" i="8"/>
  <c r="I121" i="8"/>
  <c r="H121" i="8"/>
  <c r="G121" i="8"/>
  <c r="F121" i="8"/>
  <c r="E121" i="8"/>
  <c r="D121" i="8"/>
  <c r="C121" i="8"/>
  <c r="L120" i="8"/>
  <c r="K120" i="8"/>
  <c r="J120" i="8"/>
  <c r="I120" i="8"/>
  <c r="H120" i="8"/>
  <c r="G120" i="8"/>
  <c r="F120" i="8"/>
  <c r="E120" i="8"/>
  <c r="D120" i="8"/>
  <c r="C120" i="8"/>
  <c r="L114" i="8"/>
  <c r="K114" i="8"/>
  <c r="J114" i="8"/>
  <c r="I114" i="8"/>
  <c r="H114" i="8"/>
  <c r="G114" i="8"/>
  <c r="F114" i="8"/>
  <c r="E114" i="8"/>
  <c r="D114" i="8"/>
  <c r="C114" i="8"/>
  <c r="F107" i="8"/>
  <c r="F106" i="8"/>
  <c r="F105" i="8"/>
  <c r="F104" i="8"/>
  <c r="F103" i="8"/>
  <c r="F102" i="8"/>
  <c r="F101" i="8"/>
  <c r="F100" i="8"/>
  <c r="F99" i="8"/>
  <c r="F98" i="8"/>
  <c r="L91" i="8"/>
  <c r="K91" i="8"/>
  <c r="J91" i="8"/>
  <c r="I91" i="8"/>
  <c r="H91" i="8"/>
  <c r="G91" i="8"/>
  <c r="F91" i="8"/>
  <c r="E91" i="8"/>
  <c r="D91" i="8"/>
  <c r="L80" i="8"/>
  <c r="K80" i="8"/>
  <c r="J80" i="8"/>
  <c r="I80" i="8"/>
  <c r="H80" i="8"/>
  <c r="G80" i="8"/>
  <c r="F80" i="8"/>
  <c r="E80" i="8"/>
  <c r="D80" i="8"/>
  <c r="C80" i="8"/>
  <c r="L79" i="8"/>
  <c r="K79" i="8"/>
  <c r="J79" i="8"/>
  <c r="I79" i="8"/>
  <c r="H79" i="8"/>
  <c r="G79" i="8"/>
  <c r="F79" i="8"/>
  <c r="E79" i="8"/>
  <c r="D79" i="8"/>
  <c r="C79" i="8"/>
  <c r="L78" i="8"/>
  <c r="K78" i="8"/>
  <c r="J78" i="8"/>
  <c r="I78" i="8"/>
  <c r="H78" i="8"/>
  <c r="G78" i="8"/>
  <c r="F78" i="8"/>
  <c r="E78" i="8"/>
  <c r="D78" i="8"/>
  <c r="C78" i="8"/>
  <c r="L77" i="8"/>
  <c r="K77" i="8"/>
  <c r="J77" i="8"/>
  <c r="I77" i="8"/>
  <c r="H77" i="8"/>
  <c r="G77" i="8"/>
  <c r="F77" i="8"/>
  <c r="E77" i="8"/>
  <c r="D77" i="8"/>
  <c r="C77" i="8"/>
  <c r="L76" i="8"/>
  <c r="K76" i="8"/>
  <c r="J76" i="8"/>
  <c r="I76" i="8"/>
  <c r="H76" i="8"/>
  <c r="G76" i="8"/>
  <c r="F76" i="8"/>
  <c r="E76" i="8"/>
  <c r="D76" i="8"/>
  <c r="C76" i="8"/>
  <c r="L72" i="8"/>
  <c r="K72" i="8"/>
  <c r="J72" i="8"/>
  <c r="I72" i="8"/>
  <c r="H72" i="8"/>
  <c r="G72" i="8"/>
  <c r="F72" i="8"/>
  <c r="E72" i="8"/>
  <c r="D72" i="8"/>
  <c r="C72" i="8"/>
  <c r="L71" i="8"/>
  <c r="K71" i="8"/>
  <c r="J71" i="8"/>
  <c r="I71" i="8"/>
  <c r="H71" i="8"/>
  <c r="G71" i="8"/>
  <c r="F71" i="8"/>
  <c r="E71" i="8"/>
  <c r="D71" i="8"/>
  <c r="C71" i="8"/>
  <c r="L70" i="8"/>
  <c r="K70" i="8"/>
  <c r="J70" i="8"/>
  <c r="I70" i="8"/>
  <c r="H70" i="8"/>
  <c r="G70" i="8"/>
  <c r="F70" i="8"/>
  <c r="E70" i="8"/>
  <c r="D70" i="8"/>
  <c r="C70" i="8"/>
  <c r="L69" i="8"/>
  <c r="K69" i="8"/>
  <c r="J69" i="8"/>
  <c r="I69" i="8"/>
  <c r="H69" i="8"/>
  <c r="G69" i="8"/>
  <c r="F69" i="8"/>
  <c r="E69" i="8"/>
  <c r="D69" i="8"/>
  <c r="C69" i="8"/>
  <c r="L68" i="8"/>
  <c r="K68" i="8"/>
  <c r="J68" i="8"/>
  <c r="I68" i="8"/>
  <c r="H68" i="8"/>
  <c r="G68" i="8"/>
  <c r="F68" i="8"/>
  <c r="E68" i="8"/>
  <c r="D68" i="8"/>
  <c r="C68" i="8"/>
  <c r="L48" i="8"/>
  <c r="K48" i="8"/>
  <c r="J48" i="8"/>
  <c r="I48" i="8"/>
  <c r="H48" i="8"/>
  <c r="G48" i="8"/>
  <c r="F48" i="8"/>
  <c r="E48" i="8"/>
  <c r="D48" i="8"/>
  <c r="C48" i="8"/>
  <c r="L46" i="8"/>
  <c r="K46" i="8"/>
  <c r="J46" i="8"/>
  <c r="I46" i="8"/>
  <c r="H46" i="8"/>
  <c r="G46" i="8"/>
  <c r="F46" i="8"/>
  <c r="E46" i="8"/>
  <c r="D46" i="8"/>
  <c r="C46" i="8"/>
  <c r="L39" i="8"/>
  <c r="K39" i="8"/>
  <c r="J39" i="8"/>
  <c r="I39" i="8"/>
  <c r="H39" i="8"/>
  <c r="G39" i="8"/>
  <c r="F39" i="8"/>
  <c r="E39" i="8"/>
  <c r="D39" i="8"/>
  <c r="C39" i="8"/>
  <c r="L37" i="8"/>
  <c r="K37" i="8"/>
  <c r="J37" i="8"/>
  <c r="I37" i="8"/>
  <c r="H37" i="8"/>
  <c r="G37" i="8"/>
  <c r="F37" i="8"/>
  <c r="E37" i="8"/>
  <c r="D37" i="8"/>
  <c r="C37" i="8"/>
  <c r="M26" i="8"/>
  <c r="L26" i="8"/>
  <c r="K26" i="8"/>
  <c r="J26" i="8"/>
  <c r="I26" i="8"/>
  <c r="H26" i="8"/>
  <c r="G26" i="8"/>
  <c r="F26" i="8"/>
  <c r="E26" i="8"/>
  <c r="D26" i="8"/>
  <c r="C26" i="8"/>
  <c r="M25" i="8"/>
  <c r="L25" i="8"/>
  <c r="K25" i="8"/>
  <c r="J25" i="8"/>
  <c r="I25" i="8"/>
  <c r="H25" i="8"/>
  <c r="G25" i="8"/>
  <c r="F25" i="8"/>
  <c r="E25" i="8"/>
  <c r="D25" i="8"/>
  <c r="C25" i="8"/>
  <c r="M24" i="8"/>
  <c r="L24" i="8"/>
  <c r="K24" i="8"/>
  <c r="J24" i="8"/>
  <c r="I24" i="8"/>
  <c r="H24" i="8"/>
  <c r="G24" i="8"/>
  <c r="F24" i="8"/>
  <c r="E24" i="8"/>
  <c r="D24" i="8"/>
  <c r="C24" i="8"/>
  <c r="M23" i="8"/>
  <c r="L23" i="8"/>
  <c r="K23" i="8"/>
  <c r="J23" i="8"/>
  <c r="I23" i="8"/>
  <c r="H23" i="8"/>
  <c r="G23" i="8"/>
  <c r="F23" i="8"/>
  <c r="E23" i="8"/>
  <c r="D23" i="8"/>
  <c r="C23" i="8"/>
  <c r="M22" i="8"/>
  <c r="L22" i="8"/>
  <c r="K22" i="8"/>
  <c r="J22" i="8"/>
  <c r="I22" i="8"/>
  <c r="H22" i="8"/>
  <c r="G22" i="8"/>
  <c r="F22" i="8"/>
  <c r="E22" i="8"/>
  <c r="D22" i="8"/>
  <c r="C22" i="8"/>
  <c r="M15" i="8"/>
  <c r="L15" i="8"/>
  <c r="K15" i="8"/>
  <c r="J15" i="8"/>
  <c r="I15" i="8"/>
  <c r="H15" i="8"/>
  <c r="G15" i="8"/>
  <c r="F15" i="8"/>
  <c r="E15" i="8"/>
  <c r="D15" i="8"/>
  <c r="C15" i="8"/>
  <c r="M14" i="8"/>
  <c r="L14" i="8"/>
  <c r="K14" i="8"/>
  <c r="J14" i="8"/>
  <c r="I14" i="8"/>
  <c r="H14" i="8"/>
  <c r="G14" i="8"/>
  <c r="F14" i="8"/>
  <c r="E14" i="8"/>
  <c r="D14" i="8"/>
  <c r="C14" i="8"/>
  <c r="M13" i="8"/>
  <c r="L13" i="8"/>
  <c r="K13" i="8"/>
  <c r="J13" i="8"/>
  <c r="I13" i="8"/>
  <c r="H13" i="8"/>
  <c r="G13" i="8"/>
  <c r="F13" i="8"/>
  <c r="E13" i="8"/>
  <c r="D13" i="8"/>
  <c r="C13" i="8"/>
  <c r="M12" i="8"/>
  <c r="L12" i="8"/>
  <c r="K12" i="8"/>
  <c r="J12" i="8"/>
  <c r="I12" i="8"/>
  <c r="H12" i="8"/>
  <c r="G12" i="8"/>
  <c r="F12" i="8"/>
  <c r="E12" i="8"/>
  <c r="D12" i="8"/>
  <c r="C12" i="8"/>
  <c r="M11" i="8"/>
  <c r="L11" i="8"/>
  <c r="K11" i="8"/>
  <c r="J11" i="8"/>
  <c r="I11" i="8"/>
  <c r="H11" i="8"/>
  <c r="G11" i="8"/>
  <c r="F11" i="8"/>
  <c r="E11" i="8"/>
  <c r="D11" i="8"/>
  <c r="C11" i="8"/>
  <c r="L6" i="8"/>
  <c r="K6" i="8"/>
  <c r="J6" i="8"/>
  <c r="I6" i="8"/>
  <c r="H6" i="8"/>
  <c r="G6" i="8"/>
  <c r="F6" i="8"/>
  <c r="E6" i="8"/>
  <c r="D6" i="8"/>
  <c r="C6" i="8"/>
  <c r="K77" i="2"/>
  <c r="J77" i="2"/>
  <c r="I77" i="2"/>
  <c r="H77" i="2"/>
  <c r="G77" i="2"/>
  <c r="F77" i="2"/>
  <c r="E77" i="2"/>
  <c r="D77" i="2"/>
  <c r="C77" i="2"/>
  <c r="B77" i="2"/>
  <c r="J47" i="2"/>
  <c r="I47" i="2"/>
  <c r="H47" i="2"/>
  <c r="G47" i="2"/>
  <c r="F47" i="2"/>
  <c r="E47" i="2"/>
  <c r="D47" i="2"/>
  <c r="C47" i="2"/>
  <c r="B47" i="2"/>
  <c r="J46" i="2"/>
  <c r="I46" i="2"/>
  <c r="H46" i="2"/>
  <c r="G46" i="2"/>
  <c r="F46" i="2"/>
  <c r="E46" i="2"/>
  <c r="D46" i="2"/>
  <c r="C46" i="2"/>
  <c r="B46" i="2"/>
  <c r="J45" i="2"/>
  <c r="I45" i="2"/>
  <c r="H45" i="2"/>
  <c r="G45" i="2"/>
  <c r="F45" i="2"/>
  <c r="E45" i="2"/>
  <c r="D45" i="2"/>
  <c r="C45" i="2"/>
  <c r="B45" i="2"/>
  <c r="J44" i="2"/>
  <c r="I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D43" i="2"/>
  <c r="C43" i="2"/>
  <c r="B43" i="2"/>
  <c r="J42" i="2"/>
  <c r="I42" i="2"/>
  <c r="H42" i="2"/>
  <c r="G42" i="2"/>
  <c r="F42" i="2"/>
  <c r="E42" i="2"/>
  <c r="D42" i="2"/>
  <c r="C42" i="2"/>
  <c r="B42" i="2"/>
  <c r="J41" i="2"/>
  <c r="I41" i="2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7" i="2"/>
  <c r="I37" i="2"/>
  <c r="H37" i="2"/>
  <c r="G37" i="2"/>
  <c r="F37" i="2"/>
  <c r="E37" i="2"/>
  <c r="D37" i="2"/>
  <c r="C37" i="2"/>
  <c r="B37" i="2"/>
  <c r="J36" i="2"/>
  <c r="I36" i="2"/>
  <c r="H36" i="2"/>
  <c r="G36" i="2"/>
  <c r="F36" i="2"/>
  <c r="E36" i="2"/>
  <c r="D36" i="2"/>
  <c r="C36" i="2"/>
  <c r="B36" i="2"/>
  <c r="J35" i="2"/>
  <c r="I35" i="2"/>
  <c r="H35" i="2"/>
  <c r="G35" i="2"/>
  <c r="F35" i="2"/>
  <c r="E35" i="2"/>
  <c r="D35" i="2"/>
  <c r="C35" i="2"/>
  <c r="B35" i="2"/>
  <c r="J24" i="2"/>
  <c r="I24" i="2"/>
  <c r="H24" i="2"/>
  <c r="G24" i="2"/>
  <c r="F24" i="2"/>
  <c r="E24" i="2"/>
  <c r="D24" i="2"/>
  <c r="C24" i="2"/>
  <c r="B24" i="2"/>
  <c r="J23" i="2"/>
  <c r="I23" i="2"/>
  <c r="H23" i="2"/>
  <c r="G23" i="2"/>
  <c r="F23" i="2"/>
  <c r="E23" i="2"/>
  <c r="D23" i="2"/>
  <c r="C23" i="2"/>
  <c r="B23" i="2"/>
  <c r="A23" i="2"/>
  <c r="J22" i="2"/>
  <c r="I22" i="2"/>
  <c r="H22" i="2"/>
  <c r="G22" i="2"/>
  <c r="F22" i="2"/>
  <c r="E22" i="2"/>
  <c r="D22" i="2"/>
  <c r="C22" i="2"/>
  <c r="B22" i="2"/>
  <c r="A22" i="2"/>
  <c r="J21" i="2"/>
  <c r="I21" i="2"/>
  <c r="H21" i="2"/>
  <c r="G21" i="2"/>
  <c r="F21" i="2"/>
  <c r="E21" i="2"/>
  <c r="D21" i="2"/>
  <c r="C21" i="2"/>
  <c r="B21" i="2"/>
  <c r="A21" i="2"/>
  <c r="J20" i="2"/>
  <c r="I20" i="2"/>
  <c r="H20" i="2"/>
  <c r="G20" i="2"/>
  <c r="F20" i="2"/>
  <c r="E20" i="2"/>
  <c r="D20" i="2"/>
  <c r="C20" i="2"/>
  <c r="B20" i="2"/>
  <c r="A20" i="2"/>
  <c r="J19" i="2"/>
  <c r="I19" i="2"/>
  <c r="H19" i="2"/>
  <c r="G19" i="2"/>
  <c r="F19" i="2"/>
  <c r="E19" i="2"/>
  <c r="D19" i="2"/>
  <c r="C19" i="2"/>
  <c r="B19" i="2"/>
  <c r="A19" i="2"/>
  <c r="J18" i="2"/>
  <c r="I18" i="2"/>
  <c r="H18" i="2"/>
  <c r="G18" i="2"/>
  <c r="F18" i="2"/>
  <c r="E18" i="2"/>
  <c r="D18" i="2"/>
  <c r="C18" i="2"/>
  <c r="B18" i="2"/>
  <c r="A18" i="2"/>
  <c r="J17" i="2"/>
  <c r="I17" i="2"/>
  <c r="H17" i="2"/>
  <c r="G17" i="2"/>
  <c r="F17" i="2"/>
  <c r="E17" i="2"/>
  <c r="D17" i="2"/>
  <c r="C17" i="2"/>
  <c r="B17" i="2"/>
  <c r="A17" i="2"/>
  <c r="J16" i="2"/>
  <c r="I16" i="2"/>
  <c r="H16" i="2"/>
  <c r="G16" i="2"/>
  <c r="F16" i="2"/>
  <c r="E16" i="2"/>
  <c r="D16" i="2"/>
  <c r="C16" i="2"/>
  <c r="B16" i="2"/>
  <c r="A16" i="2"/>
  <c r="J15" i="2"/>
  <c r="I15" i="2"/>
  <c r="H15" i="2"/>
  <c r="G15" i="2"/>
  <c r="F15" i="2"/>
  <c r="E15" i="2"/>
  <c r="D15" i="2"/>
  <c r="C15" i="2"/>
  <c r="B15" i="2"/>
  <c r="A15" i="2"/>
  <c r="J14" i="2"/>
  <c r="I14" i="2"/>
  <c r="H14" i="2"/>
  <c r="G14" i="2"/>
  <c r="F14" i="2"/>
  <c r="E14" i="2"/>
  <c r="D14" i="2"/>
  <c r="C14" i="2"/>
  <c r="B14" i="2"/>
  <c r="A14" i="2"/>
  <c r="J13" i="2"/>
  <c r="I13" i="2"/>
  <c r="H13" i="2"/>
  <c r="G13" i="2"/>
  <c r="F13" i="2"/>
  <c r="E13" i="2"/>
  <c r="D13" i="2"/>
  <c r="C13" i="2"/>
  <c r="B13" i="2"/>
  <c r="A13" i="2"/>
  <c r="J12" i="2"/>
  <c r="I12" i="2"/>
  <c r="H12" i="2"/>
  <c r="G12" i="2"/>
  <c r="F12" i="2"/>
  <c r="E12" i="2"/>
  <c r="D12" i="2"/>
  <c r="C12" i="2"/>
  <c r="B12" i="2"/>
  <c r="A12" i="2"/>
  <c r="M41" i="7"/>
  <c r="L41" i="7"/>
  <c r="K41" i="7"/>
  <c r="I41" i="7"/>
  <c r="H41" i="7"/>
  <c r="G41" i="7"/>
  <c r="F41" i="7"/>
  <c r="E41" i="7"/>
  <c r="D41" i="7"/>
  <c r="C41" i="7"/>
  <c r="M40" i="7"/>
  <c r="L40" i="7"/>
  <c r="K40" i="7"/>
  <c r="I40" i="7"/>
  <c r="H40" i="7"/>
  <c r="G40" i="7"/>
  <c r="F40" i="7"/>
  <c r="E40" i="7"/>
  <c r="D40" i="7"/>
  <c r="C40" i="7"/>
  <c r="M39" i="7"/>
  <c r="L39" i="7"/>
  <c r="K39" i="7"/>
  <c r="I39" i="7"/>
  <c r="H39" i="7"/>
  <c r="G39" i="7"/>
  <c r="F39" i="7"/>
  <c r="E39" i="7"/>
  <c r="D39" i="7"/>
  <c r="C39" i="7"/>
  <c r="M38" i="7"/>
  <c r="L38" i="7"/>
  <c r="K38" i="7"/>
  <c r="I38" i="7"/>
  <c r="H38" i="7"/>
  <c r="G38" i="7"/>
  <c r="F38" i="7"/>
  <c r="E38" i="7"/>
  <c r="D38" i="7"/>
  <c r="C38" i="7"/>
  <c r="L37" i="7"/>
  <c r="K37" i="7"/>
  <c r="I37" i="7"/>
  <c r="H37" i="7"/>
  <c r="G37" i="7"/>
  <c r="F37" i="7"/>
  <c r="E37" i="7"/>
  <c r="D37" i="7"/>
  <c r="C37" i="7"/>
  <c r="L36" i="7"/>
  <c r="K36" i="7"/>
  <c r="I36" i="7"/>
  <c r="H36" i="7"/>
  <c r="G36" i="7"/>
  <c r="F36" i="7"/>
  <c r="E36" i="7"/>
  <c r="D36" i="7"/>
  <c r="C36" i="7"/>
  <c r="L35" i="7"/>
  <c r="K35" i="7"/>
  <c r="I35" i="7"/>
  <c r="H35" i="7"/>
  <c r="G35" i="7"/>
  <c r="F35" i="7"/>
  <c r="E35" i="7"/>
  <c r="D35" i="7"/>
  <c r="C35" i="7"/>
  <c r="M34" i="7"/>
  <c r="L34" i="7"/>
  <c r="K34" i="7"/>
  <c r="I34" i="7"/>
  <c r="H34" i="7"/>
  <c r="G34" i="7"/>
  <c r="F34" i="7"/>
  <c r="E34" i="7"/>
  <c r="D34" i="7"/>
  <c r="C34" i="7"/>
  <c r="M33" i="7"/>
  <c r="L33" i="7"/>
  <c r="K33" i="7"/>
  <c r="I33" i="7"/>
  <c r="H33" i="7"/>
  <c r="G33" i="7"/>
  <c r="F33" i="7"/>
  <c r="E33" i="7"/>
  <c r="D33" i="7"/>
  <c r="C33" i="7"/>
  <c r="M32" i="7"/>
  <c r="L32" i="7"/>
  <c r="K32" i="7"/>
  <c r="I32" i="7"/>
  <c r="H32" i="7"/>
  <c r="G32" i="7"/>
  <c r="F32" i="7"/>
  <c r="E32" i="7"/>
  <c r="D32" i="7"/>
  <c r="C32" i="7"/>
  <c r="M31" i="7"/>
  <c r="L31" i="7"/>
  <c r="K31" i="7"/>
  <c r="I31" i="7"/>
  <c r="H31" i="7"/>
  <c r="G31" i="7"/>
  <c r="F31" i="7"/>
  <c r="E31" i="7"/>
  <c r="D31" i="7"/>
  <c r="C31" i="7"/>
  <c r="M30" i="7"/>
  <c r="L30" i="7"/>
  <c r="K30" i="7"/>
  <c r="I30" i="7"/>
  <c r="H30" i="7"/>
  <c r="G30" i="7"/>
  <c r="F30" i="7"/>
  <c r="E30" i="7"/>
  <c r="D30" i="7"/>
  <c r="C30" i="7"/>
  <c r="M29" i="7"/>
  <c r="L29" i="7"/>
  <c r="K29" i="7"/>
  <c r="I29" i="7"/>
  <c r="H29" i="7"/>
  <c r="G29" i="7"/>
  <c r="F29" i="7"/>
  <c r="E29" i="7"/>
  <c r="D29" i="7"/>
  <c r="C29" i="7"/>
  <c r="M28" i="7"/>
  <c r="L28" i="7"/>
  <c r="K28" i="7"/>
  <c r="I28" i="7"/>
  <c r="H28" i="7"/>
  <c r="G28" i="7"/>
  <c r="F28" i="7"/>
  <c r="E28" i="7"/>
  <c r="D28" i="7"/>
  <c r="C28" i="7"/>
  <c r="M27" i="7"/>
  <c r="L27" i="7"/>
  <c r="K27" i="7"/>
  <c r="I27" i="7"/>
  <c r="H27" i="7"/>
  <c r="G27" i="7"/>
  <c r="F27" i="7"/>
  <c r="E27" i="7"/>
  <c r="D27" i="7"/>
  <c r="C27" i="7"/>
  <c r="M26" i="7"/>
  <c r="L26" i="7"/>
  <c r="K26" i="7"/>
  <c r="I26" i="7"/>
  <c r="H26" i="7"/>
  <c r="G26" i="7"/>
  <c r="F26" i="7"/>
  <c r="E26" i="7"/>
  <c r="D26" i="7"/>
  <c r="C26" i="7"/>
  <c r="L25" i="7"/>
  <c r="K25" i="7"/>
  <c r="I25" i="7"/>
  <c r="H25" i="7"/>
  <c r="G25" i="7"/>
  <c r="F25" i="7"/>
  <c r="E25" i="7"/>
  <c r="D25" i="7"/>
  <c r="C25" i="7"/>
  <c r="L24" i="7"/>
  <c r="K24" i="7"/>
  <c r="I24" i="7"/>
  <c r="H24" i="7"/>
  <c r="G24" i="7"/>
  <c r="F24" i="7"/>
  <c r="E24" i="7"/>
  <c r="D24" i="7"/>
  <c r="C24" i="7"/>
  <c r="L23" i="7"/>
  <c r="K23" i="7"/>
  <c r="I23" i="7"/>
  <c r="H23" i="7"/>
  <c r="G23" i="7"/>
  <c r="F23" i="7"/>
  <c r="E23" i="7"/>
  <c r="D23" i="7"/>
  <c r="C23" i="7"/>
  <c r="L22" i="7"/>
  <c r="K22" i="7"/>
  <c r="I22" i="7"/>
  <c r="H22" i="7"/>
  <c r="G22" i="7"/>
  <c r="F22" i="7"/>
  <c r="E22" i="7"/>
  <c r="D22" i="7"/>
  <c r="C22" i="7"/>
  <c r="L21" i="7"/>
  <c r="K21" i="7"/>
  <c r="I21" i="7"/>
  <c r="H21" i="7"/>
  <c r="G21" i="7"/>
  <c r="F21" i="7"/>
  <c r="E21" i="7"/>
  <c r="D21" i="7"/>
  <c r="C21" i="7"/>
  <c r="L20" i="7"/>
  <c r="K20" i="7"/>
  <c r="I20" i="7"/>
  <c r="H20" i="7"/>
  <c r="G20" i="7"/>
  <c r="F20" i="7"/>
  <c r="E20" i="7"/>
  <c r="D20" i="7"/>
  <c r="C20" i="7"/>
  <c r="L19" i="7"/>
  <c r="K19" i="7"/>
  <c r="I19" i="7"/>
  <c r="H19" i="7"/>
  <c r="G19" i="7"/>
  <c r="F19" i="7"/>
  <c r="E19" i="7"/>
  <c r="D19" i="7"/>
  <c r="C19" i="7"/>
  <c r="L18" i="7"/>
  <c r="K18" i="7"/>
  <c r="I18" i="7"/>
  <c r="H18" i="7"/>
  <c r="G18" i="7"/>
  <c r="F18" i="7"/>
  <c r="E18" i="7"/>
  <c r="D18" i="7"/>
  <c r="C18" i="7"/>
  <c r="L17" i="7"/>
  <c r="K17" i="7"/>
  <c r="I17" i="7"/>
  <c r="H17" i="7"/>
  <c r="G17" i="7"/>
  <c r="F17" i="7"/>
  <c r="E17" i="7"/>
  <c r="D17" i="7"/>
  <c r="C17" i="7"/>
  <c r="L16" i="7"/>
  <c r="K16" i="7"/>
  <c r="I16" i="7"/>
  <c r="H16" i="7"/>
  <c r="G16" i="7"/>
  <c r="F16" i="7"/>
  <c r="E16" i="7"/>
  <c r="D16" i="7"/>
  <c r="C16" i="7"/>
  <c r="L15" i="7"/>
  <c r="K15" i="7"/>
  <c r="I15" i="7"/>
  <c r="H15" i="7"/>
  <c r="G15" i="7"/>
  <c r="F15" i="7"/>
  <c r="E15" i="7"/>
  <c r="D15" i="7"/>
  <c r="C15" i="7"/>
  <c r="L14" i="7"/>
  <c r="K14" i="7"/>
  <c r="I14" i="7"/>
  <c r="H14" i="7"/>
  <c r="G14" i="7"/>
  <c r="F14" i="7"/>
  <c r="E14" i="7"/>
  <c r="D14" i="7"/>
  <c r="C14" i="7"/>
  <c r="L13" i="7"/>
  <c r="K13" i="7"/>
  <c r="I13" i="7"/>
  <c r="H13" i="7"/>
  <c r="G13" i="7"/>
  <c r="F13" i="7"/>
  <c r="E13" i="7"/>
  <c r="D13" i="7"/>
  <c r="C13" i="7"/>
  <c r="L12" i="7"/>
  <c r="K12" i="7"/>
  <c r="I12" i="7"/>
  <c r="H12" i="7"/>
  <c r="G12" i="7"/>
  <c r="F12" i="7"/>
  <c r="E12" i="7"/>
  <c r="D12" i="7"/>
  <c r="C12" i="7"/>
  <c r="L11" i="7"/>
  <c r="K11" i="7"/>
  <c r="I11" i="7"/>
  <c r="H11" i="7"/>
  <c r="G11" i="7"/>
  <c r="F11" i="7"/>
  <c r="E11" i="7"/>
  <c r="D11" i="7"/>
  <c r="C11" i="7"/>
  <c r="L10" i="7"/>
  <c r="K10" i="7"/>
  <c r="I10" i="7"/>
  <c r="H10" i="7"/>
  <c r="G10" i="7"/>
  <c r="F10" i="7"/>
  <c r="E10" i="7"/>
  <c r="D10" i="7"/>
  <c r="C10" i="7"/>
  <c r="L9" i="7"/>
  <c r="K9" i="7"/>
  <c r="I9" i="7"/>
  <c r="H9" i="7"/>
  <c r="G9" i="7"/>
  <c r="F9" i="7"/>
  <c r="E9" i="7"/>
  <c r="D9" i="7"/>
  <c r="C9" i="7"/>
  <c r="L8" i="7"/>
  <c r="K8" i="7"/>
  <c r="I8" i="7"/>
  <c r="H8" i="7"/>
  <c r="G8" i="7"/>
  <c r="F8" i="7"/>
  <c r="E8" i="7"/>
  <c r="D8" i="7"/>
  <c r="C8" i="7"/>
  <c r="L7" i="7"/>
  <c r="K7" i="7"/>
  <c r="I7" i="7"/>
  <c r="H7" i="7"/>
  <c r="G7" i="7"/>
  <c r="F7" i="7"/>
  <c r="E7" i="7"/>
  <c r="D7" i="7"/>
  <c r="C7" i="7"/>
  <c r="J17" i="7"/>
  <c r="J16" i="7" l="1"/>
  <c r="J9" i="7" l="1"/>
  <c r="J8" i="7" l="1"/>
  <c r="K54" i="5" l="1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J43" i="5"/>
  <c r="I43" i="5"/>
  <c r="H43" i="5"/>
  <c r="G43" i="5"/>
  <c r="F43" i="5"/>
  <c r="E43" i="5"/>
  <c r="D43" i="5"/>
  <c r="A46" i="2" l="1"/>
  <c r="A45" i="2"/>
  <c r="A44" i="2"/>
  <c r="A43" i="2"/>
  <c r="A42" i="2"/>
  <c r="A41" i="2"/>
  <c r="A40" i="2"/>
  <c r="A39" i="2"/>
  <c r="A38" i="2"/>
  <c r="A37" i="2"/>
  <c r="A36" i="2"/>
  <c r="A35" i="2"/>
  <c r="D21" i="5"/>
  <c r="I77" i="5" l="1"/>
  <c r="G77" i="5"/>
  <c r="E77" i="5"/>
  <c r="D77" i="5" l="1"/>
  <c r="H77" i="5"/>
  <c r="F77" i="5"/>
  <c r="J77" i="5"/>
  <c r="J10" i="7"/>
  <c r="J7" i="7" l="1"/>
  <c r="G106" i="5" l="1"/>
  <c r="L96" i="5"/>
  <c r="L97" i="5"/>
  <c r="L98" i="5"/>
  <c r="L99" i="5"/>
  <c r="L100" i="5"/>
  <c r="L101" i="5"/>
  <c r="L103" i="5"/>
  <c r="L104" i="5"/>
  <c r="L105" i="5"/>
  <c r="E129" i="5"/>
  <c r="F129" i="5"/>
  <c r="D129" i="5"/>
  <c r="L128" i="5"/>
  <c r="K128" i="5"/>
  <c r="J128" i="5"/>
  <c r="I128" i="5"/>
  <c r="G128" i="5"/>
  <c r="L95" i="5"/>
  <c r="L102" i="5"/>
  <c r="L60" i="5"/>
  <c r="L61" i="5"/>
  <c r="L62" i="5"/>
  <c r="L64" i="5"/>
  <c r="L65" i="5"/>
  <c r="L66" i="5"/>
  <c r="L68" i="5"/>
  <c r="L69" i="5"/>
  <c r="L70" i="5"/>
  <c r="I78" i="5"/>
  <c r="I112" i="5" s="1"/>
  <c r="L28" i="5"/>
  <c r="E80" i="5"/>
  <c r="E114" i="5" s="1"/>
  <c r="I80" i="5"/>
  <c r="I114" i="5" s="1"/>
  <c r="L30" i="5"/>
  <c r="E82" i="5"/>
  <c r="L31" i="5"/>
  <c r="E83" i="5"/>
  <c r="L32" i="5"/>
  <c r="E84" i="5"/>
  <c r="E118" i="5" s="1"/>
  <c r="I84" i="5"/>
  <c r="I118" i="5" s="1"/>
  <c r="E86" i="5"/>
  <c r="E120" i="5" s="1"/>
  <c r="L35" i="5"/>
  <c r="E87" i="5"/>
  <c r="L36" i="5"/>
  <c r="I87" i="5"/>
  <c r="I88" i="5"/>
  <c r="I122" i="5" s="1"/>
  <c r="J21" i="5"/>
  <c r="F78" i="5"/>
  <c r="F112" i="5" s="1"/>
  <c r="J78" i="5"/>
  <c r="J112" i="5" s="1"/>
  <c r="K78" i="5"/>
  <c r="F79" i="5"/>
  <c r="F113" i="5" s="1"/>
  <c r="K79" i="5"/>
  <c r="D80" i="5"/>
  <c r="K80" i="5"/>
  <c r="D81" i="5"/>
  <c r="F81" i="5"/>
  <c r="F115" i="5" s="1"/>
  <c r="J81" i="5"/>
  <c r="J115" i="5" s="1"/>
  <c r="F82" i="5"/>
  <c r="F116" i="5" s="1"/>
  <c r="J82" i="5"/>
  <c r="J116" i="5" s="1"/>
  <c r="K82" i="5"/>
  <c r="K84" i="5"/>
  <c r="D85" i="5"/>
  <c r="F85" i="5"/>
  <c r="F119" i="5" s="1"/>
  <c r="J85" i="5"/>
  <c r="J119" i="5" s="1"/>
  <c r="F86" i="5"/>
  <c r="F120" i="5" s="1"/>
  <c r="J86" i="5"/>
  <c r="J120" i="5" s="1"/>
  <c r="K86" i="5"/>
  <c r="K87" i="5"/>
  <c r="K88" i="5"/>
  <c r="B27" i="5"/>
  <c r="B44" i="5" s="1"/>
  <c r="B61" i="5" s="1"/>
  <c r="B78" i="5" s="1"/>
  <c r="B95" i="5" s="1"/>
  <c r="B112" i="5" s="1"/>
  <c r="B28" i="5"/>
  <c r="B45" i="5" s="1"/>
  <c r="B62" i="5" s="1"/>
  <c r="B79" i="5" s="1"/>
  <c r="B96" i="5" s="1"/>
  <c r="B113" i="5" s="1"/>
  <c r="B29" i="5"/>
  <c r="B46" i="5" s="1"/>
  <c r="B63" i="5" s="1"/>
  <c r="B80" i="5" s="1"/>
  <c r="B97" i="5" s="1"/>
  <c r="B114" i="5" s="1"/>
  <c r="C29" i="5"/>
  <c r="C46" i="5" s="1"/>
  <c r="C63" i="5" s="1"/>
  <c r="C80" i="5" s="1"/>
  <c r="C97" i="5" s="1"/>
  <c r="C114" i="5" s="1"/>
  <c r="B30" i="5"/>
  <c r="B47" i="5" s="1"/>
  <c r="B64" i="5" s="1"/>
  <c r="B81" i="5" s="1"/>
  <c r="B98" i="5" s="1"/>
  <c r="B115" i="5" s="1"/>
  <c r="B31" i="5"/>
  <c r="B48" i="5" s="1"/>
  <c r="B65" i="5" s="1"/>
  <c r="B82" i="5" s="1"/>
  <c r="B99" i="5" s="1"/>
  <c r="B116" i="5" s="1"/>
  <c r="C31" i="5"/>
  <c r="C48" i="5" s="1"/>
  <c r="C65" i="5" s="1"/>
  <c r="C82" i="5" s="1"/>
  <c r="C99" i="5" s="1"/>
  <c r="C116" i="5" s="1"/>
  <c r="B32" i="5"/>
  <c r="B49" i="5" s="1"/>
  <c r="B66" i="5" s="1"/>
  <c r="B83" i="5" s="1"/>
  <c r="B100" i="5" s="1"/>
  <c r="B117" i="5" s="1"/>
  <c r="B33" i="5"/>
  <c r="B50" i="5" s="1"/>
  <c r="B67" i="5" s="1"/>
  <c r="B84" i="5" s="1"/>
  <c r="B101" i="5" s="1"/>
  <c r="B118" i="5" s="1"/>
  <c r="C33" i="5"/>
  <c r="C50" i="5" s="1"/>
  <c r="C67" i="5" s="1"/>
  <c r="C84" i="5" s="1"/>
  <c r="C101" i="5" s="1"/>
  <c r="C118" i="5" s="1"/>
  <c r="B35" i="5"/>
  <c r="B52" i="5" s="1"/>
  <c r="B69" i="5" s="1"/>
  <c r="B86" i="5" s="1"/>
  <c r="B103" i="5" s="1"/>
  <c r="B120" i="5" s="1"/>
  <c r="C35" i="5"/>
  <c r="C52" i="5" s="1"/>
  <c r="C69" i="5" s="1"/>
  <c r="C86" i="5" s="1"/>
  <c r="C103" i="5" s="1"/>
  <c r="C120" i="5" s="1"/>
  <c r="B36" i="5"/>
  <c r="B53" i="5" s="1"/>
  <c r="B70" i="5" s="1"/>
  <c r="B87" i="5" s="1"/>
  <c r="B104" i="5" s="1"/>
  <c r="B121" i="5" s="1"/>
  <c r="B37" i="5"/>
  <c r="B54" i="5" s="1"/>
  <c r="B71" i="5" s="1"/>
  <c r="B88" i="5" s="1"/>
  <c r="B105" i="5" s="1"/>
  <c r="B122" i="5" s="1"/>
  <c r="C37" i="5"/>
  <c r="C54" i="5" s="1"/>
  <c r="C71" i="5" s="1"/>
  <c r="C88" i="5" s="1"/>
  <c r="C105" i="5" s="1"/>
  <c r="C122" i="5" s="1"/>
  <c r="N99" i="5"/>
  <c r="K72" i="5"/>
  <c r="L71" i="5"/>
  <c r="L67" i="5"/>
  <c r="L63" i="5"/>
  <c r="H85" i="5"/>
  <c r="K83" i="5"/>
  <c r="H81" i="5"/>
  <c r="H115" i="5" s="1"/>
  <c r="K38" i="5"/>
  <c r="L37" i="5"/>
  <c r="A37" i="5"/>
  <c r="A54" i="5" s="1"/>
  <c r="A71" i="5" s="1"/>
  <c r="A88" i="5" s="1"/>
  <c r="A105" i="5" s="1"/>
  <c r="A122" i="5" s="1"/>
  <c r="C36" i="5"/>
  <c r="C53" i="5" s="1"/>
  <c r="C70" i="5" s="1"/>
  <c r="C87" i="5" s="1"/>
  <c r="C104" i="5" s="1"/>
  <c r="C121" i="5" s="1"/>
  <c r="A36" i="5"/>
  <c r="A53" i="5" s="1"/>
  <c r="A70" i="5" s="1"/>
  <c r="A87" i="5" s="1"/>
  <c r="A104" i="5" s="1"/>
  <c r="A121" i="5" s="1"/>
  <c r="A35" i="5"/>
  <c r="A52" i="5" s="1"/>
  <c r="A69" i="5" s="1"/>
  <c r="A86" i="5" s="1"/>
  <c r="A103" i="5" s="1"/>
  <c r="A120" i="5" s="1"/>
  <c r="L34" i="5"/>
  <c r="C34" i="5"/>
  <c r="C51" i="5" s="1"/>
  <c r="C68" i="5" s="1"/>
  <c r="C85" i="5" s="1"/>
  <c r="C102" i="5" s="1"/>
  <c r="C119" i="5" s="1"/>
  <c r="B34" i="5"/>
  <c r="B51" i="5" s="1"/>
  <c r="B68" i="5" s="1"/>
  <c r="B85" i="5" s="1"/>
  <c r="B102" i="5" s="1"/>
  <c r="B119" i="5" s="1"/>
  <c r="A34" i="5"/>
  <c r="A51" i="5" s="1"/>
  <c r="A68" i="5" s="1"/>
  <c r="A85" i="5" s="1"/>
  <c r="A102" i="5" s="1"/>
  <c r="A119" i="5" s="1"/>
  <c r="L33" i="5"/>
  <c r="A33" i="5"/>
  <c r="A50" i="5" s="1"/>
  <c r="A67" i="5" s="1"/>
  <c r="A84" i="5" s="1"/>
  <c r="A101" i="5" s="1"/>
  <c r="A118" i="5" s="1"/>
  <c r="C32" i="5"/>
  <c r="C49" i="5" s="1"/>
  <c r="C66" i="5" s="1"/>
  <c r="C83" i="5" s="1"/>
  <c r="C100" i="5" s="1"/>
  <c r="C117" i="5" s="1"/>
  <c r="A32" i="5"/>
  <c r="A49" i="5" s="1"/>
  <c r="A66" i="5" s="1"/>
  <c r="A83" i="5" s="1"/>
  <c r="A100" i="5" s="1"/>
  <c r="A117" i="5" s="1"/>
  <c r="A31" i="5"/>
  <c r="A48" i="5" s="1"/>
  <c r="A65" i="5" s="1"/>
  <c r="A82" i="5" s="1"/>
  <c r="A99" i="5" s="1"/>
  <c r="A116" i="5" s="1"/>
  <c r="C30" i="5"/>
  <c r="C47" i="5" s="1"/>
  <c r="C64" i="5" s="1"/>
  <c r="C81" i="5" s="1"/>
  <c r="C98" i="5" s="1"/>
  <c r="C115" i="5" s="1"/>
  <c r="A30" i="5"/>
  <c r="A47" i="5" s="1"/>
  <c r="A64" i="5" s="1"/>
  <c r="A81" i="5" s="1"/>
  <c r="A98" i="5" s="1"/>
  <c r="A115" i="5" s="1"/>
  <c r="L29" i="5"/>
  <c r="A29" i="5"/>
  <c r="A46" i="5" s="1"/>
  <c r="A63" i="5" s="1"/>
  <c r="A80" i="5" s="1"/>
  <c r="A97" i="5" s="1"/>
  <c r="A114" i="5" s="1"/>
  <c r="C28" i="5"/>
  <c r="C45" i="5" s="1"/>
  <c r="C62" i="5" s="1"/>
  <c r="C79" i="5" s="1"/>
  <c r="C96" i="5" s="1"/>
  <c r="C113" i="5" s="1"/>
  <c r="A28" i="5"/>
  <c r="A45" i="5" s="1"/>
  <c r="A62" i="5" s="1"/>
  <c r="A79" i="5" s="1"/>
  <c r="A96" i="5" s="1"/>
  <c r="A113" i="5" s="1"/>
  <c r="C27" i="5"/>
  <c r="C44" i="5" s="1"/>
  <c r="C61" i="5" s="1"/>
  <c r="C78" i="5" s="1"/>
  <c r="C95" i="5" s="1"/>
  <c r="C112" i="5" s="1"/>
  <c r="A27" i="5"/>
  <c r="A44" i="5" s="1"/>
  <c r="A61" i="5" s="1"/>
  <c r="A78" i="5" s="1"/>
  <c r="A95" i="5" s="1"/>
  <c r="A112" i="5" s="1"/>
  <c r="L26" i="5"/>
  <c r="C26" i="5"/>
  <c r="C43" i="5" s="1"/>
  <c r="C60" i="5" s="1"/>
  <c r="C77" i="5" s="1"/>
  <c r="C94" i="5" s="1"/>
  <c r="C111" i="5" s="1"/>
  <c r="B26" i="5"/>
  <c r="B43" i="5" s="1"/>
  <c r="B60" i="5" s="1"/>
  <c r="B77" i="5" s="1"/>
  <c r="B94" i="5" s="1"/>
  <c r="B111" i="5" s="1"/>
  <c r="A26" i="5"/>
  <c r="A43" i="5" s="1"/>
  <c r="A60" i="5" s="1"/>
  <c r="A77" i="5" s="1"/>
  <c r="A94" i="5" s="1"/>
  <c r="A111" i="5" s="1"/>
  <c r="H21" i="5"/>
  <c r="H88" i="5"/>
  <c r="I86" i="5"/>
  <c r="I120" i="5" s="1"/>
  <c r="E85" i="5"/>
  <c r="E119" i="5" s="1"/>
  <c r="D84" i="5"/>
  <c r="I82" i="5"/>
  <c r="I116" i="5" s="1"/>
  <c r="K81" i="5"/>
  <c r="I81" i="5"/>
  <c r="H80" i="5"/>
  <c r="E78" i="5"/>
  <c r="E112" i="5" s="1"/>
  <c r="F21" i="5"/>
  <c r="D83" i="5" l="1"/>
  <c r="D117" i="5" s="1"/>
  <c r="N102" i="5"/>
  <c r="N95" i="5"/>
  <c r="K106" i="5"/>
  <c r="N104" i="5"/>
  <c r="N103" i="5"/>
  <c r="N100" i="5"/>
  <c r="N98" i="5"/>
  <c r="J106" i="5"/>
  <c r="F106" i="5"/>
  <c r="I115" i="5"/>
  <c r="K122" i="5"/>
  <c r="G88" i="5"/>
  <c r="G122" i="5" s="1"/>
  <c r="K121" i="5"/>
  <c r="K120" i="5"/>
  <c r="G86" i="5"/>
  <c r="G120" i="5" s="1"/>
  <c r="L17" i="5"/>
  <c r="L51" i="5" s="1"/>
  <c r="N17" i="5"/>
  <c r="G84" i="5"/>
  <c r="G118" i="5" s="1"/>
  <c r="L15" i="5"/>
  <c r="L49" i="5" s="1"/>
  <c r="K116" i="5"/>
  <c r="L13" i="5"/>
  <c r="L47" i="5" s="1"/>
  <c r="N13" i="5"/>
  <c r="N12" i="5"/>
  <c r="K113" i="5"/>
  <c r="K112" i="5"/>
  <c r="G78" i="5"/>
  <c r="G112" i="5" s="1"/>
  <c r="L9" i="5"/>
  <c r="L43" i="5" s="1"/>
  <c r="I121" i="5"/>
  <c r="E121" i="5"/>
  <c r="D86" i="5"/>
  <c r="D120" i="5" s="1"/>
  <c r="E117" i="5"/>
  <c r="D82" i="5"/>
  <c r="D116" i="5" s="1"/>
  <c r="H78" i="5"/>
  <c r="L78" i="5" s="1"/>
  <c r="N70" i="5"/>
  <c r="N68" i="5"/>
  <c r="N65" i="5"/>
  <c r="F72" i="5"/>
  <c r="E72" i="5"/>
  <c r="N61" i="5"/>
  <c r="G38" i="5"/>
  <c r="K85" i="5"/>
  <c r="K119" i="5" s="1"/>
  <c r="L27" i="5"/>
  <c r="L38" i="5" s="1"/>
  <c r="N19" i="5"/>
  <c r="N11" i="5"/>
  <c r="G81" i="5"/>
  <c r="G115" i="5" s="1"/>
  <c r="L14" i="5"/>
  <c r="L48" i="5" s="1"/>
  <c r="D88" i="5"/>
  <c r="D122" i="5" s="1"/>
  <c r="I85" i="5"/>
  <c r="I119" i="5" s="1"/>
  <c r="E81" i="5"/>
  <c r="E115" i="5" s="1"/>
  <c r="N64" i="5"/>
  <c r="I72" i="5"/>
  <c r="G85" i="5"/>
  <c r="G119" i="5" s="1"/>
  <c r="I38" i="5"/>
  <c r="E38" i="5"/>
  <c r="N27" i="5"/>
  <c r="G21" i="5"/>
  <c r="N15" i="5"/>
  <c r="N9" i="5"/>
  <c r="G82" i="5"/>
  <c r="G116" i="5" s="1"/>
  <c r="N30" i="5"/>
  <c r="L18" i="5"/>
  <c r="L52" i="5" s="1"/>
  <c r="H82" i="5"/>
  <c r="L82" i="5" s="1"/>
  <c r="N20" i="5"/>
  <c r="K115" i="5"/>
  <c r="L115" i="5" s="1"/>
  <c r="K118" i="5"/>
  <c r="L94" i="5"/>
  <c r="L106" i="5" s="1"/>
  <c r="K117" i="5"/>
  <c r="K114" i="5"/>
  <c r="E116" i="5"/>
  <c r="I83" i="5"/>
  <c r="I117" i="5" s="1"/>
  <c r="D79" i="5"/>
  <c r="D113" i="5" s="1"/>
  <c r="H84" i="5"/>
  <c r="L84" i="5" s="1"/>
  <c r="E88" i="5"/>
  <c r="E122" i="5" s="1"/>
  <c r="D38" i="5"/>
  <c r="N35" i="5"/>
  <c r="E79" i="5"/>
  <c r="E113" i="5" s="1"/>
  <c r="N34" i="5"/>
  <c r="H86" i="5"/>
  <c r="L86" i="5" s="1"/>
  <c r="I79" i="5"/>
  <c r="I113" i="5" s="1"/>
  <c r="N31" i="5"/>
  <c r="H38" i="5"/>
  <c r="D78" i="5"/>
  <c r="D112" i="5" s="1"/>
  <c r="L10" i="5"/>
  <c r="N16" i="5"/>
  <c r="L19" i="5"/>
  <c r="L53" i="5" s="1"/>
  <c r="L11" i="5"/>
  <c r="L45" i="5" s="1"/>
  <c r="G80" i="5"/>
  <c r="G114" i="5" s="1"/>
  <c r="K21" i="5"/>
  <c r="J79" i="5"/>
  <c r="J113" i="5" s="1"/>
  <c r="F83" i="5"/>
  <c r="F117" i="5" s="1"/>
  <c r="J83" i="5"/>
  <c r="J117" i="5" s="1"/>
  <c r="F87" i="5"/>
  <c r="F121" i="5" s="1"/>
  <c r="J87" i="5"/>
  <c r="J121" i="5" s="1"/>
  <c r="L81" i="5"/>
  <c r="K77" i="5"/>
  <c r="K111" i="5" s="1"/>
  <c r="G79" i="5"/>
  <c r="G113" i="5" s="1"/>
  <c r="G83" i="5"/>
  <c r="G117" i="5" s="1"/>
  <c r="G87" i="5"/>
  <c r="G121" i="5" s="1"/>
  <c r="D115" i="5"/>
  <c r="I21" i="5"/>
  <c r="L80" i="5"/>
  <c r="H114" i="5"/>
  <c r="D118" i="5"/>
  <c r="D87" i="5"/>
  <c r="N29" i="5"/>
  <c r="N33" i="5"/>
  <c r="N37" i="5"/>
  <c r="H119" i="5"/>
  <c r="J72" i="5"/>
  <c r="N62" i="5"/>
  <c r="N66" i="5"/>
  <c r="E21" i="5"/>
  <c r="D114" i="5"/>
  <c r="H122" i="5"/>
  <c r="L88" i="5"/>
  <c r="D119" i="5"/>
  <c r="N69" i="5"/>
  <c r="G111" i="5"/>
  <c r="N10" i="5"/>
  <c r="F80" i="5"/>
  <c r="F114" i="5" s="1"/>
  <c r="J80" i="5"/>
  <c r="J114" i="5" s="1"/>
  <c r="N14" i="5"/>
  <c r="F84" i="5"/>
  <c r="F118" i="5" s="1"/>
  <c r="J84" i="5"/>
  <c r="J118" i="5" s="1"/>
  <c r="N18" i="5"/>
  <c r="F88" i="5"/>
  <c r="F122" i="5" s="1"/>
  <c r="J88" i="5"/>
  <c r="J122" i="5" s="1"/>
  <c r="F38" i="5"/>
  <c r="J38" i="5"/>
  <c r="N28" i="5"/>
  <c r="N32" i="5"/>
  <c r="N36" i="5"/>
  <c r="N63" i="5"/>
  <c r="N67" i="5"/>
  <c r="L72" i="5"/>
  <c r="D106" i="5"/>
  <c r="N26" i="5"/>
  <c r="H79" i="5"/>
  <c r="H83" i="5"/>
  <c r="H87" i="5"/>
  <c r="D72" i="5"/>
  <c r="H72" i="5"/>
  <c r="N60" i="5"/>
  <c r="N101" i="5"/>
  <c r="G72" i="5"/>
  <c r="H106" i="5"/>
  <c r="N94" i="5"/>
  <c r="N97" i="5"/>
  <c r="L12" i="5"/>
  <c r="L46" i="5" s="1"/>
  <c r="L16" i="5"/>
  <c r="L50" i="5" s="1"/>
  <c r="L20" i="5"/>
  <c r="L54" i="5" s="1"/>
  <c r="N71" i="5"/>
  <c r="N96" i="5"/>
  <c r="N105" i="5"/>
  <c r="E106" i="5"/>
  <c r="I106" i="5"/>
  <c r="L44" i="5" l="1"/>
  <c r="H112" i="5"/>
  <c r="L112" i="5" s="1"/>
  <c r="H120" i="5"/>
  <c r="L120" i="5" s="1"/>
  <c r="L122" i="5"/>
  <c r="N47" i="5"/>
  <c r="N52" i="5"/>
  <c r="L85" i="5"/>
  <c r="N46" i="5"/>
  <c r="N51" i="5"/>
  <c r="N82" i="5"/>
  <c r="N49" i="5"/>
  <c r="H118" i="5"/>
  <c r="L118" i="5" s="1"/>
  <c r="N54" i="5"/>
  <c r="K123" i="5"/>
  <c r="N85" i="5"/>
  <c r="N81" i="5"/>
  <c r="N78" i="5"/>
  <c r="N45" i="5"/>
  <c r="N48" i="5"/>
  <c r="N44" i="5"/>
  <c r="N50" i="5"/>
  <c r="H116" i="5"/>
  <c r="L116" i="5" s="1"/>
  <c r="N115" i="5"/>
  <c r="N53" i="5"/>
  <c r="K89" i="5"/>
  <c r="L114" i="5"/>
  <c r="L119" i="5"/>
  <c r="N119" i="5"/>
  <c r="N86" i="5"/>
  <c r="N79" i="5"/>
  <c r="D55" i="5"/>
  <c r="G123" i="5"/>
  <c r="G55" i="5"/>
  <c r="G89" i="5"/>
  <c r="K55" i="5"/>
  <c r="N83" i="5"/>
  <c r="L55" i="5"/>
  <c r="N122" i="5"/>
  <c r="H121" i="5"/>
  <c r="L121" i="5" s="1"/>
  <c r="L87" i="5"/>
  <c r="I55" i="5"/>
  <c r="N72" i="5"/>
  <c r="N38" i="5"/>
  <c r="N114" i="5"/>
  <c r="L21" i="5"/>
  <c r="H113" i="5"/>
  <c r="L113" i="5" s="1"/>
  <c r="L79" i="5"/>
  <c r="E55" i="5"/>
  <c r="D121" i="5"/>
  <c r="N87" i="5"/>
  <c r="N21" i="5"/>
  <c r="F55" i="5"/>
  <c r="N80" i="5"/>
  <c r="H55" i="5"/>
  <c r="N84" i="5"/>
  <c r="N106" i="5"/>
  <c r="H117" i="5"/>
  <c r="L117" i="5" s="1"/>
  <c r="L83" i="5"/>
  <c r="N88" i="5"/>
  <c r="N43" i="5"/>
  <c r="J55" i="5"/>
  <c r="D111" i="5"/>
  <c r="D89" i="5"/>
  <c r="H111" i="5"/>
  <c r="H89" i="5"/>
  <c r="L77" i="5"/>
  <c r="E133" i="4"/>
  <c r="D133" i="4"/>
  <c r="C133" i="4"/>
  <c r="K132" i="4"/>
  <c r="J132" i="4"/>
  <c r="I132" i="4"/>
  <c r="H132" i="4"/>
  <c r="F132" i="4"/>
  <c r="L9" i="3"/>
  <c r="L10" i="3"/>
  <c r="L11" i="3"/>
  <c r="L12" i="3"/>
  <c r="L13" i="3"/>
  <c r="L14" i="3"/>
  <c r="L15" i="3"/>
  <c r="L16" i="3"/>
  <c r="L17" i="3"/>
  <c r="L18" i="3"/>
  <c r="L19" i="3"/>
  <c r="L20" i="3"/>
  <c r="C89" i="2"/>
  <c r="D89" i="2"/>
  <c r="B89" i="2"/>
  <c r="F86" i="2"/>
  <c r="G86" i="2"/>
  <c r="F52" i="7" s="1"/>
  <c r="H86" i="2"/>
  <c r="G52" i="7" s="1"/>
  <c r="I86" i="2"/>
  <c r="H52" i="7" s="1"/>
  <c r="J86" i="2"/>
  <c r="K52" i="7" s="1"/>
  <c r="L68" i="7"/>
  <c r="L67" i="7"/>
  <c r="L66" i="7"/>
  <c r="L62" i="7"/>
  <c r="L61" i="7"/>
  <c r="L60" i="7"/>
  <c r="L59" i="7"/>
  <c r="L56" i="7"/>
  <c r="K50" i="7"/>
  <c r="F50" i="7"/>
  <c r="G50" i="7"/>
  <c r="H50" i="7"/>
  <c r="D51" i="7"/>
  <c r="E51" i="7"/>
  <c r="C53" i="7"/>
  <c r="D53" i="7"/>
  <c r="J27" i="7"/>
  <c r="A2" i="7"/>
  <c r="K86" i="2" l="1"/>
  <c r="I52" i="7"/>
  <c r="E89" i="2"/>
  <c r="N112" i="5"/>
  <c r="N120" i="5"/>
  <c r="N116" i="5"/>
  <c r="N118" i="5"/>
  <c r="E53" i="7"/>
  <c r="N55" i="5"/>
  <c r="N117" i="5"/>
  <c r="N113" i="5"/>
  <c r="N121" i="5"/>
  <c r="D123" i="5"/>
  <c r="E111" i="5"/>
  <c r="E123" i="5" s="1"/>
  <c r="E89" i="5"/>
  <c r="I89" i="5"/>
  <c r="I111" i="5"/>
  <c r="I123" i="5" s="1"/>
  <c r="L111" i="5"/>
  <c r="L123" i="5" s="1"/>
  <c r="H123" i="5"/>
  <c r="L89" i="5"/>
  <c r="N77" i="5"/>
  <c r="N89" i="5" s="1"/>
  <c r="J111" i="5"/>
  <c r="J123" i="5" s="1"/>
  <c r="J89" i="5"/>
  <c r="F111" i="5"/>
  <c r="F123" i="5" s="1"/>
  <c r="F89" i="5"/>
  <c r="J37" i="7"/>
  <c r="T37" i="7" s="1"/>
  <c r="J11" i="7"/>
  <c r="T11" i="7" s="1"/>
  <c r="J29" i="7"/>
  <c r="T29" i="7" s="1"/>
  <c r="J21" i="7"/>
  <c r="T21" i="7" s="1"/>
  <c r="T7" i="7"/>
  <c r="J33" i="7"/>
  <c r="T33" i="7" s="1"/>
  <c r="J35" i="7"/>
  <c r="T35" i="7" s="1"/>
  <c r="T17" i="7"/>
  <c r="J19" i="7"/>
  <c r="T19" i="7" s="1"/>
  <c r="J25" i="7"/>
  <c r="T25" i="7" s="1"/>
  <c r="J13" i="7"/>
  <c r="T13" i="7" s="1"/>
  <c r="T27" i="7"/>
  <c r="J40" i="7"/>
  <c r="T40" i="7" s="1"/>
  <c r="J39" i="7"/>
  <c r="T39" i="7" s="1"/>
  <c r="J36" i="7"/>
  <c r="T36" i="7" s="1"/>
  <c r="J32" i="7"/>
  <c r="T32" i="7" s="1"/>
  <c r="J31" i="7"/>
  <c r="T31" i="7" s="1"/>
  <c r="J28" i="7"/>
  <c r="T28" i="7" s="1"/>
  <c r="J24" i="7"/>
  <c r="T24" i="7" s="1"/>
  <c r="J23" i="7"/>
  <c r="T23" i="7" s="1"/>
  <c r="J20" i="7"/>
  <c r="T20" i="7" s="1"/>
  <c r="T16" i="7"/>
  <c r="J15" i="7"/>
  <c r="T15" i="7" s="1"/>
  <c r="J12" i="7"/>
  <c r="T12" i="7" s="1"/>
  <c r="I50" i="7"/>
  <c r="C51" i="7"/>
  <c r="J41" i="7"/>
  <c r="T41" i="7" s="1"/>
  <c r="J38" i="7"/>
  <c r="T38" i="7" s="1"/>
  <c r="J34" i="7"/>
  <c r="T34" i="7" s="1"/>
  <c r="J30" i="7"/>
  <c r="T30" i="7" s="1"/>
  <c r="J26" i="7"/>
  <c r="T26" i="7" s="1"/>
  <c r="J22" i="7"/>
  <c r="T22" i="7" s="1"/>
  <c r="J18" i="7"/>
  <c r="T18" i="7" s="1"/>
  <c r="J14" i="7"/>
  <c r="T10" i="7"/>
  <c r="D40" i="8"/>
  <c r="G126" i="5" l="1"/>
  <c r="F108" i="8"/>
  <c r="F125" i="5"/>
  <c r="K126" i="5"/>
  <c r="J126" i="5"/>
  <c r="L126" i="5"/>
  <c r="E125" i="5"/>
  <c r="I126" i="5"/>
  <c r="D125" i="5"/>
  <c r="N111" i="5"/>
  <c r="N123" i="5" s="1"/>
  <c r="T14" i="7"/>
  <c r="N126" i="5" l="1"/>
  <c r="N240" i="8"/>
  <c r="C240" i="8"/>
  <c r="C242" i="8" s="1"/>
  <c r="N222" i="8"/>
  <c r="M222" i="8"/>
  <c r="L222" i="8"/>
  <c r="K222" i="8"/>
  <c r="J222" i="8"/>
  <c r="I222" i="8"/>
  <c r="H222" i="8"/>
  <c r="G222" i="8"/>
  <c r="F222" i="8"/>
  <c r="E222" i="8"/>
  <c r="D222" i="8"/>
  <c r="C220" i="8"/>
  <c r="C222" i="8" s="1"/>
  <c r="N199" i="8"/>
  <c r="M199" i="8"/>
  <c r="L199" i="8"/>
  <c r="K199" i="8"/>
  <c r="J199" i="8"/>
  <c r="I199" i="8"/>
  <c r="H199" i="8"/>
  <c r="G199" i="8"/>
  <c r="F199" i="8"/>
  <c r="E199" i="8"/>
  <c r="D199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N177" i="8"/>
  <c r="M177" i="8"/>
  <c r="L177" i="8"/>
  <c r="K177" i="8"/>
  <c r="J177" i="8"/>
  <c r="I177" i="8"/>
  <c r="H177" i="8"/>
  <c r="G177" i="8"/>
  <c r="F177" i="8"/>
  <c r="E177" i="8"/>
  <c r="D177" i="8"/>
  <c r="C175" i="8"/>
  <c r="C174" i="8"/>
  <c r="C173" i="8"/>
  <c r="C172" i="8"/>
  <c r="C171" i="8"/>
  <c r="N168" i="8"/>
  <c r="M168" i="8"/>
  <c r="L168" i="8"/>
  <c r="K168" i="8"/>
  <c r="J168" i="8"/>
  <c r="I168" i="8"/>
  <c r="H168" i="8"/>
  <c r="G168" i="8"/>
  <c r="F168" i="8"/>
  <c r="E168" i="8"/>
  <c r="D168" i="8"/>
  <c r="C166" i="8"/>
  <c r="C165" i="8"/>
  <c r="C164" i="8"/>
  <c r="C163" i="8"/>
  <c r="C162" i="8"/>
  <c r="C161" i="8"/>
  <c r="C160" i="8"/>
  <c r="C151" i="8"/>
  <c r="C147" i="8"/>
  <c r="C134" i="8"/>
  <c r="C130" i="8"/>
  <c r="C116" i="8"/>
  <c r="C91" i="8"/>
  <c r="K93" i="8" s="1"/>
  <c r="H64" i="7" s="1"/>
  <c r="C81" i="8"/>
  <c r="C73" i="8"/>
  <c r="D60" i="8"/>
  <c r="L49" i="8"/>
  <c r="K49" i="8"/>
  <c r="J49" i="8"/>
  <c r="I49" i="8"/>
  <c r="H49" i="8"/>
  <c r="G49" i="8"/>
  <c r="F49" i="8"/>
  <c r="E49" i="8"/>
  <c r="D49" i="8"/>
  <c r="D53" i="8" s="1"/>
  <c r="C49" i="8"/>
  <c r="L40" i="8"/>
  <c r="K40" i="8"/>
  <c r="J40" i="8"/>
  <c r="I40" i="8"/>
  <c r="H40" i="8"/>
  <c r="G40" i="8"/>
  <c r="F40" i="8"/>
  <c r="E40" i="8"/>
  <c r="C40" i="8"/>
  <c r="A2" i="8"/>
  <c r="A1" i="8"/>
  <c r="H53" i="8" l="1"/>
  <c r="L53" i="8"/>
  <c r="H213" i="8"/>
  <c r="L213" i="8"/>
  <c r="N224" i="8"/>
  <c r="N125" i="5"/>
  <c r="E53" i="8"/>
  <c r="I53" i="8"/>
  <c r="G224" i="8"/>
  <c r="K224" i="8"/>
  <c r="H71" i="7" s="1"/>
  <c r="E213" i="8"/>
  <c r="I213" i="8"/>
  <c r="M213" i="8"/>
  <c r="G213" i="8"/>
  <c r="K213" i="8"/>
  <c r="D224" i="8"/>
  <c r="C71" i="7" s="1"/>
  <c r="L224" i="8"/>
  <c r="K71" i="7" s="1"/>
  <c r="E224" i="8"/>
  <c r="D71" i="7" s="1"/>
  <c r="I224" i="8"/>
  <c r="F71" i="7" s="1"/>
  <c r="M224" i="8"/>
  <c r="L71" i="7" s="1"/>
  <c r="H224" i="8"/>
  <c r="I71" i="7" s="1"/>
  <c r="F224" i="8"/>
  <c r="E71" i="7" s="1"/>
  <c r="J224" i="8"/>
  <c r="G71" i="7" s="1"/>
  <c r="C211" i="8"/>
  <c r="F213" i="8"/>
  <c r="J213" i="8"/>
  <c r="N213" i="8"/>
  <c r="D213" i="8"/>
  <c r="C199" i="8"/>
  <c r="C177" i="8"/>
  <c r="C168" i="8"/>
  <c r="C153" i="8"/>
  <c r="C155" i="8" s="1"/>
  <c r="C83" i="8"/>
  <c r="F53" i="8"/>
  <c r="J53" i="8"/>
  <c r="G53" i="8"/>
  <c r="K53" i="8"/>
  <c r="C53" i="8"/>
  <c r="D55" i="8" s="1"/>
  <c r="C59" i="7" s="1"/>
  <c r="D51" i="8"/>
  <c r="N242" i="8"/>
  <c r="F93" i="8"/>
  <c r="E64" i="7" s="1"/>
  <c r="J93" i="8"/>
  <c r="G64" i="7" s="1"/>
  <c r="E201" i="8"/>
  <c r="G201" i="8"/>
  <c r="I201" i="8"/>
  <c r="K201" i="8"/>
  <c r="M201" i="8"/>
  <c r="D93" i="8"/>
  <c r="C64" i="7" s="1"/>
  <c r="H93" i="8"/>
  <c r="I64" i="7" s="1"/>
  <c r="L93" i="8"/>
  <c r="K64" i="7" s="1"/>
  <c r="F201" i="8"/>
  <c r="H201" i="8"/>
  <c r="J201" i="8"/>
  <c r="L201" i="8"/>
  <c r="N201" i="8"/>
  <c r="D201" i="8"/>
  <c r="C138" i="8"/>
  <c r="F51" i="8"/>
  <c r="H51" i="8"/>
  <c r="J51" i="8"/>
  <c r="L51" i="8"/>
  <c r="E51" i="8"/>
  <c r="G51" i="8"/>
  <c r="I51" i="8"/>
  <c r="K51" i="8"/>
  <c r="E93" i="8"/>
  <c r="D64" i="7" s="1"/>
  <c r="G93" i="8"/>
  <c r="I93" i="8"/>
  <c r="F64" i="7" s="1"/>
  <c r="E42" i="8"/>
  <c r="G42" i="8"/>
  <c r="I42" i="8"/>
  <c r="K42" i="8"/>
  <c r="D42" i="8"/>
  <c r="F42" i="8"/>
  <c r="H42" i="8"/>
  <c r="J42" i="8"/>
  <c r="L42" i="8"/>
  <c r="A2" i="3"/>
  <c r="A1" i="3"/>
  <c r="A2" i="4"/>
  <c r="A1" i="4"/>
  <c r="A2" i="5"/>
  <c r="A1" i="5"/>
  <c r="F55" i="8" l="1"/>
  <c r="E59" i="7" s="1"/>
  <c r="E55" i="8"/>
  <c r="D59" i="7" s="1"/>
  <c r="H55" i="8"/>
  <c r="I59" i="7" s="1"/>
  <c r="H108" i="8"/>
  <c r="H98" i="8"/>
  <c r="H107" i="8"/>
  <c r="H102" i="8"/>
  <c r="H105" i="8"/>
  <c r="H100" i="8"/>
  <c r="H101" i="8"/>
  <c r="H104" i="8"/>
  <c r="H103" i="8"/>
  <c r="H99" i="8"/>
  <c r="H106" i="8"/>
  <c r="L55" i="8"/>
  <c r="K59" i="7" s="1"/>
  <c r="K55" i="8"/>
  <c r="H59" i="7" s="1"/>
  <c r="G55" i="8"/>
  <c r="I55" i="8"/>
  <c r="F59" i="7" s="1"/>
  <c r="C224" i="8"/>
  <c r="C213" i="8"/>
  <c r="M216" i="8" s="1"/>
  <c r="L70" i="7" s="1"/>
  <c r="J55" i="8"/>
  <c r="G59" i="7" s="1"/>
  <c r="C51" i="8"/>
  <c r="C201" i="8"/>
  <c r="N204" i="8" s="1"/>
  <c r="C42" i="8"/>
  <c r="G216" i="8" l="1"/>
  <c r="H216" i="8"/>
  <c r="I70" i="7" s="1"/>
  <c r="C55" i="8"/>
  <c r="N216" i="8"/>
  <c r="D216" i="8"/>
  <c r="C70" i="7" s="1"/>
  <c r="J216" i="8"/>
  <c r="G70" i="7" s="1"/>
  <c r="K216" i="8"/>
  <c r="H70" i="7" s="1"/>
  <c r="I216" i="8"/>
  <c r="F70" i="7" s="1"/>
  <c r="F216" i="8"/>
  <c r="E70" i="7" s="1"/>
  <c r="L216" i="8"/>
  <c r="K70" i="7" s="1"/>
  <c r="E216" i="8"/>
  <c r="D70" i="7" s="1"/>
  <c r="D204" i="8"/>
  <c r="C69" i="7" s="1"/>
  <c r="E204" i="8"/>
  <c r="D69" i="7" s="1"/>
  <c r="I204" i="8"/>
  <c r="F69" i="7" s="1"/>
  <c r="G204" i="8"/>
  <c r="F204" i="8"/>
  <c r="E69" i="7" s="1"/>
  <c r="H204" i="8"/>
  <c r="I69" i="7" s="1"/>
  <c r="J204" i="8"/>
  <c r="G69" i="7" s="1"/>
  <c r="K204" i="8"/>
  <c r="H69" i="7" s="1"/>
  <c r="L204" i="8"/>
  <c r="K69" i="7" s="1"/>
  <c r="M204" i="8"/>
  <c r="L69" i="7" s="1"/>
  <c r="C216" i="8" l="1"/>
  <c r="C204" i="8"/>
  <c r="J106" i="4" l="1"/>
  <c r="K105" i="4"/>
  <c r="M105" i="4"/>
  <c r="K104" i="4"/>
  <c r="M104" i="4"/>
  <c r="K103" i="4"/>
  <c r="M103" i="4"/>
  <c r="K102" i="4"/>
  <c r="M102" i="4"/>
  <c r="K101" i="4"/>
  <c r="M101" i="4"/>
  <c r="K100" i="4"/>
  <c r="M100" i="4"/>
  <c r="K99" i="4"/>
  <c r="M99" i="4"/>
  <c r="K98" i="4"/>
  <c r="M98" i="4"/>
  <c r="K97" i="4"/>
  <c r="M97" i="4"/>
  <c r="K96" i="4"/>
  <c r="M96" i="4"/>
  <c r="K95" i="4"/>
  <c r="M95" i="4"/>
  <c r="K94" i="4"/>
  <c r="H106" i="4"/>
  <c r="F106" i="4"/>
  <c r="E106" i="4"/>
  <c r="D106" i="4"/>
  <c r="C106" i="4"/>
  <c r="B88" i="4"/>
  <c r="B87" i="4"/>
  <c r="B86" i="4"/>
  <c r="B85" i="4"/>
  <c r="B84" i="4"/>
  <c r="B83" i="4"/>
  <c r="B82" i="4"/>
  <c r="B81" i="4"/>
  <c r="B80" i="4"/>
  <c r="B79" i="4"/>
  <c r="B78" i="4"/>
  <c r="B77" i="4"/>
  <c r="J72" i="4"/>
  <c r="I72" i="4"/>
  <c r="F72" i="4"/>
  <c r="E72" i="4"/>
  <c r="D72" i="4"/>
  <c r="C72" i="4"/>
  <c r="M71" i="4"/>
  <c r="K71" i="4"/>
  <c r="B71" i="4"/>
  <c r="B122" i="4" s="1"/>
  <c r="K70" i="4"/>
  <c r="B70" i="4"/>
  <c r="B121" i="4" s="1"/>
  <c r="K69" i="4"/>
  <c r="B69" i="4"/>
  <c r="B120" i="4" s="1"/>
  <c r="K68" i="4"/>
  <c r="B68" i="4"/>
  <c r="B119" i="4" s="1"/>
  <c r="K67" i="4"/>
  <c r="B67" i="4"/>
  <c r="B118" i="4" s="1"/>
  <c r="K66" i="4"/>
  <c r="B66" i="4"/>
  <c r="B117" i="4" s="1"/>
  <c r="K65" i="4"/>
  <c r="B65" i="4"/>
  <c r="B116" i="4" s="1"/>
  <c r="K64" i="4"/>
  <c r="B64" i="4"/>
  <c r="B115" i="4" s="1"/>
  <c r="K63" i="4"/>
  <c r="B63" i="4"/>
  <c r="B114" i="4" s="1"/>
  <c r="K62" i="4"/>
  <c r="B62" i="4"/>
  <c r="B113" i="4" s="1"/>
  <c r="K61" i="4"/>
  <c r="B61" i="4"/>
  <c r="B112" i="4" s="1"/>
  <c r="H72" i="4"/>
  <c r="G72" i="4"/>
  <c r="B60" i="4"/>
  <c r="B111" i="4" s="1"/>
  <c r="B54" i="4"/>
  <c r="B105" i="4" s="1"/>
  <c r="B53" i="4"/>
  <c r="B104" i="4" s="1"/>
  <c r="B52" i="4"/>
  <c r="B103" i="4" s="1"/>
  <c r="B51" i="4"/>
  <c r="B102" i="4" s="1"/>
  <c r="B50" i="4"/>
  <c r="B101" i="4" s="1"/>
  <c r="B49" i="4"/>
  <c r="B100" i="4" s="1"/>
  <c r="B48" i="4"/>
  <c r="B99" i="4" s="1"/>
  <c r="B47" i="4"/>
  <c r="B98" i="4" s="1"/>
  <c r="B46" i="4"/>
  <c r="B97" i="4" s="1"/>
  <c r="B45" i="4"/>
  <c r="B96" i="4" s="1"/>
  <c r="B44" i="4"/>
  <c r="B95" i="4" s="1"/>
  <c r="B43" i="4"/>
  <c r="B94" i="4" s="1"/>
  <c r="J38" i="4"/>
  <c r="I38" i="4"/>
  <c r="H38" i="4"/>
  <c r="F38" i="4"/>
  <c r="E38" i="4"/>
  <c r="D38" i="4"/>
  <c r="C38" i="4"/>
  <c r="K37" i="4"/>
  <c r="M37" i="4"/>
  <c r="B37" i="4"/>
  <c r="A37" i="4"/>
  <c r="A54" i="4" s="1"/>
  <c r="A71" i="4" s="1"/>
  <c r="A88" i="4" s="1"/>
  <c r="A105" i="4" s="1"/>
  <c r="A122" i="4" s="1"/>
  <c r="M36" i="4"/>
  <c r="B36" i="4"/>
  <c r="A36" i="4"/>
  <c r="A53" i="4" s="1"/>
  <c r="A70" i="4" s="1"/>
  <c r="A87" i="4" s="1"/>
  <c r="A104" i="4" s="1"/>
  <c r="A121" i="4" s="1"/>
  <c r="K35" i="4"/>
  <c r="M35" i="4"/>
  <c r="B35" i="4"/>
  <c r="A35" i="4"/>
  <c r="A52" i="4" s="1"/>
  <c r="A69" i="4" s="1"/>
  <c r="A86" i="4" s="1"/>
  <c r="A103" i="4" s="1"/>
  <c r="A120" i="4" s="1"/>
  <c r="M34" i="4"/>
  <c r="B34" i="4"/>
  <c r="A34" i="4"/>
  <c r="A51" i="4" s="1"/>
  <c r="A68" i="4" s="1"/>
  <c r="A85" i="4" s="1"/>
  <c r="A102" i="4" s="1"/>
  <c r="A119" i="4" s="1"/>
  <c r="K33" i="4"/>
  <c r="M33" i="4"/>
  <c r="B33" i="4"/>
  <c r="A33" i="4"/>
  <c r="A50" i="4" s="1"/>
  <c r="A67" i="4" s="1"/>
  <c r="A84" i="4" s="1"/>
  <c r="A101" i="4" s="1"/>
  <c r="A118" i="4" s="1"/>
  <c r="M32" i="4"/>
  <c r="B32" i="4"/>
  <c r="A32" i="4"/>
  <c r="A49" i="4" s="1"/>
  <c r="A66" i="4" s="1"/>
  <c r="A83" i="4" s="1"/>
  <c r="A100" i="4" s="1"/>
  <c r="A117" i="4" s="1"/>
  <c r="K31" i="4"/>
  <c r="M31" i="4"/>
  <c r="B31" i="4"/>
  <c r="A31" i="4"/>
  <c r="A48" i="4" s="1"/>
  <c r="A65" i="4" s="1"/>
  <c r="A82" i="4" s="1"/>
  <c r="A99" i="4" s="1"/>
  <c r="A116" i="4" s="1"/>
  <c r="M30" i="4"/>
  <c r="B30" i="4"/>
  <c r="A30" i="4"/>
  <c r="A47" i="4" s="1"/>
  <c r="A64" i="4" s="1"/>
  <c r="A81" i="4" s="1"/>
  <c r="A98" i="4" s="1"/>
  <c r="A115" i="4" s="1"/>
  <c r="K29" i="4"/>
  <c r="M29" i="4"/>
  <c r="B29" i="4"/>
  <c r="A29" i="4"/>
  <c r="A46" i="4" s="1"/>
  <c r="A63" i="4" s="1"/>
  <c r="A80" i="4" s="1"/>
  <c r="A97" i="4" s="1"/>
  <c r="A114" i="4" s="1"/>
  <c r="M28" i="4"/>
  <c r="B28" i="4"/>
  <c r="A28" i="4"/>
  <c r="A45" i="4" s="1"/>
  <c r="A62" i="4" s="1"/>
  <c r="A79" i="4" s="1"/>
  <c r="A96" i="4" s="1"/>
  <c r="A113" i="4" s="1"/>
  <c r="K27" i="4"/>
  <c r="M27" i="4"/>
  <c r="B27" i="4"/>
  <c r="A27" i="4"/>
  <c r="A44" i="4" s="1"/>
  <c r="A61" i="4" s="1"/>
  <c r="A78" i="4" s="1"/>
  <c r="A95" i="4" s="1"/>
  <c r="A112" i="4" s="1"/>
  <c r="G38" i="4"/>
  <c r="B26" i="4"/>
  <c r="A26" i="4"/>
  <c r="A43" i="4" s="1"/>
  <c r="A60" i="4" s="1"/>
  <c r="A77" i="4" s="1"/>
  <c r="A94" i="4" s="1"/>
  <c r="A111" i="4" s="1"/>
  <c r="J54" i="4"/>
  <c r="J88" i="4" s="1"/>
  <c r="J122" i="4" s="1"/>
  <c r="I54" i="4"/>
  <c r="I88" i="4" s="1"/>
  <c r="I122" i="4" s="1"/>
  <c r="H54" i="4"/>
  <c r="H88" i="4" s="1"/>
  <c r="H122" i="4" s="1"/>
  <c r="G54" i="4"/>
  <c r="F54" i="4"/>
  <c r="F88" i="4" s="1"/>
  <c r="F122" i="4" s="1"/>
  <c r="E54" i="4"/>
  <c r="E88" i="4" s="1"/>
  <c r="E122" i="4" s="1"/>
  <c r="D54" i="4"/>
  <c r="D88" i="4" s="1"/>
  <c r="D122" i="4" s="1"/>
  <c r="C54" i="4"/>
  <c r="J53" i="4"/>
  <c r="J87" i="4" s="1"/>
  <c r="J121" i="4" s="1"/>
  <c r="I53" i="4"/>
  <c r="I87" i="4" s="1"/>
  <c r="I121" i="4" s="1"/>
  <c r="H53" i="4"/>
  <c r="H87" i="4" s="1"/>
  <c r="H121" i="4" s="1"/>
  <c r="G53" i="4"/>
  <c r="F53" i="4"/>
  <c r="F87" i="4" s="1"/>
  <c r="F121" i="4" s="1"/>
  <c r="E53" i="4"/>
  <c r="E87" i="4" s="1"/>
  <c r="E121" i="4" s="1"/>
  <c r="D53" i="4"/>
  <c r="D87" i="4" s="1"/>
  <c r="D121" i="4" s="1"/>
  <c r="C53" i="4"/>
  <c r="J52" i="4"/>
  <c r="J86" i="4" s="1"/>
  <c r="J120" i="4" s="1"/>
  <c r="I52" i="4"/>
  <c r="I86" i="4" s="1"/>
  <c r="I120" i="4" s="1"/>
  <c r="H52" i="4"/>
  <c r="H86" i="4" s="1"/>
  <c r="H120" i="4" s="1"/>
  <c r="G52" i="4"/>
  <c r="F52" i="4"/>
  <c r="F86" i="4" s="1"/>
  <c r="F120" i="4" s="1"/>
  <c r="E52" i="4"/>
  <c r="E86" i="4" s="1"/>
  <c r="E120" i="4" s="1"/>
  <c r="D52" i="4"/>
  <c r="D86" i="4" s="1"/>
  <c r="D120" i="4" s="1"/>
  <c r="C52" i="4"/>
  <c r="J51" i="4"/>
  <c r="J85" i="4" s="1"/>
  <c r="J119" i="4" s="1"/>
  <c r="I51" i="4"/>
  <c r="I85" i="4" s="1"/>
  <c r="I119" i="4" s="1"/>
  <c r="H51" i="4"/>
  <c r="H85" i="4" s="1"/>
  <c r="H119" i="4" s="1"/>
  <c r="G51" i="4"/>
  <c r="F51" i="4"/>
  <c r="F85" i="4" s="1"/>
  <c r="F119" i="4" s="1"/>
  <c r="E51" i="4"/>
  <c r="E85" i="4" s="1"/>
  <c r="E119" i="4" s="1"/>
  <c r="D51" i="4"/>
  <c r="D85" i="4" s="1"/>
  <c r="D119" i="4" s="1"/>
  <c r="C51" i="4"/>
  <c r="J50" i="4"/>
  <c r="J84" i="4" s="1"/>
  <c r="J118" i="4" s="1"/>
  <c r="I50" i="4"/>
  <c r="I84" i="4" s="1"/>
  <c r="I118" i="4" s="1"/>
  <c r="H50" i="4"/>
  <c r="H84" i="4" s="1"/>
  <c r="H118" i="4" s="1"/>
  <c r="G50" i="4"/>
  <c r="F50" i="4"/>
  <c r="F84" i="4" s="1"/>
  <c r="F118" i="4" s="1"/>
  <c r="E50" i="4"/>
  <c r="E84" i="4" s="1"/>
  <c r="E118" i="4" s="1"/>
  <c r="D50" i="4"/>
  <c r="D84" i="4" s="1"/>
  <c r="D118" i="4" s="1"/>
  <c r="C50" i="4"/>
  <c r="J49" i="4"/>
  <c r="J83" i="4" s="1"/>
  <c r="J117" i="4" s="1"/>
  <c r="I49" i="4"/>
  <c r="I83" i="4" s="1"/>
  <c r="I117" i="4" s="1"/>
  <c r="H49" i="4"/>
  <c r="H83" i="4" s="1"/>
  <c r="H117" i="4" s="1"/>
  <c r="G49" i="4"/>
  <c r="F49" i="4"/>
  <c r="F83" i="4" s="1"/>
  <c r="F117" i="4" s="1"/>
  <c r="E49" i="4"/>
  <c r="E83" i="4" s="1"/>
  <c r="E117" i="4" s="1"/>
  <c r="D49" i="4"/>
  <c r="D83" i="4" s="1"/>
  <c r="D117" i="4" s="1"/>
  <c r="C49" i="4"/>
  <c r="J48" i="4"/>
  <c r="J82" i="4" s="1"/>
  <c r="J116" i="4" s="1"/>
  <c r="I48" i="4"/>
  <c r="I82" i="4" s="1"/>
  <c r="I116" i="4" s="1"/>
  <c r="H48" i="4"/>
  <c r="H82" i="4" s="1"/>
  <c r="H116" i="4" s="1"/>
  <c r="G48" i="4"/>
  <c r="F48" i="4"/>
  <c r="F82" i="4" s="1"/>
  <c r="F116" i="4" s="1"/>
  <c r="E48" i="4"/>
  <c r="E82" i="4" s="1"/>
  <c r="E116" i="4" s="1"/>
  <c r="D48" i="4"/>
  <c r="D82" i="4" s="1"/>
  <c r="D116" i="4" s="1"/>
  <c r="C48" i="4"/>
  <c r="J47" i="4"/>
  <c r="J81" i="4" s="1"/>
  <c r="J115" i="4" s="1"/>
  <c r="I47" i="4"/>
  <c r="I81" i="4" s="1"/>
  <c r="I115" i="4" s="1"/>
  <c r="H47" i="4"/>
  <c r="H81" i="4" s="1"/>
  <c r="H115" i="4" s="1"/>
  <c r="G47" i="4"/>
  <c r="F47" i="4"/>
  <c r="F81" i="4" s="1"/>
  <c r="F115" i="4" s="1"/>
  <c r="E47" i="4"/>
  <c r="E81" i="4" s="1"/>
  <c r="E115" i="4" s="1"/>
  <c r="D47" i="4"/>
  <c r="D81" i="4" s="1"/>
  <c r="D115" i="4" s="1"/>
  <c r="C47" i="4"/>
  <c r="J46" i="4"/>
  <c r="J80" i="4" s="1"/>
  <c r="J114" i="4" s="1"/>
  <c r="I46" i="4"/>
  <c r="I80" i="4" s="1"/>
  <c r="I114" i="4" s="1"/>
  <c r="H46" i="4"/>
  <c r="H80" i="4" s="1"/>
  <c r="H114" i="4" s="1"/>
  <c r="G46" i="4"/>
  <c r="F46" i="4"/>
  <c r="F80" i="4" s="1"/>
  <c r="F114" i="4" s="1"/>
  <c r="E46" i="4"/>
  <c r="E80" i="4" s="1"/>
  <c r="E114" i="4" s="1"/>
  <c r="D46" i="4"/>
  <c r="D80" i="4" s="1"/>
  <c r="D114" i="4" s="1"/>
  <c r="C46" i="4"/>
  <c r="J45" i="4"/>
  <c r="J79" i="4" s="1"/>
  <c r="J113" i="4" s="1"/>
  <c r="I45" i="4"/>
  <c r="I79" i="4" s="1"/>
  <c r="I113" i="4" s="1"/>
  <c r="H45" i="4"/>
  <c r="H79" i="4" s="1"/>
  <c r="H113" i="4" s="1"/>
  <c r="G45" i="4"/>
  <c r="F45" i="4"/>
  <c r="F79" i="4" s="1"/>
  <c r="F113" i="4" s="1"/>
  <c r="E45" i="4"/>
  <c r="E79" i="4" s="1"/>
  <c r="E113" i="4" s="1"/>
  <c r="D45" i="4"/>
  <c r="D79" i="4" s="1"/>
  <c r="D113" i="4" s="1"/>
  <c r="C45" i="4"/>
  <c r="J44" i="4"/>
  <c r="J78" i="4" s="1"/>
  <c r="J112" i="4" s="1"/>
  <c r="I44" i="4"/>
  <c r="I78" i="4" s="1"/>
  <c r="I112" i="4" s="1"/>
  <c r="H44" i="4"/>
  <c r="H78" i="4" s="1"/>
  <c r="H112" i="4" s="1"/>
  <c r="G44" i="4"/>
  <c r="F44" i="4"/>
  <c r="F78" i="4" s="1"/>
  <c r="F112" i="4" s="1"/>
  <c r="E44" i="4"/>
  <c r="E78" i="4" s="1"/>
  <c r="E112" i="4" s="1"/>
  <c r="D44" i="4"/>
  <c r="D78" i="4" s="1"/>
  <c r="D112" i="4" s="1"/>
  <c r="C44" i="4"/>
  <c r="J43" i="4"/>
  <c r="I43" i="4"/>
  <c r="H43" i="4"/>
  <c r="G43" i="4"/>
  <c r="F43" i="4"/>
  <c r="E43" i="4"/>
  <c r="D43" i="4"/>
  <c r="C43" i="4"/>
  <c r="K106" i="3"/>
  <c r="L105" i="3"/>
  <c r="N105" i="3"/>
  <c r="L104" i="3"/>
  <c r="N104" i="3"/>
  <c r="L103" i="3"/>
  <c r="N103" i="3"/>
  <c r="L102" i="3"/>
  <c r="N102" i="3"/>
  <c r="L101" i="3"/>
  <c r="N101" i="3"/>
  <c r="L100" i="3"/>
  <c r="N100" i="3"/>
  <c r="L99" i="3"/>
  <c r="N99" i="3"/>
  <c r="L98" i="3"/>
  <c r="N98" i="3"/>
  <c r="L97" i="3"/>
  <c r="N97" i="3"/>
  <c r="L96" i="3"/>
  <c r="N96" i="3"/>
  <c r="L95" i="3"/>
  <c r="N95" i="3"/>
  <c r="J106" i="3"/>
  <c r="I106" i="3"/>
  <c r="H106" i="3"/>
  <c r="G106" i="3"/>
  <c r="F106" i="3"/>
  <c r="E106" i="3"/>
  <c r="D106" i="3"/>
  <c r="K72" i="3"/>
  <c r="J72" i="3"/>
  <c r="I72" i="3"/>
  <c r="H72" i="3"/>
  <c r="G72" i="3"/>
  <c r="F72" i="3"/>
  <c r="E72" i="3"/>
  <c r="D72" i="3"/>
  <c r="N71" i="3"/>
  <c r="L71" i="3"/>
  <c r="N70" i="3"/>
  <c r="L70" i="3"/>
  <c r="N69" i="3"/>
  <c r="L69" i="3"/>
  <c r="N68" i="3"/>
  <c r="L68" i="3"/>
  <c r="N67" i="3"/>
  <c r="L67" i="3"/>
  <c r="N66" i="3"/>
  <c r="L66" i="3"/>
  <c r="N65" i="3"/>
  <c r="L65" i="3"/>
  <c r="N64" i="3"/>
  <c r="L64" i="3"/>
  <c r="N63" i="3"/>
  <c r="L63" i="3"/>
  <c r="N62" i="3"/>
  <c r="L62" i="3"/>
  <c r="N61" i="3"/>
  <c r="L61" i="3"/>
  <c r="N60" i="3"/>
  <c r="L60" i="3"/>
  <c r="J54" i="3"/>
  <c r="J88" i="3" s="1"/>
  <c r="J122" i="3" s="1"/>
  <c r="G54" i="3"/>
  <c r="G88" i="3" s="1"/>
  <c r="G122" i="3" s="1"/>
  <c r="F54" i="3"/>
  <c r="F88" i="3" s="1"/>
  <c r="F122" i="3" s="1"/>
  <c r="E54" i="3"/>
  <c r="E88" i="3" s="1"/>
  <c r="E122" i="3" s="1"/>
  <c r="D54" i="3"/>
  <c r="D88" i="3" s="1"/>
  <c r="J53" i="3"/>
  <c r="J87" i="3" s="1"/>
  <c r="J121" i="3" s="1"/>
  <c r="I53" i="3"/>
  <c r="I87" i="3" s="1"/>
  <c r="I121" i="3" s="1"/>
  <c r="H53" i="3"/>
  <c r="H87" i="3" s="1"/>
  <c r="G53" i="3"/>
  <c r="G87" i="3" s="1"/>
  <c r="G121" i="3" s="1"/>
  <c r="F53" i="3"/>
  <c r="F87" i="3" s="1"/>
  <c r="F121" i="3" s="1"/>
  <c r="E53" i="3"/>
  <c r="E87" i="3" s="1"/>
  <c r="E121" i="3" s="1"/>
  <c r="D53" i="3"/>
  <c r="D87" i="3" s="1"/>
  <c r="J52" i="3"/>
  <c r="J86" i="3" s="1"/>
  <c r="J120" i="3" s="1"/>
  <c r="I52" i="3"/>
  <c r="I86" i="3" s="1"/>
  <c r="I120" i="3" s="1"/>
  <c r="H52" i="3"/>
  <c r="H86" i="3" s="1"/>
  <c r="G52" i="3"/>
  <c r="G86" i="3" s="1"/>
  <c r="G120" i="3" s="1"/>
  <c r="F52" i="3"/>
  <c r="F86" i="3" s="1"/>
  <c r="F120" i="3" s="1"/>
  <c r="E52" i="3"/>
  <c r="E86" i="3" s="1"/>
  <c r="E120" i="3" s="1"/>
  <c r="D52" i="3"/>
  <c r="D86" i="3" s="1"/>
  <c r="J51" i="3"/>
  <c r="J85" i="3" s="1"/>
  <c r="J119" i="3" s="1"/>
  <c r="I51" i="3"/>
  <c r="I85" i="3" s="1"/>
  <c r="I119" i="3" s="1"/>
  <c r="H51" i="3"/>
  <c r="H85" i="3" s="1"/>
  <c r="G51" i="3"/>
  <c r="G85" i="3" s="1"/>
  <c r="G119" i="3" s="1"/>
  <c r="F51" i="3"/>
  <c r="F85" i="3" s="1"/>
  <c r="F119" i="3" s="1"/>
  <c r="E51" i="3"/>
  <c r="E85" i="3" s="1"/>
  <c r="E119" i="3" s="1"/>
  <c r="D51" i="3"/>
  <c r="D85" i="3" s="1"/>
  <c r="J50" i="3"/>
  <c r="J84" i="3" s="1"/>
  <c r="J118" i="3" s="1"/>
  <c r="I50" i="3"/>
  <c r="I84" i="3" s="1"/>
  <c r="I118" i="3" s="1"/>
  <c r="H50" i="3"/>
  <c r="H84" i="3" s="1"/>
  <c r="G50" i="3"/>
  <c r="G84" i="3" s="1"/>
  <c r="G118" i="3" s="1"/>
  <c r="F50" i="3"/>
  <c r="F84" i="3" s="1"/>
  <c r="F118" i="3" s="1"/>
  <c r="E50" i="3"/>
  <c r="E84" i="3" s="1"/>
  <c r="E118" i="3" s="1"/>
  <c r="D50" i="3"/>
  <c r="D84" i="3" s="1"/>
  <c r="J49" i="3"/>
  <c r="J83" i="3" s="1"/>
  <c r="J117" i="3" s="1"/>
  <c r="I49" i="3"/>
  <c r="I83" i="3" s="1"/>
  <c r="I117" i="3" s="1"/>
  <c r="G49" i="3"/>
  <c r="G83" i="3" s="1"/>
  <c r="G117" i="3" s="1"/>
  <c r="F49" i="3"/>
  <c r="F83" i="3" s="1"/>
  <c r="F117" i="3" s="1"/>
  <c r="E49" i="3"/>
  <c r="E83" i="3" s="1"/>
  <c r="E117" i="3" s="1"/>
  <c r="D49" i="3"/>
  <c r="D83" i="3" s="1"/>
  <c r="J48" i="3"/>
  <c r="J82" i="3" s="1"/>
  <c r="J116" i="3" s="1"/>
  <c r="I48" i="3"/>
  <c r="I82" i="3" s="1"/>
  <c r="I116" i="3" s="1"/>
  <c r="G48" i="3"/>
  <c r="G82" i="3" s="1"/>
  <c r="G116" i="3" s="1"/>
  <c r="F48" i="3"/>
  <c r="F82" i="3" s="1"/>
  <c r="F116" i="3" s="1"/>
  <c r="E48" i="3"/>
  <c r="E82" i="3" s="1"/>
  <c r="E116" i="3" s="1"/>
  <c r="D48" i="3"/>
  <c r="D82" i="3" s="1"/>
  <c r="J47" i="3"/>
  <c r="J81" i="3" s="1"/>
  <c r="J115" i="3" s="1"/>
  <c r="I47" i="3"/>
  <c r="I81" i="3" s="1"/>
  <c r="I115" i="3" s="1"/>
  <c r="H47" i="3"/>
  <c r="H81" i="3" s="1"/>
  <c r="G47" i="3"/>
  <c r="G81" i="3" s="1"/>
  <c r="G115" i="3" s="1"/>
  <c r="F47" i="3"/>
  <c r="F81" i="3" s="1"/>
  <c r="F115" i="3" s="1"/>
  <c r="E47" i="3"/>
  <c r="E81" i="3" s="1"/>
  <c r="E115" i="3" s="1"/>
  <c r="D47" i="3"/>
  <c r="D81" i="3" s="1"/>
  <c r="J46" i="3"/>
  <c r="J80" i="3" s="1"/>
  <c r="J114" i="3" s="1"/>
  <c r="I46" i="3"/>
  <c r="I80" i="3" s="1"/>
  <c r="I114" i="3" s="1"/>
  <c r="H46" i="3"/>
  <c r="H80" i="3" s="1"/>
  <c r="G46" i="3"/>
  <c r="G80" i="3" s="1"/>
  <c r="G114" i="3" s="1"/>
  <c r="F46" i="3"/>
  <c r="F80" i="3" s="1"/>
  <c r="F114" i="3" s="1"/>
  <c r="E46" i="3"/>
  <c r="E80" i="3" s="1"/>
  <c r="E114" i="3" s="1"/>
  <c r="D46" i="3"/>
  <c r="D80" i="3" s="1"/>
  <c r="J45" i="3"/>
  <c r="J79" i="3" s="1"/>
  <c r="J113" i="3" s="1"/>
  <c r="I45" i="3"/>
  <c r="I79" i="3" s="1"/>
  <c r="I113" i="3" s="1"/>
  <c r="H45" i="3"/>
  <c r="H79" i="3" s="1"/>
  <c r="G45" i="3"/>
  <c r="G79" i="3" s="1"/>
  <c r="G113" i="3" s="1"/>
  <c r="F45" i="3"/>
  <c r="F79" i="3" s="1"/>
  <c r="F113" i="3" s="1"/>
  <c r="E45" i="3"/>
  <c r="E79" i="3" s="1"/>
  <c r="E113" i="3" s="1"/>
  <c r="D45" i="3"/>
  <c r="D79" i="3" s="1"/>
  <c r="J44" i="3"/>
  <c r="J78" i="3" s="1"/>
  <c r="J112" i="3" s="1"/>
  <c r="G44" i="3"/>
  <c r="G78" i="3" s="1"/>
  <c r="G112" i="3" s="1"/>
  <c r="F44" i="3"/>
  <c r="F78" i="3" s="1"/>
  <c r="F112" i="3" s="1"/>
  <c r="E44" i="3"/>
  <c r="E78" i="3" s="1"/>
  <c r="E112" i="3" s="1"/>
  <c r="D44" i="3"/>
  <c r="D78" i="3" s="1"/>
  <c r="J43" i="3"/>
  <c r="J77" i="3" s="1"/>
  <c r="G43" i="3"/>
  <c r="G77" i="3" s="1"/>
  <c r="F43" i="3"/>
  <c r="F77" i="3" s="1"/>
  <c r="E43" i="3"/>
  <c r="E77" i="3" s="1"/>
  <c r="D43" i="3"/>
  <c r="D77" i="3" s="1"/>
  <c r="K38" i="3"/>
  <c r="J38" i="3"/>
  <c r="G38" i="3"/>
  <c r="F38" i="3"/>
  <c r="E38" i="3"/>
  <c r="D38" i="3"/>
  <c r="I54" i="3"/>
  <c r="I88" i="3" s="1"/>
  <c r="I122" i="3" s="1"/>
  <c r="H54" i="3"/>
  <c r="H88" i="3" s="1"/>
  <c r="C37" i="3"/>
  <c r="C54" i="3" s="1"/>
  <c r="C71" i="3" s="1"/>
  <c r="C88" i="3" s="1"/>
  <c r="C105" i="3" s="1"/>
  <c r="C122" i="3" s="1"/>
  <c r="B37" i="3"/>
  <c r="B54" i="3" s="1"/>
  <c r="B71" i="3" s="1"/>
  <c r="B88" i="3" s="1"/>
  <c r="B105" i="3" s="1"/>
  <c r="B122" i="3" s="1"/>
  <c r="A37" i="3"/>
  <c r="A54" i="3" s="1"/>
  <c r="A71" i="3" s="1"/>
  <c r="A88" i="3" s="1"/>
  <c r="A105" i="3" s="1"/>
  <c r="A122" i="3" s="1"/>
  <c r="N36" i="3"/>
  <c r="L36" i="3"/>
  <c r="C36" i="3"/>
  <c r="C53" i="3" s="1"/>
  <c r="C70" i="3" s="1"/>
  <c r="C87" i="3" s="1"/>
  <c r="C104" i="3" s="1"/>
  <c r="C121" i="3" s="1"/>
  <c r="B36" i="3"/>
  <c r="B53" i="3" s="1"/>
  <c r="B70" i="3" s="1"/>
  <c r="B87" i="3" s="1"/>
  <c r="B104" i="3" s="1"/>
  <c r="B121" i="3" s="1"/>
  <c r="A36" i="3"/>
  <c r="A53" i="3" s="1"/>
  <c r="A70" i="3" s="1"/>
  <c r="A87" i="3" s="1"/>
  <c r="A104" i="3" s="1"/>
  <c r="A121" i="3" s="1"/>
  <c r="N35" i="3"/>
  <c r="L35" i="3"/>
  <c r="C35" i="3"/>
  <c r="C52" i="3" s="1"/>
  <c r="C69" i="3" s="1"/>
  <c r="C86" i="3" s="1"/>
  <c r="C103" i="3" s="1"/>
  <c r="C120" i="3" s="1"/>
  <c r="B35" i="3"/>
  <c r="B52" i="3" s="1"/>
  <c r="B69" i="3" s="1"/>
  <c r="B86" i="3" s="1"/>
  <c r="B103" i="3" s="1"/>
  <c r="B120" i="3" s="1"/>
  <c r="A35" i="3"/>
  <c r="A52" i="3" s="1"/>
  <c r="A69" i="3" s="1"/>
  <c r="A86" i="3" s="1"/>
  <c r="A103" i="3" s="1"/>
  <c r="A120" i="3" s="1"/>
  <c r="N34" i="3"/>
  <c r="L34" i="3"/>
  <c r="L51" i="3" s="1"/>
  <c r="C34" i="3"/>
  <c r="C51" i="3" s="1"/>
  <c r="C68" i="3" s="1"/>
  <c r="C85" i="3" s="1"/>
  <c r="C102" i="3" s="1"/>
  <c r="C119" i="3" s="1"/>
  <c r="B34" i="3"/>
  <c r="B51" i="3" s="1"/>
  <c r="B68" i="3" s="1"/>
  <c r="B85" i="3" s="1"/>
  <c r="B102" i="3" s="1"/>
  <c r="B119" i="3" s="1"/>
  <c r="A34" i="3"/>
  <c r="A51" i="3" s="1"/>
  <c r="A68" i="3" s="1"/>
  <c r="A85" i="3" s="1"/>
  <c r="A102" i="3" s="1"/>
  <c r="A119" i="3" s="1"/>
  <c r="N33" i="3"/>
  <c r="L33" i="3"/>
  <c r="C33" i="3"/>
  <c r="C50" i="3" s="1"/>
  <c r="C67" i="3" s="1"/>
  <c r="C84" i="3" s="1"/>
  <c r="C101" i="3" s="1"/>
  <c r="C118" i="3" s="1"/>
  <c r="B33" i="3"/>
  <c r="B50" i="3" s="1"/>
  <c r="B67" i="3" s="1"/>
  <c r="B84" i="3" s="1"/>
  <c r="B101" i="3" s="1"/>
  <c r="B118" i="3" s="1"/>
  <c r="A33" i="3"/>
  <c r="A50" i="3" s="1"/>
  <c r="A67" i="3" s="1"/>
  <c r="A84" i="3" s="1"/>
  <c r="A101" i="3" s="1"/>
  <c r="A118" i="3" s="1"/>
  <c r="L32" i="3"/>
  <c r="L49" i="3" s="1"/>
  <c r="H49" i="3"/>
  <c r="H83" i="3" s="1"/>
  <c r="C32" i="3"/>
  <c r="C49" i="3" s="1"/>
  <c r="C66" i="3" s="1"/>
  <c r="C83" i="3" s="1"/>
  <c r="C100" i="3" s="1"/>
  <c r="C117" i="3" s="1"/>
  <c r="B32" i="3"/>
  <c r="B49" i="3" s="1"/>
  <c r="B66" i="3" s="1"/>
  <c r="B83" i="3" s="1"/>
  <c r="B100" i="3" s="1"/>
  <c r="B117" i="3" s="1"/>
  <c r="A32" i="3"/>
  <c r="A49" i="3" s="1"/>
  <c r="A66" i="3" s="1"/>
  <c r="A83" i="3" s="1"/>
  <c r="A100" i="3" s="1"/>
  <c r="A117" i="3" s="1"/>
  <c r="L31" i="3"/>
  <c r="H48" i="3"/>
  <c r="H82" i="3" s="1"/>
  <c r="C31" i="3"/>
  <c r="C48" i="3" s="1"/>
  <c r="C65" i="3" s="1"/>
  <c r="C82" i="3" s="1"/>
  <c r="C99" i="3" s="1"/>
  <c r="C116" i="3" s="1"/>
  <c r="B31" i="3"/>
  <c r="B48" i="3" s="1"/>
  <c r="B65" i="3" s="1"/>
  <c r="B82" i="3" s="1"/>
  <c r="B99" i="3" s="1"/>
  <c r="B116" i="3" s="1"/>
  <c r="A31" i="3"/>
  <c r="A48" i="3" s="1"/>
  <c r="A65" i="3" s="1"/>
  <c r="A82" i="3" s="1"/>
  <c r="A99" i="3" s="1"/>
  <c r="A116" i="3" s="1"/>
  <c r="N30" i="3"/>
  <c r="L30" i="3"/>
  <c r="L47" i="3" s="1"/>
  <c r="C30" i="3"/>
  <c r="C47" i="3" s="1"/>
  <c r="C64" i="3" s="1"/>
  <c r="C81" i="3" s="1"/>
  <c r="C98" i="3" s="1"/>
  <c r="C115" i="3" s="1"/>
  <c r="B30" i="3"/>
  <c r="B47" i="3" s="1"/>
  <c r="B64" i="3" s="1"/>
  <c r="B81" i="3" s="1"/>
  <c r="B98" i="3" s="1"/>
  <c r="B115" i="3" s="1"/>
  <c r="A30" i="3"/>
  <c r="A47" i="3" s="1"/>
  <c r="A64" i="3" s="1"/>
  <c r="A81" i="3" s="1"/>
  <c r="A98" i="3" s="1"/>
  <c r="A115" i="3" s="1"/>
  <c r="N29" i="3"/>
  <c r="L29" i="3"/>
  <c r="C29" i="3"/>
  <c r="C46" i="3" s="1"/>
  <c r="C63" i="3" s="1"/>
  <c r="C80" i="3" s="1"/>
  <c r="C97" i="3" s="1"/>
  <c r="C114" i="3" s="1"/>
  <c r="B29" i="3"/>
  <c r="B46" i="3" s="1"/>
  <c r="B63" i="3" s="1"/>
  <c r="B80" i="3" s="1"/>
  <c r="B97" i="3" s="1"/>
  <c r="B114" i="3" s="1"/>
  <c r="A29" i="3"/>
  <c r="A46" i="3" s="1"/>
  <c r="A63" i="3" s="1"/>
  <c r="A80" i="3" s="1"/>
  <c r="A97" i="3" s="1"/>
  <c r="A114" i="3" s="1"/>
  <c r="N28" i="3"/>
  <c r="L28" i="3"/>
  <c r="L45" i="3" s="1"/>
  <c r="C28" i="3"/>
  <c r="C45" i="3" s="1"/>
  <c r="C62" i="3" s="1"/>
  <c r="C79" i="3" s="1"/>
  <c r="C96" i="3" s="1"/>
  <c r="C113" i="3" s="1"/>
  <c r="B28" i="3"/>
  <c r="B45" i="3" s="1"/>
  <c r="B62" i="3" s="1"/>
  <c r="B79" i="3" s="1"/>
  <c r="B96" i="3" s="1"/>
  <c r="B113" i="3" s="1"/>
  <c r="A28" i="3"/>
  <c r="A45" i="3" s="1"/>
  <c r="A62" i="3" s="1"/>
  <c r="A79" i="3" s="1"/>
  <c r="A96" i="3" s="1"/>
  <c r="A113" i="3" s="1"/>
  <c r="I44" i="3"/>
  <c r="I78" i="3" s="1"/>
  <c r="I112" i="3" s="1"/>
  <c r="N27" i="3"/>
  <c r="C27" i="3"/>
  <c r="C44" i="3" s="1"/>
  <c r="C61" i="3" s="1"/>
  <c r="C78" i="3" s="1"/>
  <c r="C95" i="3" s="1"/>
  <c r="C112" i="3" s="1"/>
  <c r="B27" i="3"/>
  <c r="B44" i="3" s="1"/>
  <c r="B61" i="3" s="1"/>
  <c r="B78" i="3" s="1"/>
  <c r="B95" i="3" s="1"/>
  <c r="B112" i="3" s="1"/>
  <c r="A27" i="3"/>
  <c r="A44" i="3" s="1"/>
  <c r="A61" i="3" s="1"/>
  <c r="A78" i="3" s="1"/>
  <c r="A95" i="3" s="1"/>
  <c r="A112" i="3" s="1"/>
  <c r="I38" i="3"/>
  <c r="H43" i="3"/>
  <c r="C26" i="3"/>
  <c r="C43" i="3" s="1"/>
  <c r="C60" i="3" s="1"/>
  <c r="C77" i="3" s="1"/>
  <c r="C94" i="3" s="1"/>
  <c r="C111" i="3" s="1"/>
  <c r="B26" i="3"/>
  <c r="B43" i="3" s="1"/>
  <c r="B60" i="3" s="1"/>
  <c r="B77" i="3" s="1"/>
  <c r="B94" i="3" s="1"/>
  <c r="B111" i="3" s="1"/>
  <c r="A26" i="3"/>
  <c r="A43" i="3" s="1"/>
  <c r="A60" i="3" s="1"/>
  <c r="A77" i="3" s="1"/>
  <c r="A94" i="3" s="1"/>
  <c r="A111" i="3" s="1"/>
  <c r="J21" i="3"/>
  <c r="I21" i="3"/>
  <c r="H21" i="3"/>
  <c r="G21" i="3"/>
  <c r="F21" i="3"/>
  <c r="E21" i="3"/>
  <c r="D21" i="3"/>
  <c r="N20" i="3"/>
  <c r="K54" i="3"/>
  <c r="K88" i="3" s="1"/>
  <c r="K122" i="3" s="1"/>
  <c r="N19" i="3"/>
  <c r="N53" i="3" s="1"/>
  <c r="L53" i="3"/>
  <c r="N18" i="3"/>
  <c r="K52" i="3"/>
  <c r="K86" i="3" s="1"/>
  <c r="K120" i="3" s="1"/>
  <c r="N17" i="3"/>
  <c r="N16" i="3"/>
  <c r="K50" i="3"/>
  <c r="K84" i="3" s="1"/>
  <c r="K118" i="3" s="1"/>
  <c r="N15" i="3"/>
  <c r="N14" i="3"/>
  <c r="K48" i="3"/>
  <c r="K82" i="3" s="1"/>
  <c r="K116" i="3" s="1"/>
  <c r="N13" i="3"/>
  <c r="N47" i="3" s="1"/>
  <c r="N12" i="3"/>
  <c r="K46" i="3"/>
  <c r="K80" i="3" s="1"/>
  <c r="K114" i="3" s="1"/>
  <c r="N11" i="3"/>
  <c r="N10" i="3"/>
  <c r="N44" i="3" s="1"/>
  <c r="K44" i="3"/>
  <c r="K78" i="3" s="1"/>
  <c r="K112" i="3" s="1"/>
  <c r="N9" i="3"/>
  <c r="K21" i="3"/>
  <c r="N51" i="3" l="1"/>
  <c r="L72" i="3"/>
  <c r="N52" i="3"/>
  <c r="N45" i="3"/>
  <c r="N46" i="3"/>
  <c r="N50" i="3"/>
  <c r="N21" i="3"/>
  <c r="H116" i="3"/>
  <c r="L116" i="3" s="1"/>
  <c r="L82" i="3"/>
  <c r="H122" i="3"/>
  <c r="L122" i="3" s="1"/>
  <c r="L88" i="3"/>
  <c r="H77" i="3"/>
  <c r="H117" i="3"/>
  <c r="L46" i="3"/>
  <c r="L48" i="3"/>
  <c r="L50" i="3"/>
  <c r="L52" i="3"/>
  <c r="N26" i="3"/>
  <c r="L27" i="3"/>
  <c r="N31" i="3"/>
  <c r="N48" i="3" s="1"/>
  <c r="N32" i="3"/>
  <c r="N49" i="3" s="1"/>
  <c r="L37" i="3"/>
  <c r="L54" i="3" s="1"/>
  <c r="H38" i="3"/>
  <c r="E111" i="3"/>
  <c r="E123" i="3" s="1"/>
  <c r="E89" i="3"/>
  <c r="G111" i="3"/>
  <c r="G123" i="3" s="1"/>
  <c r="G89" i="3"/>
  <c r="I43" i="3"/>
  <c r="K43" i="3"/>
  <c r="N43" i="3"/>
  <c r="D112" i="3"/>
  <c r="H44" i="3"/>
  <c r="H78" i="3" s="1"/>
  <c r="N78" i="3" s="1"/>
  <c r="K45" i="3"/>
  <c r="K79" i="3" s="1"/>
  <c r="K113" i="3" s="1"/>
  <c r="D114" i="3"/>
  <c r="N80" i="3"/>
  <c r="H114" i="3"/>
  <c r="L114" i="3" s="1"/>
  <c r="L80" i="3"/>
  <c r="K47" i="3"/>
  <c r="K81" i="3" s="1"/>
  <c r="K115" i="3" s="1"/>
  <c r="D116" i="3"/>
  <c r="N82" i="3"/>
  <c r="K49" i="3"/>
  <c r="K83" i="3" s="1"/>
  <c r="K117" i="3" s="1"/>
  <c r="D118" i="3"/>
  <c r="N84" i="3"/>
  <c r="H118" i="3"/>
  <c r="L118" i="3" s="1"/>
  <c r="L84" i="3"/>
  <c r="K51" i="3"/>
  <c r="K85" i="3" s="1"/>
  <c r="K119" i="3" s="1"/>
  <c r="D120" i="3"/>
  <c r="N86" i="3"/>
  <c r="H120" i="3"/>
  <c r="L120" i="3" s="1"/>
  <c r="L86" i="3"/>
  <c r="K53" i="3"/>
  <c r="K87" i="3" s="1"/>
  <c r="K121" i="3" s="1"/>
  <c r="D122" i="3"/>
  <c r="N88" i="3"/>
  <c r="D55" i="3"/>
  <c r="F55" i="3"/>
  <c r="J55" i="3"/>
  <c r="N72" i="3"/>
  <c r="L26" i="3"/>
  <c r="N37" i="3"/>
  <c r="N54" i="3" s="1"/>
  <c r="D89" i="3"/>
  <c r="D111" i="3"/>
  <c r="F89" i="3"/>
  <c r="F111" i="3"/>
  <c r="F123" i="3" s="1"/>
  <c r="J89" i="3"/>
  <c r="J111" i="3"/>
  <c r="J123" i="3" s="1"/>
  <c r="N79" i="3"/>
  <c r="D113" i="3"/>
  <c r="H113" i="3"/>
  <c r="L79" i="3"/>
  <c r="N81" i="3"/>
  <c r="D115" i="3"/>
  <c r="H115" i="3"/>
  <c r="N83" i="3"/>
  <c r="D117" i="3"/>
  <c r="D119" i="3"/>
  <c r="N85" i="3"/>
  <c r="H119" i="3"/>
  <c r="D121" i="3"/>
  <c r="N87" i="3"/>
  <c r="H121" i="3"/>
  <c r="E55" i="3"/>
  <c r="G55" i="3"/>
  <c r="N94" i="3"/>
  <c r="N106" i="3" s="1"/>
  <c r="D77" i="4"/>
  <c r="D55" i="4"/>
  <c r="F77" i="4"/>
  <c r="F55" i="4"/>
  <c r="H77" i="4"/>
  <c r="H55" i="4"/>
  <c r="J77" i="4"/>
  <c r="J55" i="4"/>
  <c r="L94" i="3"/>
  <c r="L106" i="3" s="1"/>
  <c r="C77" i="4"/>
  <c r="C55" i="4"/>
  <c r="M43" i="4"/>
  <c r="E77" i="4"/>
  <c r="E55" i="4"/>
  <c r="G77" i="4"/>
  <c r="G55" i="4"/>
  <c r="K43" i="4"/>
  <c r="I77" i="4"/>
  <c r="I55" i="4"/>
  <c r="C78" i="4"/>
  <c r="M44" i="4"/>
  <c r="G78" i="4"/>
  <c r="K44" i="4"/>
  <c r="C79" i="4"/>
  <c r="M45" i="4"/>
  <c r="G79" i="4"/>
  <c r="K45" i="4"/>
  <c r="C80" i="4"/>
  <c r="M46" i="4"/>
  <c r="G80" i="4"/>
  <c r="K46" i="4"/>
  <c r="C81" i="4"/>
  <c r="M47" i="4"/>
  <c r="G81" i="4"/>
  <c r="K47" i="4"/>
  <c r="C82" i="4"/>
  <c r="M48" i="4"/>
  <c r="G82" i="4"/>
  <c r="K48" i="4"/>
  <c r="C83" i="4"/>
  <c r="M49" i="4"/>
  <c r="G83" i="4"/>
  <c r="K49" i="4"/>
  <c r="C84" i="4"/>
  <c r="M50" i="4"/>
  <c r="G84" i="4"/>
  <c r="K50" i="4"/>
  <c r="C85" i="4"/>
  <c r="M51" i="4"/>
  <c r="G85" i="4"/>
  <c r="K51" i="4"/>
  <c r="C86" i="4"/>
  <c r="M52" i="4"/>
  <c r="G86" i="4"/>
  <c r="K52" i="4"/>
  <c r="C87" i="4"/>
  <c r="M53" i="4"/>
  <c r="G87" i="4"/>
  <c r="K53" i="4"/>
  <c r="C88" i="4"/>
  <c r="M54" i="4"/>
  <c r="G88" i="4"/>
  <c r="K54" i="4"/>
  <c r="M9" i="4"/>
  <c r="M10" i="4"/>
  <c r="M11" i="4"/>
  <c r="M12" i="4"/>
  <c r="M13" i="4"/>
  <c r="M14" i="4"/>
  <c r="M15" i="4"/>
  <c r="M16" i="4"/>
  <c r="M17" i="4"/>
  <c r="M18" i="4"/>
  <c r="M19" i="4"/>
  <c r="M20" i="4"/>
  <c r="D21" i="4"/>
  <c r="F21" i="4"/>
  <c r="H21" i="4"/>
  <c r="J21" i="4"/>
  <c r="K26" i="4"/>
  <c r="K28" i="4"/>
  <c r="K30" i="4"/>
  <c r="K32" i="4"/>
  <c r="K34" i="4"/>
  <c r="K36" i="4"/>
  <c r="M60" i="4"/>
  <c r="M61" i="4"/>
  <c r="M62" i="4"/>
  <c r="M63" i="4"/>
  <c r="M64" i="4"/>
  <c r="M65" i="4"/>
  <c r="M66" i="4"/>
  <c r="M67" i="4"/>
  <c r="M68" i="4"/>
  <c r="M69" i="4"/>
  <c r="K9" i="4"/>
  <c r="K10" i="4"/>
  <c r="K11" i="4"/>
  <c r="K12" i="4"/>
  <c r="K13" i="4"/>
  <c r="K14" i="4"/>
  <c r="K15" i="4"/>
  <c r="K16" i="4"/>
  <c r="K17" i="4"/>
  <c r="K18" i="4"/>
  <c r="K19" i="4"/>
  <c r="K20" i="4"/>
  <c r="C21" i="4"/>
  <c r="E21" i="4"/>
  <c r="G21" i="4"/>
  <c r="I21" i="4"/>
  <c r="M26" i="4"/>
  <c r="M38" i="4" s="1"/>
  <c r="K60" i="4"/>
  <c r="K72" i="4" s="1"/>
  <c r="M70" i="4"/>
  <c r="G106" i="4"/>
  <c r="I106" i="4"/>
  <c r="M94" i="4"/>
  <c r="M106" i="4" s="1"/>
  <c r="K106" i="4"/>
  <c r="L38" i="3" l="1"/>
  <c r="M55" i="4"/>
  <c r="N116" i="3"/>
  <c r="N117" i="3"/>
  <c r="L119" i="3"/>
  <c r="L113" i="3"/>
  <c r="N122" i="3"/>
  <c r="L87" i="3"/>
  <c r="L121" i="3"/>
  <c r="L81" i="3"/>
  <c r="L115" i="3"/>
  <c r="L83" i="3"/>
  <c r="K38" i="4"/>
  <c r="K21" i="4"/>
  <c r="M72" i="4"/>
  <c r="K55" i="4"/>
  <c r="G111" i="4"/>
  <c r="G89" i="4"/>
  <c r="K77" i="4"/>
  <c r="E111" i="4"/>
  <c r="E123" i="4" s="1"/>
  <c r="E89" i="4"/>
  <c r="J111" i="4"/>
  <c r="J123" i="4" s="1"/>
  <c r="J89" i="4"/>
  <c r="H111" i="4"/>
  <c r="H123" i="4" s="1"/>
  <c r="H89" i="4"/>
  <c r="F111" i="4"/>
  <c r="F123" i="4" s="1"/>
  <c r="F89" i="4"/>
  <c r="D111" i="4"/>
  <c r="D123" i="4" s="1"/>
  <c r="D89" i="4"/>
  <c r="L85" i="3"/>
  <c r="N115" i="3"/>
  <c r="N113" i="3"/>
  <c r="D123" i="3"/>
  <c r="N120" i="3"/>
  <c r="N55" i="3"/>
  <c r="I77" i="3"/>
  <c r="I55" i="3"/>
  <c r="N38" i="3"/>
  <c r="L44" i="3"/>
  <c r="L117" i="3"/>
  <c r="H89" i="3"/>
  <c r="H111" i="3"/>
  <c r="M21" i="4"/>
  <c r="G122" i="4"/>
  <c r="K122" i="4" s="1"/>
  <c r="K88" i="4"/>
  <c r="C122" i="4"/>
  <c r="M88" i="4"/>
  <c r="G121" i="4"/>
  <c r="K121" i="4" s="1"/>
  <c r="K87" i="4"/>
  <c r="C121" i="4"/>
  <c r="M87" i="4"/>
  <c r="G120" i="4"/>
  <c r="K120" i="4" s="1"/>
  <c r="K86" i="4"/>
  <c r="C120" i="4"/>
  <c r="M86" i="4"/>
  <c r="G119" i="4"/>
  <c r="K119" i="4" s="1"/>
  <c r="K85" i="4"/>
  <c r="C119" i="4"/>
  <c r="M85" i="4"/>
  <c r="G118" i="4"/>
  <c r="K118" i="4" s="1"/>
  <c r="K84" i="4"/>
  <c r="C118" i="4"/>
  <c r="M84" i="4"/>
  <c r="G117" i="4"/>
  <c r="K117" i="4" s="1"/>
  <c r="K83" i="4"/>
  <c r="C117" i="4"/>
  <c r="M83" i="4"/>
  <c r="G116" i="4"/>
  <c r="K116" i="4" s="1"/>
  <c r="K82" i="4"/>
  <c r="C116" i="4"/>
  <c r="M82" i="4"/>
  <c r="G115" i="4"/>
  <c r="K115" i="4" s="1"/>
  <c r="K81" i="4"/>
  <c r="C115" i="4"/>
  <c r="M81" i="4"/>
  <c r="G114" i="4"/>
  <c r="K114" i="4" s="1"/>
  <c r="K80" i="4"/>
  <c r="C114" i="4"/>
  <c r="M80" i="4"/>
  <c r="G113" i="4"/>
  <c r="K113" i="4" s="1"/>
  <c r="K79" i="4"/>
  <c r="C113" i="4"/>
  <c r="M79" i="4"/>
  <c r="G112" i="4"/>
  <c r="K112" i="4" s="1"/>
  <c r="K78" i="4"/>
  <c r="C112" i="4"/>
  <c r="M78" i="4"/>
  <c r="I111" i="4"/>
  <c r="I123" i="4" s="1"/>
  <c r="I89" i="4"/>
  <c r="C111" i="4"/>
  <c r="M77" i="4"/>
  <c r="C89" i="4"/>
  <c r="N121" i="3"/>
  <c r="N119" i="3"/>
  <c r="L43" i="3"/>
  <c r="L21" i="3"/>
  <c r="N118" i="3"/>
  <c r="N114" i="3"/>
  <c r="H112" i="3"/>
  <c r="L112" i="3" s="1"/>
  <c r="L78" i="3"/>
  <c r="K77" i="3"/>
  <c r="K55" i="3"/>
  <c r="H55" i="3"/>
  <c r="M89" i="4" l="1"/>
  <c r="M112" i="4"/>
  <c r="M113" i="4"/>
  <c r="M114" i="4"/>
  <c r="M115" i="4"/>
  <c r="M116" i="4"/>
  <c r="M117" i="4"/>
  <c r="M118" i="4"/>
  <c r="M119" i="4"/>
  <c r="M120" i="4"/>
  <c r="M121" i="4"/>
  <c r="M122" i="4"/>
  <c r="N112" i="3"/>
  <c r="M111" i="4"/>
  <c r="C123" i="4"/>
  <c r="C126" i="4" s="1"/>
  <c r="D128" i="5" s="1"/>
  <c r="L55" i="3"/>
  <c r="H123" i="3"/>
  <c r="I111" i="3"/>
  <c r="I89" i="3"/>
  <c r="N77" i="3"/>
  <c r="N89" i="3" s="1"/>
  <c r="K89" i="4"/>
  <c r="G123" i="4"/>
  <c r="K111" i="4"/>
  <c r="K123" i="4" s="1"/>
  <c r="K127" i="4" s="1"/>
  <c r="L129" i="5" s="1"/>
  <c r="K111" i="3"/>
  <c r="K123" i="3" s="1"/>
  <c r="K89" i="3"/>
  <c r="L77" i="3"/>
  <c r="L89" i="3" s="1"/>
  <c r="D133" i="5" l="1"/>
  <c r="D62" i="8"/>
  <c r="L134" i="5"/>
  <c r="I62" i="8"/>
  <c r="M123" i="4"/>
  <c r="K125" i="4" s="1"/>
  <c r="I63" i="8"/>
  <c r="F61" i="7" s="1"/>
  <c r="H127" i="4"/>
  <c r="I129" i="5" s="1"/>
  <c r="D126" i="4"/>
  <c r="E128" i="5" s="1"/>
  <c r="J127" i="4"/>
  <c r="K129" i="5" s="1"/>
  <c r="I127" i="4"/>
  <c r="J129" i="5" s="1"/>
  <c r="D63" i="8"/>
  <c r="C61" i="7" s="1"/>
  <c r="E126" i="4"/>
  <c r="F128" i="5" s="1"/>
  <c r="F127" i="4"/>
  <c r="G129" i="5" s="1"/>
  <c r="I123" i="3"/>
  <c r="N111" i="3"/>
  <c r="N123" i="3" s="1"/>
  <c r="K125" i="3" s="1"/>
  <c r="C125" i="4"/>
  <c r="L111" i="3"/>
  <c r="L123" i="3" s="1"/>
  <c r="D125" i="4" l="1"/>
  <c r="J125" i="4"/>
  <c r="K126" i="3" s="1"/>
  <c r="H125" i="4"/>
  <c r="E125" i="4"/>
  <c r="N128" i="5"/>
  <c r="J134" i="5"/>
  <c r="K62" i="8"/>
  <c r="N129" i="5"/>
  <c r="G134" i="5"/>
  <c r="H62" i="8"/>
  <c r="F133" i="5"/>
  <c r="F62" i="8"/>
  <c r="F125" i="4"/>
  <c r="I125" i="4"/>
  <c r="I134" i="5"/>
  <c r="J62" i="8"/>
  <c r="K134" i="5"/>
  <c r="L62" i="8"/>
  <c r="E133" i="5"/>
  <c r="E62" i="8"/>
  <c r="M126" i="4"/>
  <c r="J63" i="8"/>
  <c r="G61" i="7" s="1"/>
  <c r="L63" i="8"/>
  <c r="K61" i="7" s="1"/>
  <c r="H63" i="8"/>
  <c r="I61" i="7" s="1"/>
  <c r="M127" i="4"/>
  <c r="K63" i="8"/>
  <c r="H61" i="7" s="1"/>
  <c r="F63" i="8"/>
  <c r="E61" i="7" s="1"/>
  <c r="C60" i="7"/>
  <c r="E63" i="8"/>
  <c r="D61" i="7" s="1"/>
  <c r="F60" i="7"/>
  <c r="L125" i="3"/>
  <c r="I125" i="3"/>
  <c r="F125" i="3"/>
  <c r="E125" i="3"/>
  <c r="J125" i="3"/>
  <c r="G125" i="3"/>
  <c r="D125" i="3"/>
  <c r="M125" i="4" l="1"/>
  <c r="H60" i="7"/>
  <c r="I60" i="7"/>
  <c r="E60" i="7"/>
  <c r="G60" i="7"/>
  <c r="D60" i="7"/>
  <c r="K60" i="7"/>
  <c r="G126" i="3"/>
  <c r="J126" i="3"/>
  <c r="I126" i="3"/>
  <c r="E126" i="3"/>
  <c r="L126" i="3"/>
  <c r="D126" i="3"/>
  <c r="F126" i="3"/>
  <c r="N125" i="3"/>
  <c r="N126" i="3" l="1"/>
  <c r="K78" i="2"/>
  <c r="K81" i="2" s="1"/>
  <c r="J78" i="2"/>
  <c r="I78" i="2"/>
  <c r="H78" i="2"/>
  <c r="G78" i="2"/>
  <c r="G81" i="2" s="1"/>
  <c r="F78" i="2"/>
  <c r="E78" i="2"/>
  <c r="E80" i="2" s="1"/>
  <c r="D78" i="2"/>
  <c r="C78" i="2"/>
  <c r="B78" i="2"/>
  <c r="J48" i="2"/>
  <c r="I48" i="2"/>
  <c r="H48" i="2"/>
  <c r="G48" i="2"/>
  <c r="F48" i="2"/>
  <c r="E48" i="2"/>
  <c r="D48" i="2"/>
  <c r="C48" i="2"/>
  <c r="B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I25" i="2"/>
  <c r="H25" i="2"/>
  <c r="F25" i="2"/>
  <c r="E25" i="2"/>
  <c r="D25" i="2"/>
  <c r="C25" i="2"/>
  <c r="B25" i="2"/>
  <c r="K24" i="2"/>
  <c r="A2" i="2"/>
  <c r="I81" i="2" l="1"/>
  <c r="C80" i="2"/>
  <c r="K48" i="2"/>
  <c r="K50" i="2" s="1"/>
  <c r="C56" i="2"/>
  <c r="G59" i="2"/>
  <c r="B80" i="2"/>
  <c r="D80" i="2"/>
  <c r="F81" i="2"/>
  <c r="H81" i="2"/>
  <c r="J81" i="2"/>
  <c r="B56" i="2"/>
  <c r="D56" i="2"/>
  <c r="F59" i="2"/>
  <c r="H59" i="2"/>
  <c r="J59" i="2"/>
  <c r="I59" i="2"/>
  <c r="J50" i="2" l="1"/>
  <c r="J131" i="4" s="1"/>
  <c r="H133" i="4"/>
  <c r="G51" i="7"/>
  <c r="F133" i="4"/>
  <c r="I51" i="7"/>
  <c r="K133" i="4"/>
  <c r="F51" i="7"/>
  <c r="G89" i="2"/>
  <c r="F53" i="7" s="1"/>
  <c r="I133" i="4"/>
  <c r="H51" i="7"/>
  <c r="E132" i="4"/>
  <c r="E50" i="7"/>
  <c r="F89" i="2"/>
  <c r="D132" i="4"/>
  <c r="D50" i="7"/>
  <c r="J133" i="4"/>
  <c r="K51" i="7"/>
  <c r="C132" i="4"/>
  <c r="C50" i="7"/>
  <c r="D86" i="2"/>
  <c r="E52" i="7" s="1"/>
  <c r="I89" i="2"/>
  <c r="J89" i="2"/>
  <c r="H89" i="2"/>
  <c r="B86" i="2"/>
  <c r="C86" i="2"/>
  <c r="B50" i="2"/>
  <c r="F50" i="2"/>
  <c r="G50" i="2"/>
  <c r="K56" i="2"/>
  <c r="E50" i="2"/>
  <c r="H50" i="2"/>
  <c r="H131" i="4" s="1"/>
  <c r="D50" i="2"/>
  <c r="I50" i="2"/>
  <c r="C50" i="2"/>
  <c r="K59" i="2"/>
  <c r="K46" i="7" l="1"/>
  <c r="E86" i="2"/>
  <c r="I53" i="7"/>
  <c r="K89" i="2"/>
  <c r="H46" i="7"/>
  <c r="I131" i="4"/>
  <c r="E46" i="7"/>
  <c r="E131" i="4"/>
  <c r="F46" i="7"/>
  <c r="K131" i="4"/>
  <c r="I46" i="7"/>
  <c r="F131" i="4"/>
  <c r="D46" i="7"/>
  <c r="D131" i="4"/>
  <c r="C46" i="7"/>
  <c r="C131" i="4"/>
  <c r="K53" i="7"/>
  <c r="G53" i="7"/>
  <c r="H53" i="7"/>
  <c r="C52" i="7"/>
  <c r="D52" i="7"/>
  <c r="G46" i="7"/>
  <c r="K13" i="2" l="1"/>
  <c r="K20" i="2"/>
  <c r="K14" i="2"/>
  <c r="K21" i="2"/>
  <c r="K16" i="2" l="1"/>
  <c r="K22" i="2"/>
  <c r="J25" i="2"/>
  <c r="K12" i="2"/>
  <c r="K17" i="2"/>
  <c r="K18" i="2" l="1"/>
  <c r="K19" i="2"/>
  <c r="K15" i="2"/>
  <c r="K23" i="2"/>
  <c r="G25" i="2" l="1"/>
  <c r="K25" i="2"/>
  <c r="H27" i="2" s="1"/>
  <c r="G27" i="2" l="1"/>
  <c r="G52" i="2" s="1"/>
  <c r="F47" i="7" s="1"/>
  <c r="B27" i="2"/>
  <c r="C45" i="7" s="1"/>
  <c r="E27" i="2"/>
  <c r="E52" i="2" s="1"/>
  <c r="K27" i="2"/>
  <c r="K52" i="2" s="1"/>
  <c r="J27" i="2"/>
  <c r="K129" i="3" s="1"/>
  <c r="D27" i="2"/>
  <c r="D52" i="2" s="1"/>
  <c r="C27" i="2"/>
  <c r="D45" i="7" s="1"/>
  <c r="I27" i="2"/>
  <c r="H45" i="7" s="1"/>
  <c r="F27" i="2"/>
  <c r="I45" i="7" s="1"/>
  <c r="H52" i="2"/>
  <c r="I129" i="3"/>
  <c r="G45" i="7"/>
  <c r="B52" i="2"/>
  <c r="C49" i="7" l="1"/>
  <c r="C48" i="7"/>
  <c r="E48" i="7"/>
  <c r="E49" i="7"/>
  <c r="G48" i="7"/>
  <c r="G49" i="7"/>
  <c r="L130" i="3"/>
  <c r="F49" i="7"/>
  <c r="F48" i="7"/>
  <c r="D129" i="3"/>
  <c r="L129" i="3"/>
  <c r="J52" i="2"/>
  <c r="F45" i="7"/>
  <c r="K45" i="7"/>
  <c r="F52" i="2"/>
  <c r="J129" i="3"/>
  <c r="G129" i="3"/>
  <c r="E129" i="3"/>
  <c r="F129" i="3"/>
  <c r="E45" i="7"/>
  <c r="I52" i="2"/>
  <c r="C52" i="2"/>
  <c r="D47" i="7" s="1"/>
  <c r="K130" i="3"/>
  <c r="D130" i="3"/>
  <c r="C47" i="7"/>
  <c r="E47" i="7"/>
  <c r="F130" i="3"/>
  <c r="I130" i="3"/>
  <c r="G47" i="7"/>
  <c r="K47" i="7" l="1"/>
  <c r="K48" i="7"/>
  <c r="K49" i="7"/>
  <c r="G130" i="3"/>
  <c r="I48" i="7"/>
  <c r="I49" i="7"/>
  <c r="E130" i="3"/>
  <c r="D49" i="7"/>
  <c r="D48" i="7"/>
  <c r="J130" i="3"/>
  <c r="H48" i="7"/>
  <c r="H49" i="7"/>
  <c r="H47" i="7"/>
  <c r="I47" i="7"/>
  <c r="L116" i="8" l="1"/>
  <c r="K65" i="7" s="1"/>
  <c r="E116" i="8"/>
  <c r="D65" i="7" s="1"/>
  <c r="G116" i="8"/>
  <c r="I116" i="8"/>
  <c r="F65" i="7" s="1"/>
  <c r="L81" i="8"/>
  <c r="J116" i="8"/>
  <c r="G65" i="7" s="1"/>
  <c r="F116" i="8"/>
  <c r="E65" i="7" s="1"/>
  <c r="F81" i="8"/>
  <c r="K116" i="8"/>
  <c r="H65" i="7" s="1"/>
  <c r="E81" i="8" l="1"/>
  <c r="J81" i="8"/>
  <c r="H27" i="8"/>
  <c r="M27" i="8"/>
  <c r="G240" i="8"/>
  <c r="G242" i="8" s="1"/>
  <c r="D73" i="8"/>
  <c r="K73" i="8"/>
  <c r="F73" i="8"/>
  <c r="F83" i="8" s="1"/>
  <c r="F85" i="8" s="1"/>
  <c r="E66" i="7" s="1"/>
  <c r="D116" i="8"/>
  <c r="C65" i="7" s="1"/>
  <c r="J73" i="8"/>
  <c r="J83" i="8" s="1"/>
  <c r="J85" i="8" s="1"/>
  <c r="G66" i="7" s="1"/>
  <c r="G73" i="8"/>
  <c r="I240" i="8"/>
  <c r="I242" i="8" s="1"/>
  <c r="F72" i="7" s="1"/>
  <c r="H116" i="8"/>
  <c r="I65" i="7" s="1"/>
  <c r="F240" i="8"/>
  <c r="F242" i="8" s="1"/>
  <c r="E72" i="7" s="1"/>
  <c r="E73" i="8"/>
  <c r="H240" i="8"/>
  <c r="H242" i="8" s="1"/>
  <c r="I72" i="7" s="1"/>
  <c r="K240" i="8"/>
  <c r="K242" i="8" s="1"/>
  <c r="H72" i="7" s="1"/>
  <c r="M240" i="8"/>
  <c r="M242" i="8" s="1"/>
  <c r="L72" i="7" s="1"/>
  <c r="J240" i="8"/>
  <c r="J242" i="8" s="1"/>
  <c r="G72" i="7" s="1"/>
  <c r="I73" i="8"/>
  <c r="I81" i="8"/>
  <c r="H73" i="8"/>
  <c r="K81" i="8"/>
  <c r="L73" i="8"/>
  <c r="L83" i="8" s="1"/>
  <c r="L85" i="8" s="1"/>
  <c r="K66" i="7" s="1"/>
  <c r="H81" i="8"/>
  <c r="D81" i="8"/>
  <c r="G81" i="8"/>
  <c r="H138" i="8"/>
  <c r="I67" i="7" s="1"/>
  <c r="L130" i="8"/>
  <c r="K130" i="8"/>
  <c r="J147" i="8"/>
  <c r="D147" i="8"/>
  <c r="L147" i="8"/>
  <c r="J130" i="8"/>
  <c r="H147" i="8"/>
  <c r="K147" i="8"/>
  <c r="H130" i="8"/>
  <c r="E83" i="8" l="1"/>
  <c r="E85" i="8" s="1"/>
  <c r="D66" i="7" s="1"/>
  <c r="I83" i="8"/>
  <c r="I85" i="8" s="1"/>
  <c r="F66" i="7" s="1"/>
  <c r="K83" i="8"/>
  <c r="K85" i="8" s="1"/>
  <c r="H66" i="7" s="1"/>
  <c r="D240" i="8"/>
  <c r="D242" i="8" s="1"/>
  <c r="C72" i="7" s="1"/>
  <c r="D130" i="8"/>
  <c r="C27" i="8"/>
  <c r="H83" i="8"/>
  <c r="H85" i="8" s="1"/>
  <c r="H88" i="8" s="1"/>
  <c r="I63" i="7" s="1"/>
  <c r="L240" i="8"/>
  <c r="L242" i="8" s="1"/>
  <c r="K72" i="7" s="1"/>
  <c r="G27" i="8"/>
  <c r="L138" i="8"/>
  <c r="K67" i="7" s="1"/>
  <c r="H151" i="8"/>
  <c r="H153" i="8" s="1"/>
  <c r="H155" i="8" s="1"/>
  <c r="I68" i="7" s="1"/>
  <c r="K134" i="8"/>
  <c r="G83" i="8"/>
  <c r="G85" i="8" s="1"/>
  <c r="D83" i="8"/>
  <c r="D85" i="8" s="1"/>
  <c r="K27" i="8"/>
  <c r="L134" i="8"/>
  <c r="K138" i="8"/>
  <c r="H67" i="7" s="1"/>
  <c r="K151" i="8"/>
  <c r="K153" i="8" s="1"/>
  <c r="K155" i="8" s="1"/>
  <c r="H68" i="7" s="1"/>
  <c r="D134" i="8"/>
  <c r="J134" i="8"/>
  <c r="J151" i="8"/>
  <c r="J153" i="8" s="1"/>
  <c r="J155" i="8" s="1"/>
  <c r="G68" i="7" s="1"/>
  <c r="J138" i="8"/>
  <c r="G67" i="7" s="1"/>
  <c r="L151" i="8"/>
  <c r="L153" i="8" s="1"/>
  <c r="L155" i="8" s="1"/>
  <c r="K68" i="7" s="1"/>
  <c r="H134" i="8"/>
  <c r="D151" i="8"/>
  <c r="D153" i="8" s="1"/>
  <c r="D155" i="8" s="1"/>
  <c r="C68" i="7" s="1"/>
  <c r="I66" i="7" l="1"/>
  <c r="K88" i="8"/>
  <c r="H63" i="7" s="1"/>
  <c r="J88" i="8"/>
  <c r="G63" i="7" s="1"/>
  <c r="J87" i="8"/>
  <c r="G62" i="7" s="1"/>
  <c r="H87" i="8"/>
  <c r="I62" i="7" s="1"/>
  <c r="K87" i="8"/>
  <c r="H62" i="7" s="1"/>
  <c r="I88" i="8"/>
  <c r="F63" i="7" s="1"/>
  <c r="L87" i="8"/>
  <c r="K62" i="7" s="1"/>
  <c r="I87" i="8"/>
  <c r="F62" i="7" s="1"/>
  <c r="L88" i="8"/>
  <c r="K63" i="7" s="1"/>
  <c r="E27" i="8"/>
  <c r="J27" i="8"/>
  <c r="E240" i="8"/>
  <c r="E242" i="8" s="1"/>
  <c r="D72" i="7" s="1"/>
  <c r="D27" i="8"/>
  <c r="D138" i="8"/>
  <c r="C67" i="7" s="1"/>
  <c r="I27" i="8"/>
  <c r="F147" i="8"/>
  <c r="F151" i="8"/>
  <c r="F134" i="8"/>
  <c r="F130" i="8"/>
  <c r="F27" i="8"/>
  <c r="C66" i="7"/>
  <c r="E88" i="8"/>
  <c r="D63" i="7" s="1"/>
  <c r="D88" i="8"/>
  <c r="E87" i="8"/>
  <c r="D62" i="7" s="1"/>
  <c r="D87" i="8"/>
  <c r="C85" i="8"/>
  <c r="F88" i="8"/>
  <c r="E63" i="7" s="1"/>
  <c r="F87" i="8"/>
  <c r="E62" i="7" s="1"/>
  <c r="L27" i="8"/>
  <c r="G147" i="8"/>
  <c r="E134" i="8"/>
  <c r="E151" i="8"/>
  <c r="I134" i="8"/>
  <c r="I151" i="8"/>
  <c r="E147" i="8"/>
  <c r="I130" i="8"/>
  <c r="E130" i="8"/>
  <c r="G130" i="8"/>
  <c r="G151" i="8"/>
  <c r="G153" i="8" s="1"/>
  <c r="G155" i="8" s="1"/>
  <c r="G134" i="8"/>
  <c r="I147" i="8"/>
  <c r="F153" i="8" l="1"/>
  <c r="F155" i="8" s="1"/>
  <c r="E68" i="7" s="1"/>
  <c r="F138" i="8"/>
  <c r="E67" i="7" s="1"/>
  <c r="C87" i="8"/>
  <c r="C62" i="7"/>
  <c r="C88" i="8"/>
  <c r="C63" i="7"/>
  <c r="I138" i="8"/>
  <c r="F67" i="7" s="1"/>
  <c r="I153" i="8"/>
  <c r="I155" i="8" s="1"/>
  <c r="F68" i="7" s="1"/>
  <c r="E153" i="8"/>
  <c r="E155" i="8" s="1"/>
  <c r="D68" i="7" s="1"/>
  <c r="E138" i="8"/>
  <c r="D67" i="7" s="1"/>
  <c r="L8" i="8" l="1"/>
  <c r="K56" i="7" s="1"/>
  <c r="I8" i="8"/>
  <c r="F56" i="7" s="1"/>
  <c r="K8" i="8"/>
  <c r="H56" i="7" s="1"/>
  <c r="F8" i="8"/>
  <c r="E56" i="7" s="1"/>
  <c r="J8" i="8"/>
  <c r="G56" i="7" s="1"/>
  <c r="E8" i="8"/>
  <c r="D56" i="7" s="1"/>
  <c r="D8" i="8"/>
  <c r="H8" i="8"/>
  <c r="I56" i="7" s="1"/>
  <c r="G8" i="8"/>
  <c r="G138" i="8"/>
  <c r="C56" i="7" l="1"/>
  <c r="C8" i="8"/>
  <c r="C17" i="8"/>
  <c r="C30" i="8" s="1"/>
  <c r="M17" i="8" l="1"/>
  <c r="I17" i="8" l="1"/>
  <c r="M19" i="8"/>
  <c r="L57" i="7" s="1"/>
  <c r="M30" i="8"/>
  <c r="M32" i="8" s="1"/>
  <c r="L58" i="7" s="1"/>
  <c r="K17" i="8"/>
  <c r="H17" i="8"/>
  <c r="F17" i="8"/>
  <c r="J17" i="8"/>
  <c r="L17" i="8"/>
  <c r="G17" i="8"/>
  <c r="E17" i="8"/>
  <c r="L30" i="8" l="1"/>
  <c r="L32" i="8" s="1"/>
  <c r="K58" i="7" s="1"/>
  <c r="L19" i="8"/>
  <c r="K57" i="7" s="1"/>
  <c r="F30" i="8"/>
  <c r="F32" i="8" s="1"/>
  <c r="E58" i="7" s="1"/>
  <c r="F19" i="8"/>
  <c r="E57" i="7" s="1"/>
  <c r="K30" i="8"/>
  <c r="K32" i="8" s="1"/>
  <c r="H58" i="7" s="1"/>
  <c r="K19" i="8"/>
  <c r="H57" i="7" s="1"/>
  <c r="G30" i="8"/>
  <c r="G32" i="8" s="1"/>
  <c r="G19" i="8"/>
  <c r="E30" i="8"/>
  <c r="E32" i="8" s="1"/>
  <c r="D58" i="7" s="1"/>
  <c r="E19" i="8"/>
  <c r="D57" i="7" s="1"/>
  <c r="J19" i="8"/>
  <c r="G57" i="7" s="1"/>
  <c r="J30" i="8"/>
  <c r="J32" i="8" s="1"/>
  <c r="G58" i="7" s="1"/>
  <c r="I19" i="8"/>
  <c r="F57" i="7" s="1"/>
  <c r="I30" i="8"/>
  <c r="I32" i="8" s="1"/>
  <c r="F58" i="7" s="1"/>
  <c r="D17" i="8"/>
  <c r="H30" i="8"/>
  <c r="H32" i="8" s="1"/>
  <c r="I58" i="7" s="1"/>
  <c r="H19" i="8"/>
  <c r="I57" i="7" s="1"/>
  <c r="D30" i="8" l="1"/>
  <c r="D32" i="8" s="1"/>
  <c r="D19" i="8"/>
  <c r="C57" i="7" l="1"/>
  <c r="C19" i="8"/>
  <c r="C32" i="8"/>
  <c r="C58" i="7"/>
</calcChain>
</file>

<file path=xl/sharedStrings.xml><?xml version="1.0" encoding="utf-8"?>
<sst xmlns="http://schemas.openxmlformats.org/spreadsheetml/2006/main" count="873" uniqueCount="288">
  <si>
    <t>PacifiCorp</t>
  </si>
  <si>
    <t>Historical Factors</t>
  </si>
  <si>
    <t>CP ALLOCATION FACTOR</t>
  </si>
  <si>
    <t xml:space="preserve"> Demand Percentage</t>
  </si>
  <si>
    <t xml:space="preserve"> Energy Percentage</t>
  </si>
  <si>
    <t>MONTH</t>
  </si>
  <si>
    <t>CALIFORNIA</t>
  </si>
  <si>
    <t>WASHINGTON</t>
  </si>
  <si>
    <t>TOTAL</t>
  </si>
  <si>
    <t>Load Curtailment</t>
  </si>
  <si>
    <t>Total</t>
  </si>
  <si>
    <t>System Capacity Factor</t>
  </si>
  <si>
    <t xml:space="preserve">ENERGY ALLOCATION NOTE  </t>
  </si>
  <si>
    <t>System Energy Factor</t>
  </si>
  <si>
    <t>SE</t>
  </si>
  <si>
    <t>Control Area Factors</t>
  </si>
  <si>
    <t>Control Area Energy - West</t>
  </si>
  <si>
    <t>CAEW</t>
  </si>
  <si>
    <t>DEU</t>
  </si>
  <si>
    <t>Control Area Energy - East</t>
  </si>
  <si>
    <t>SG</t>
  </si>
  <si>
    <t>CAEE</t>
  </si>
  <si>
    <t>DGP</t>
  </si>
  <si>
    <t>DGU</t>
  </si>
  <si>
    <t>WCA</t>
  </si>
  <si>
    <t>ECA</t>
  </si>
  <si>
    <t>Total Coin. Peak</t>
  </si>
  <si>
    <t>West. Contrl CP Factor</t>
  </si>
  <si>
    <t>East. Contrl CP Factor</t>
  </si>
  <si>
    <t>Control Area Generation Factors</t>
  </si>
  <si>
    <t>Control Area Generation - West</t>
  </si>
  <si>
    <t>CAGW</t>
  </si>
  <si>
    <t>Control Area Generation - East</t>
  </si>
  <si>
    <t>CAGE</t>
  </si>
  <si>
    <t>OREGON</t>
  </si>
  <si>
    <t>MONTANA</t>
  </si>
  <si>
    <t>WYOMING - P</t>
  </si>
  <si>
    <t>UTAH</t>
  </si>
  <si>
    <t>IDAHO</t>
  </si>
  <si>
    <t>WYOMING - U</t>
  </si>
  <si>
    <t>FERC</t>
  </si>
  <si>
    <t>JAM INPUT TEMPLATE</t>
  </si>
  <si>
    <t>METERED LOADS (CP)</t>
  </si>
  <si>
    <t>Non-FERC</t>
  </si>
  <si>
    <t>Month</t>
  </si>
  <si>
    <t>Day</t>
  </si>
  <si>
    <t>Time</t>
  </si>
  <si>
    <t>CA</t>
  </si>
  <si>
    <t>OR</t>
  </si>
  <si>
    <t>WA</t>
  </si>
  <si>
    <t>E. WY</t>
  </si>
  <si>
    <t>Total UT</t>
  </si>
  <si>
    <t>ID</t>
  </si>
  <si>
    <t>W. WY</t>
  </si>
  <si>
    <t>UT</t>
  </si>
  <si>
    <t>NET UT</t>
  </si>
  <si>
    <t xml:space="preserve"> </t>
  </si>
  <si>
    <t>-</t>
  </si>
  <si>
    <t>(less)</t>
  </si>
  <si>
    <t>Adjustments for Curtailments, Buy-Throughs and Load No Longer Served (Reductions to Load)</t>
  </si>
  <si>
    <t>=</t>
  </si>
  <si>
    <t>equals</t>
  </si>
  <si>
    <t>+</t>
  </si>
  <si>
    <t>plus</t>
  </si>
  <si>
    <t>LOADS FOR JURISDICTIONAL  ALLOCATION (CP) - Prior to Temperature Adjustment</t>
  </si>
  <si>
    <t>NORMALIZED LOADS FOR JURISDICTIONAL  ALLOCATION (CP)</t>
  </si>
  <si>
    <t>SC Factor</t>
  </si>
  <si>
    <t>SG Factor</t>
  </si>
  <si>
    <t>ENERGY</t>
  </si>
  <si>
    <t>METERED LOADS (MWH)</t>
  </si>
  <si>
    <t>Year</t>
  </si>
  <si>
    <t xml:space="preserve"> Net UT</t>
  </si>
  <si>
    <t>LOADS SERVED FROM COMPANY RESOURCES (NPC)</t>
  </si>
  <si>
    <t>Net UT</t>
  </si>
  <si>
    <t>NORMALIZED LOADS SERVED FROM COMPANY RESOURCES  (NPC) - Prior to Temperature Adjustment</t>
  </si>
  <si>
    <t>Temperature Adjustment for Energy</t>
  </si>
  <si>
    <t>NORMALIZED LOADS FOR JURISDICTIONAL  ALLOCATION (MWH)</t>
  </si>
  <si>
    <t>SE Factor</t>
  </si>
  <si>
    <t>CAEW Factor</t>
  </si>
  <si>
    <t>CAEE Factor</t>
  </si>
  <si>
    <t>West Control Area</t>
  </si>
  <si>
    <t>DESCRIPTION</t>
  </si>
  <si>
    <t>FACTOR</t>
  </si>
  <si>
    <t>California</t>
  </si>
  <si>
    <t>Oregon</t>
  </si>
  <si>
    <t>Washington</t>
  </si>
  <si>
    <t>Montana</t>
  </si>
  <si>
    <t>Utah</t>
  </si>
  <si>
    <t>OTHER</t>
  </si>
  <si>
    <t>Ref #</t>
  </si>
  <si>
    <t>Situs</t>
  </si>
  <si>
    <t>S</t>
  </si>
  <si>
    <t>System Generation</t>
  </si>
  <si>
    <t>System Capacity</t>
  </si>
  <si>
    <t>SC</t>
  </si>
  <si>
    <t>System Energy</t>
  </si>
  <si>
    <t>SO</t>
  </si>
  <si>
    <t>Gross Plant-System</t>
  </si>
  <si>
    <t>GPS</t>
  </si>
  <si>
    <t>System Net Plant</t>
  </si>
  <si>
    <t>SNP</t>
  </si>
  <si>
    <t>Division Net Plant Distribution</t>
  </si>
  <si>
    <t>SNPD</t>
  </si>
  <si>
    <t>Jim Bridger Generation</t>
  </si>
  <si>
    <t>JBG</t>
  </si>
  <si>
    <t>Jim Bridger Energy</t>
  </si>
  <si>
    <t>JBE</t>
  </si>
  <si>
    <t>Wheeling Revenue - Generation</t>
  </si>
  <si>
    <t>WRG</t>
  </si>
  <si>
    <t>Wheeling Revenue - Energy</t>
  </si>
  <si>
    <t>WRE</t>
  </si>
  <si>
    <t>Customer - System</t>
  </si>
  <si>
    <t>CN</t>
  </si>
  <si>
    <t>CIAC</t>
  </si>
  <si>
    <t>Bad Debt Expense</t>
  </si>
  <si>
    <t>BADDEBT</t>
  </si>
  <si>
    <t>Accumulated Investment Tax Credit 1984</t>
  </si>
  <si>
    <t>ITC84</t>
  </si>
  <si>
    <t>Fixed</t>
  </si>
  <si>
    <t>Accumulated Investment Tax Credit 1985</t>
  </si>
  <si>
    <t>ITC85</t>
  </si>
  <si>
    <t>Accumulated Investment Tax Credit 1986</t>
  </si>
  <si>
    <t>ITC86</t>
  </si>
  <si>
    <t>Accumulated Investment Tax Credit 1988</t>
  </si>
  <si>
    <t>ITC88</t>
  </si>
  <si>
    <t>Accumulated Investment Tax Credit 1989</t>
  </si>
  <si>
    <t>ITC89</t>
  </si>
  <si>
    <t>Accumulated Investment Tax Credit 1990</t>
  </si>
  <si>
    <t>ITC90</t>
  </si>
  <si>
    <t>Other Electric</t>
  </si>
  <si>
    <t>Non-Utility</t>
  </si>
  <si>
    <t>NUTIL</t>
  </si>
  <si>
    <t>System Net Transmission Plant</t>
  </si>
  <si>
    <t>SNPT</t>
  </si>
  <si>
    <t>Trojan Plant Allocator</t>
  </si>
  <si>
    <t>TROJP</t>
  </si>
  <si>
    <t>Trojan Decommissioning Allocator</t>
  </si>
  <si>
    <t>TROJD</t>
  </si>
  <si>
    <t>DIT Expense</t>
  </si>
  <si>
    <t>DITEXP</t>
  </si>
  <si>
    <t>DIT Balance</t>
  </si>
  <si>
    <t>DITBAL</t>
  </si>
  <si>
    <t>Tax Depreciation</t>
  </si>
  <si>
    <t>TAXDEPR</t>
  </si>
  <si>
    <t>SCHMAT Depreciation Expense</t>
  </si>
  <si>
    <t>SCHMDEXP</t>
  </si>
  <si>
    <t xml:space="preserve">TOTAL GROSS PLANT (LESS SO FACTOR) </t>
  </si>
  <si>
    <t>SYSTEM OVERHEAD FACTOR (SO)</t>
  </si>
  <si>
    <t>Wyo-PP&amp;L</t>
  </si>
  <si>
    <t xml:space="preserve">Idaho-UP&amp;L </t>
  </si>
  <si>
    <t>Wyo-UP&amp;L</t>
  </si>
  <si>
    <t>GROSS PLANT :</t>
  </si>
  <si>
    <t>PRODUCTION PLANT</t>
  </si>
  <si>
    <t>TRANSMISSION PLANT</t>
  </si>
  <si>
    <t>DISTRIBUTION PLANT</t>
  </si>
  <si>
    <t>GENERAL PLANT</t>
  </si>
  <si>
    <t>INTANGIBLE PLANT</t>
  </si>
  <si>
    <t>TOTAL GROSS PLANT</t>
  </si>
  <si>
    <t>GROSS PLANT-SYSTEM FACTOR</t>
  </si>
  <si>
    <t>ACCUMULATED DEPRECIATION AND AMORTIZATION</t>
  </si>
  <si>
    <t>NET PLANT</t>
  </si>
  <si>
    <t>SYSTEM NET PLANT FACTOR (SNP)</t>
  </si>
  <si>
    <t>DISTRIBUTION :</t>
  </si>
  <si>
    <t>DISTRIBUTION PLANT - PACIFIC</t>
  </si>
  <si>
    <t>LESS ACCUMULATED DEPRECIATION</t>
  </si>
  <si>
    <t>DNPDP</t>
  </si>
  <si>
    <t>DIVISION NET PLANT DISTRIBUTION PACIFIC</t>
  </si>
  <si>
    <t>DISTRIBUTION PLANT - UTAH</t>
  </si>
  <si>
    <t>DNPDU</t>
  </si>
  <si>
    <t>DIVISION NET PLANT DISTRIBUTION UTAH</t>
  </si>
  <si>
    <t>TOTAL NET DISTRIBUTION PLANT</t>
  </si>
  <si>
    <t>DNPD &amp; SNPD</t>
  </si>
  <si>
    <t>SYSTEM NET PLANT DISTRIBUTION</t>
  </si>
  <si>
    <t>Jim Bridger Plant Allocation:</t>
  </si>
  <si>
    <t>East Control Area</t>
  </si>
  <si>
    <t>TRANSMISSION :</t>
  </si>
  <si>
    <t>TOTAL NET TRANSMISSION PLANT</t>
  </si>
  <si>
    <t>SYSTEM NET PLANT TRANSMISSION</t>
  </si>
  <si>
    <t>Total Electric Billings</t>
  </si>
  <si>
    <t>Customer System factor - CN</t>
  </si>
  <si>
    <t>Customer Adv.</t>
  </si>
  <si>
    <t>Contributions in Aid of Construction</t>
  </si>
  <si>
    <t>Received</t>
  </si>
  <si>
    <t>Factor %</t>
  </si>
  <si>
    <t>Washington - Other</t>
  </si>
  <si>
    <t>Washington - SWIFT</t>
  </si>
  <si>
    <t>Idaho - PPL</t>
  </si>
  <si>
    <t>Idaho - UPL</t>
  </si>
  <si>
    <t>Wyoming PPL</t>
  </si>
  <si>
    <t>Wyoming UPL</t>
  </si>
  <si>
    <t>Account 904 Balance</t>
  </si>
  <si>
    <t>Account 182.22</t>
  </si>
  <si>
    <t>NON-UTILITY</t>
  </si>
  <si>
    <t>Pre-merger                                     (101)</t>
  </si>
  <si>
    <t>Post-merger                                   (101)</t>
  </si>
  <si>
    <t>SNNP</t>
  </si>
  <si>
    <t>Total Acct 182.22</t>
  </si>
  <si>
    <t>Revised Study                                (228)</t>
  </si>
  <si>
    <t>December 1993 Adj.</t>
  </si>
  <si>
    <t>Adjusted Acct 182.22</t>
  </si>
  <si>
    <t>Account 228.42</t>
  </si>
  <si>
    <t>Plant - Premerger</t>
  </si>
  <si>
    <t xml:space="preserve">        - Postmerger</t>
  </si>
  <si>
    <t>Storage Facility</t>
  </si>
  <si>
    <t>Transition Costs</t>
  </si>
  <si>
    <t>Total Acct 228.42</t>
  </si>
  <si>
    <t>Adjusted Acct 228.42</t>
  </si>
  <si>
    <t>DITEXP:</t>
  </si>
  <si>
    <t>Pre-Merger - PPL</t>
  </si>
  <si>
    <t>Prod / Hydro</t>
  </si>
  <si>
    <t>Transmission</t>
  </si>
  <si>
    <t>Distribution</t>
  </si>
  <si>
    <t>General</t>
  </si>
  <si>
    <t>Mining</t>
  </si>
  <si>
    <t>Malin</t>
  </si>
  <si>
    <t>Non Utility</t>
  </si>
  <si>
    <t xml:space="preserve">     Total PPL</t>
  </si>
  <si>
    <t>Pre-Merger - UPL</t>
  </si>
  <si>
    <t xml:space="preserve">     Total UPL</t>
  </si>
  <si>
    <t>Post-Merger (Vintages beginning 2006 and forward except for WCA which is 2007 and forward)</t>
  </si>
  <si>
    <t>Prod / Other Prod</t>
  </si>
  <si>
    <t>Cholla Unit 4</t>
  </si>
  <si>
    <t>Gadsby Unit 4, 5 &amp; 6</t>
  </si>
  <si>
    <t>Hydro-PPL</t>
  </si>
  <si>
    <t>Hydro-UPL</t>
  </si>
  <si>
    <t>General/ Intangibles</t>
  </si>
  <si>
    <t>WCA - CAEE 2007+</t>
  </si>
  <si>
    <t>WCA - CAGE 2007+</t>
  </si>
  <si>
    <t>WCA - CAGW 2007+</t>
  </si>
  <si>
    <t>WCA_CAGW 2007+ -Marengo</t>
  </si>
  <si>
    <t>WCA CAGW 2007+ -Goodnoe</t>
  </si>
  <si>
    <t>WCA - General 2007+</t>
  </si>
  <si>
    <t>WCA - JBG 2007+</t>
  </si>
  <si>
    <t>Oregon Extra Book Depreciation</t>
  </si>
  <si>
    <t xml:space="preserve">     Total Post Merger</t>
  </si>
  <si>
    <t>Total Deferred Taxes</t>
  </si>
  <si>
    <t>Percentage of Total (DITEXP)</t>
  </si>
  <si>
    <t>DITBAL :</t>
  </si>
  <si>
    <t>Total Post Merger</t>
  </si>
  <si>
    <t>Percentage of Total (DITBAL)</t>
  </si>
  <si>
    <t>Total Schedule M Differences (PowerTax)</t>
  </si>
  <si>
    <t>TAXDEPR Factor</t>
  </si>
  <si>
    <t>SCHMD</t>
  </si>
  <si>
    <t>Depreciation Expense :</t>
  </si>
  <si>
    <t>Steam</t>
  </si>
  <si>
    <t>Acct 403.1</t>
  </si>
  <si>
    <t>Nuclear</t>
  </si>
  <si>
    <t>Acct 403.2</t>
  </si>
  <si>
    <t>Hydro</t>
  </si>
  <si>
    <t>Acct 403.3</t>
  </si>
  <si>
    <t>Other</t>
  </si>
  <si>
    <t>Acct 403.4</t>
  </si>
  <si>
    <t>Acct 403.5</t>
  </si>
  <si>
    <t>Acct 403.6</t>
  </si>
  <si>
    <t>Acct 403.7&amp;8</t>
  </si>
  <si>
    <t>Acct 403.9</t>
  </si>
  <si>
    <t>Experimental</t>
  </si>
  <si>
    <t>Postmerger Hydro Step I Adjustment</t>
  </si>
  <si>
    <t>Total Depreciation Expense :</t>
  </si>
  <si>
    <t>WYOMING</t>
  </si>
  <si>
    <t>CACW</t>
  </si>
  <si>
    <t>CACE</t>
  </si>
  <si>
    <t>Adjustment for Coincident System Peaks Temperature Adjustment</t>
  </si>
  <si>
    <t>WEST CONTROL AREA COINCIDENT PEAKS</t>
  </si>
  <si>
    <t xml:space="preserve">COINCIDENT PEAK SERVED FROM COMPANY RESOURCES  </t>
  </si>
  <si>
    <t>COINCIDENT PEAKS (Normalized)</t>
  </si>
  <si>
    <t>COINCIDENT PEAKS</t>
  </si>
  <si>
    <t>IDAHO-UPL</t>
  </si>
  <si>
    <t>WY-UP&amp;L</t>
  </si>
  <si>
    <t>WYOMING-PPL</t>
  </si>
  <si>
    <t>Checks</t>
  </si>
  <si>
    <t>System Generation (75% SC, 25% SE)</t>
  </si>
  <si>
    <t>WYOMING-UPL</t>
  </si>
  <si>
    <t>Checks - Load Based Allocation Factors</t>
  </si>
  <si>
    <t>Checks - Other Allocation Factors</t>
  </si>
  <si>
    <t>SCHMDEXPT</t>
  </si>
  <si>
    <t>Washington Expedited Rate Filing -  June 2015</t>
  </si>
  <si>
    <t xml:space="preserve">Adjustments for Ancillary Services Contracts including Reserves and Direct Access (Additions to Load) </t>
  </si>
  <si>
    <t>System Overhead</t>
  </si>
  <si>
    <t>System Generation (Pacific Costs on SG)</t>
  </si>
  <si>
    <t>System Generation (Utah Costs on SG)</t>
  </si>
  <si>
    <t>SG-P</t>
  </si>
  <si>
    <t>SG-U</t>
  </si>
  <si>
    <t>Washington Inter-Jurisdictional Allocation Methodology</t>
  </si>
  <si>
    <t>Washington 2023 General Rate Case</t>
  </si>
  <si>
    <t>11.10</t>
  </si>
  <si>
    <t xml:space="preserve">     Total UPL - Pre-Merger</t>
  </si>
  <si>
    <t xml:space="preserve">     Total PPL - Pre-Merger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</si>
</sst>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"/>
    <numFmt numFmtId="165" formatCode="#,##0.0"/>
    <numFmt numFmtId="166" formatCode="0.0"/>
    <numFmt numFmtId="167" formatCode="0.0000%"/>
    <numFmt numFmtId="168" formatCode="_(* #,##0_);_(* \(#,##0\);_(* &quot;-&quot;??_);_(@_)"/>
    <numFmt numFmtId="169" formatCode="_(* #,##0.0_);_(* \(#,##0.0\);_(* &quot;-&quot;??_);_(@_)"/>
    <numFmt numFmtId="170" formatCode="[$-409]mmm\-yy;@"/>
    <numFmt numFmtId="171" formatCode="0_);\(0\)"/>
    <numFmt numFmtId="172" formatCode="0.000%"/>
    <numFmt numFmtId="173" formatCode="_(* #,##0.000_);_(* \(#,##0.000\);_(* &quot;-&quot;??_);_(@_)"/>
    <numFmt numFmtId="174" formatCode="_-* #,##0\ &quot;F&quot;_-;\-* #,##0\ &quot;F&quot;_-;_-* &quot;-&quot;\ &quot;F&quot;_-;_-@_-"/>
    <numFmt numFmtId="175" formatCode="&quot;$&quot;###0;[Red]\(&quot;$&quot;###0\)"/>
    <numFmt numFmtId="176" formatCode="&quot;$&quot;#,##0\ ;\(&quot;$&quot;#,##0\)"/>
    <numFmt numFmtId="177" formatCode="########\-###\-###"/>
    <numFmt numFmtId="178" formatCode="#,##0.000;[Red]\-#,##0.000"/>
    <numFmt numFmtId="179" formatCode="#,##0.0_);\(#,##0.0\);\-\ ;"/>
    <numFmt numFmtId="180" formatCode="#,##0.0000"/>
    <numFmt numFmtId="181" formatCode="mmm\ dd\,\ yyyy"/>
    <numFmt numFmtId="182" formatCode="General_)"/>
    <numFmt numFmtId="183" formatCode="_(* #,##0.0000_);_(* \(#,##0.0000\);_(* &quot;-&quot;??_);_(@_)"/>
    <numFmt numFmtId="184" formatCode="_(* #,##0.0_);_(* \(#,##0.0\);_(* &quot;-&quot;_);_(@_)"/>
    <numFmt numFmtId="185" formatCode="0.0000%;\-0.0000%;&quot;-&quot;_%"/>
    <numFmt numFmtId="186" formatCode="0.00000000%"/>
    <numFmt numFmtId="187" formatCode="_(* #,##0.00_);_(* \(#,##0.00\);_(* &quot;-&quot;_);_(@_)"/>
  </numFmts>
  <fonts count="6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MT"/>
      <family val="2"/>
    </font>
    <font>
      <sz val="9"/>
      <color indexed="12"/>
      <name val="Arial"/>
      <family val="2"/>
    </font>
    <font>
      <sz val="9"/>
      <name val="Arial MT"/>
    </font>
    <font>
      <sz val="9"/>
      <color indexed="9"/>
      <name val="Arial"/>
      <family val="2"/>
    </font>
    <font>
      <b/>
      <sz val="9"/>
      <name val="Arial MT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2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8"/>
      <name val="Helv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b/>
      <sz val="11"/>
      <color indexed="56"/>
      <name val="Calibri"/>
      <family val="2"/>
    </font>
    <font>
      <b/>
      <i/>
      <sz val="8"/>
      <color indexed="18"/>
      <name val="Helv"/>
    </font>
    <font>
      <sz val="11"/>
      <color indexed="52"/>
      <name val="Calibri"/>
      <family val="2"/>
    </font>
    <font>
      <b/>
      <sz val="8"/>
      <name val="Arial"/>
      <family val="2"/>
    </font>
    <font>
      <sz val="11"/>
      <color indexed="60"/>
      <name val="Calibri"/>
      <family val="2"/>
    </font>
    <font>
      <sz val="11"/>
      <color indexed="8"/>
      <name val="TimesNewRomanPS"/>
    </font>
    <font>
      <sz val="11"/>
      <name val="TimesNewRomanPS"/>
    </font>
    <font>
      <b/>
      <sz val="11"/>
      <color indexed="63"/>
      <name val="Calibri"/>
      <family val="2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u/>
      <sz val="9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9"/>
      <color rgb="FF000000"/>
      <name val="Arial MT"/>
      <family val="2"/>
    </font>
    <font>
      <sz val="11"/>
      <name val="Calibri"/>
      <family val="2"/>
      <scheme val="minor"/>
    </font>
    <font>
      <sz val="10"/>
      <color rgb="FF0000FF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4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4" fillId="0" borderId="4" applyNumberFormat="0" applyProtection="0">
      <alignment horizontal="left" vertical="center" indent="1"/>
    </xf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20" fillId="5" borderId="0" applyNumberFormat="0" applyBorder="0" applyAlignment="0" applyProtection="0"/>
    <xf numFmtId="0" fontId="21" fillId="22" borderId="15" applyNumberFormat="0" applyAlignment="0" applyProtection="0"/>
    <xf numFmtId="0" fontId="22" fillId="23" borderId="16" applyNumberFormat="0" applyAlignment="0" applyProtection="0"/>
    <xf numFmtId="0" fontId="23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" fontId="2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6" fillId="0" borderId="0"/>
    <xf numFmtId="0" fontId="26" fillId="0" borderId="0"/>
    <xf numFmtId="3" fontId="25" fillId="0" borderId="0" applyFont="0" applyFill="0" applyBorder="0" applyAlignment="0" applyProtection="0"/>
    <xf numFmtId="0" fontId="26" fillId="0" borderId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9" fillId="0" borderId="0" applyFont="0" applyFill="0" applyBorder="0" applyAlignment="0" applyProtection="0"/>
    <xf numFmtId="175" fontId="30" fillId="0" borderId="0" applyFont="0" applyFill="0" applyBorder="0" applyProtection="0">
      <alignment horizontal="right"/>
    </xf>
    <xf numFmtId="5" fontId="26" fillId="0" borderId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/>
    <xf numFmtId="0" fontId="2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25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left"/>
    </xf>
    <xf numFmtId="0" fontId="33" fillId="6" borderId="0" applyNumberFormat="0" applyBorder="0" applyAlignment="0" applyProtection="0"/>
    <xf numFmtId="38" fontId="34" fillId="24" borderId="0" applyNumberFormat="0" applyBorder="0" applyAlignment="0" applyProtection="0"/>
    <xf numFmtId="0" fontId="35" fillId="0" borderId="0"/>
    <xf numFmtId="0" fontId="17" fillId="0" borderId="6" applyNumberFormat="0" applyAlignment="0" applyProtection="0">
      <alignment horizontal="left" vertical="center"/>
    </xf>
    <xf numFmtId="0" fontId="17" fillId="0" borderId="17">
      <alignment horizontal="left"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8" fillId="0" borderId="0" applyNumberFormat="0" applyFill="0" applyBorder="0" applyAlignment="0" applyProtection="0"/>
    <xf numFmtId="10" fontId="34" fillId="25" borderId="19" applyNumberFormat="0" applyBorder="0" applyAlignment="0" applyProtection="0"/>
    <xf numFmtId="0" fontId="39" fillId="0" borderId="0" applyNumberFormat="0" applyFill="0" applyBorder="0" applyAlignment="0">
      <protection locked="0"/>
    </xf>
    <xf numFmtId="0" fontId="39" fillId="0" borderId="0" applyNumberFormat="0" applyFill="0" applyBorder="0" applyAlignment="0">
      <protection locked="0"/>
    </xf>
    <xf numFmtId="0" fontId="40" fillId="0" borderId="20" applyNumberFormat="0" applyFill="0" applyAlignment="0" applyProtection="0"/>
    <xf numFmtId="177" fontId="2" fillId="0" borderId="0"/>
    <xf numFmtId="166" fontId="41" fillId="0" borderId="0" applyNumberFormat="0" applyFill="0" applyBorder="0" applyAlignment="0" applyProtection="0"/>
    <xf numFmtId="0" fontId="42" fillId="26" borderId="0" applyNumberFormat="0" applyBorder="0" applyAlignment="0" applyProtection="0"/>
    <xf numFmtId="37" fontId="43" fillId="0" borderId="0" applyNumberFormat="0" applyFill="0" applyBorder="0"/>
    <xf numFmtId="37" fontId="43" fillId="0" borderId="0" applyNumberFormat="0" applyFill="0" applyBorder="0"/>
    <xf numFmtId="0" fontId="34" fillId="0" borderId="21" applyNumberFormat="0" applyBorder="0" applyAlignment="0"/>
    <xf numFmtId="178" fontId="2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8" fillId="0" borderId="0"/>
    <xf numFmtId="0" fontId="2" fillId="0" borderId="0"/>
    <xf numFmtId="0" fontId="29" fillId="0" borderId="0"/>
    <xf numFmtId="0" fontId="4" fillId="0" borderId="0"/>
    <xf numFmtId="37" fontId="26" fillId="0" borderId="0"/>
    <xf numFmtId="0" fontId="2" fillId="27" borderId="22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179" fontId="29" fillId="0" borderId="0" applyFont="0" applyFill="0" applyBorder="0" applyProtection="0"/>
    <xf numFmtId="0" fontId="45" fillId="22" borderId="23" applyNumberFormat="0" applyAlignment="0" applyProtection="0"/>
    <xf numFmtId="12" fontId="17" fillId="28" borderId="14">
      <alignment horizontal="left"/>
    </xf>
    <xf numFmtId="0" fontId="26" fillId="0" borderId="0"/>
    <xf numFmtId="0" fontId="26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6" fillId="0" borderId="0"/>
    <xf numFmtId="4" fontId="47" fillId="26" borderId="4" applyNumberFormat="0" applyProtection="0">
      <alignment vertical="center"/>
    </xf>
    <xf numFmtId="4" fontId="48" fillId="29" borderId="4" applyNumberFormat="0" applyProtection="0">
      <alignment vertical="center"/>
    </xf>
    <xf numFmtId="4" fontId="47" fillId="29" borderId="4" applyNumberFormat="0" applyProtection="0">
      <alignment vertical="center"/>
    </xf>
    <xf numFmtId="0" fontId="47" fillId="29" borderId="4" applyNumberFormat="0" applyProtection="0">
      <alignment horizontal="left" vertical="top" indent="1"/>
    </xf>
    <xf numFmtId="4" fontId="47" fillId="30" borderId="24" applyNumberFormat="0" applyProtection="0">
      <alignment vertical="center"/>
    </xf>
    <xf numFmtId="4" fontId="47" fillId="30" borderId="4" applyNumberFormat="0" applyProtection="0"/>
    <xf numFmtId="4" fontId="14" fillId="5" borderId="4" applyNumberFormat="0" applyProtection="0">
      <alignment horizontal="right" vertical="center"/>
    </xf>
    <xf numFmtId="4" fontId="14" fillId="11" borderId="4" applyNumberFormat="0" applyProtection="0">
      <alignment horizontal="right" vertical="center"/>
    </xf>
    <xf numFmtId="4" fontId="14" fillId="19" borderId="4" applyNumberFormat="0" applyProtection="0">
      <alignment horizontal="right" vertical="center"/>
    </xf>
    <xf numFmtId="4" fontId="14" fillId="13" borderId="4" applyNumberFormat="0" applyProtection="0">
      <alignment horizontal="right" vertical="center"/>
    </xf>
    <xf numFmtId="4" fontId="14" fillId="17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0" borderId="4" applyNumberFormat="0" applyProtection="0">
      <alignment horizontal="right" vertical="center"/>
    </xf>
    <xf numFmtId="4" fontId="14" fillId="31" borderId="4" applyNumberFormat="0" applyProtection="0">
      <alignment horizontal="right" vertical="center"/>
    </xf>
    <xf numFmtId="4" fontId="14" fillId="12" borderId="4" applyNumberFormat="0" applyProtection="0">
      <alignment horizontal="right" vertical="center"/>
    </xf>
    <xf numFmtId="4" fontId="47" fillId="32" borderId="25" applyNumberFormat="0" applyProtection="0">
      <alignment horizontal="left" vertical="center" indent="1"/>
    </xf>
    <xf numFmtId="4" fontId="14" fillId="33" borderId="0" applyNumberFormat="0" applyProtection="0">
      <alignment horizontal="left" vertical="center" indent="1"/>
    </xf>
    <xf numFmtId="4" fontId="14" fillId="33" borderId="0" applyNumberFormat="0" applyProtection="0">
      <alignment horizontal="left" indent="1"/>
    </xf>
    <xf numFmtId="4" fontId="49" fillId="34" borderId="0" applyNumberFormat="0" applyProtection="0">
      <alignment horizontal="left" vertical="center" indent="1"/>
    </xf>
    <xf numFmtId="4" fontId="14" fillId="35" borderId="4" applyNumberFormat="0" applyProtection="0">
      <alignment horizontal="right" vertical="center"/>
    </xf>
    <xf numFmtId="4" fontId="50" fillId="0" borderId="0" applyNumberFormat="0" applyProtection="0">
      <alignment horizontal="left" vertical="center" indent="1"/>
    </xf>
    <xf numFmtId="4" fontId="51" fillId="36" borderId="0" applyNumberFormat="0" applyProtection="0">
      <alignment horizontal="left" indent="1"/>
    </xf>
    <xf numFmtId="4" fontId="52" fillId="0" borderId="0" applyNumberFormat="0" applyProtection="0">
      <alignment horizontal="left" vertical="center" indent="1"/>
    </xf>
    <xf numFmtId="4" fontId="52" fillId="37" borderId="0" applyNumberFormat="0" applyProtection="0"/>
    <xf numFmtId="0" fontId="2" fillId="34" borderId="4" applyNumberFormat="0" applyProtection="0">
      <alignment horizontal="left" vertical="center" indent="1"/>
    </xf>
    <xf numFmtId="0" fontId="2" fillId="34" borderId="4" applyNumberFormat="0" applyProtection="0">
      <alignment horizontal="left" vertical="top" indent="1"/>
    </xf>
    <xf numFmtId="0" fontId="2" fillId="30" borderId="4" applyNumberFormat="0" applyProtection="0">
      <alignment horizontal="left" vertical="center" indent="1"/>
    </xf>
    <xf numFmtId="0" fontId="2" fillId="30" borderId="4" applyNumberFormat="0" applyProtection="0">
      <alignment horizontal="left" vertical="top" indent="1"/>
    </xf>
    <xf numFmtId="0" fontId="2" fillId="38" borderId="4" applyNumberFormat="0" applyProtection="0">
      <alignment horizontal="left" vertical="center" indent="1"/>
    </xf>
    <xf numFmtId="0" fontId="2" fillId="38" borderId="4" applyNumberFormat="0" applyProtection="0">
      <alignment horizontal="left" vertical="top" indent="1"/>
    </xf>
    <xf numFmtId="0" fontId="2" fillId="39" borderId="4" applyNumberFormat="0" applyProtection="0">
      <alignment horizontal="left" vertical="center" indent="1"/>
    </xf>
    <xf numFmtId="0" fontId="2" fillId="39" borderId="4" applyNumberFormat="0" applyProtection="0">
      <alignment horizontal="left" vertical="top" indent="1"/>
    </xf>
    <xf numFmtId="4" fontId="14" fillId="25" borderId="4" applyNumberFormat="0" applyProtection="0">
      <alignment vertical="center"/>
    </xf>
    <xf numFmtId="4" fontId="53" fillId="25" borderId="4" applyNumberFormat="0" applyProtection="0">
      <alignment vertical="center"/>
    </xf>
    <xf numFmtId="4" fontId="14" fillId="25" borderId="4" applyNumberFormat="0" applyProtection="0">
      <alignment horizontal="left" vertical="center" indent="1"/>
    </xf>
    <xf numFmtId="0" fontId="14" fillId="25" borderId="4" applyNumberFormat="0" applyProtection="0">
      <alignment horizontal="left" vertical="top" indent="1"/>
    </xf>
    <xf numFmtId="4" fontId="14" fillId="40" borderId="26" applyNumberFormat="0" applyProtection="0">
      <alignment horizontal="right" vertical="center"/>
    </xf>
    <xf numFmtId="4" fontId="14" fillId="0" borderId="4" applyNumberFormat="0" applyProtection="0">
      <alignment horizontal="right" vertical="center"/>
    </xf>
    <xf numFmtId="4" fontId="53" fillId="33" borderId="4" applyNumberFormat="0" applyProtection="0">
      <alignment horizontal="right" vertical="center"/>
    </xf>
    <xf numFmtId="4" fontId="14" fillId="0" borderId="4" applyNumberFormat="0" applyProtection="0">
      <alignment horizontal="left" vertical="center" indent="1"/>
    </xf>
    <xf numFmtId="0" fontId="14" fillId="30" borderId="4" applyNumberFormat="0" applyProtection="0">
      <alignment horizontal="center" vertical="top"/>
    </xf>
    <xf numFmtId="0" fontId="14" fillId="30" borderId="4" applyNumberFormat="0" applyProtection="0">
      <alignment horizontal="left" vertical="top"/>
    </xf>
    <xf numFmtId="4" fontId="54" fillId="0" borderId="0" applyNumberFormat="0" applyProtection="0">
      <alignment horizontal="left" vertical="center"/>
    </xf>
    <xf numFmtId="4" fontId="55" fillId="41" borderId="0" applyNumberFormat="0" applyProtection="0">
      <alignment horizontal="left"/>
    </xf>
    <xf numFmtId="4" fontId="56" fillId="33" borderId="4" applyNumberFormat="0" applyProtection="0">
      <alignment horizontal="right" vertical="center"/>
    </xf>
    <xf numFmtId="37" fontId="57" fillId="42" borderId="0" applyNumberFormat="0" applyFont="0" applyBorder="0" applyAlignment="0" applyProtection="0"/>
    <xf numFmtId="180" fontId="2" fillId="0" borderId="27">
      <alignment horizontal="justify" vertical="top" wrapText="1"/>
    </xf>
    <xf numFmtId="0" fontId="2" fillId="0" borderId="0">
      <alignment horizontal="left" wrapText="1"/>
    </xf>
    <xf numFmtId="2" fontId="2" fillId="0" borderId="0" applyFill="0" applyBorder="0" applyProtection="0">
      <alignment horizontal="right"/>
    </xf>
    <xf numFmtId="14" fontId="58" fillId="43" borderId="28" applyProtection="0">
      <alignment horizontal="right"/>
    </xf>
    <xf numFmtId="0" fontId="58" fillId="0" borderId="0" applyNumberFormat="0" applyFill="0" applyBorder="0" applyProtection="0">
      <alignment horizontal="left"/>
    </xf>
    <xf numFmtId="181" fontId="2" fillId="0" borderId="0" applyFill="0" applyBorder="0" applyAlignment="0" applyProtection="0">
      <alignment wrapText="1"/>
    </xf>
    <xf numFmtId="0" fontId="13" fillId="0" borderId="0" applyNumberFormat="0" applyFill="0" applyBorder="0">
      <alignment horizontal="center" wrapText="1"/>
    </xf>
    <xf numFmtId="0" fontId="13" fillId="0" borderId="0" applyNumberFormat="0" applyFill="0" applyBorder="0">
      <alignment horizontal="center" wrapText="1"/>
    </xf>
    <xf numFmtId="0" fontId="59" fillId="0" borderId="0" applyNumberFormat="0" applyFill="0" applyBorder="0" applyAlignment="0" applyProtection="0"/>
    <xf numFmtId="0" fontId="13" fillId="0" borderId="19">
      <alignment horizontal="center" vertical="center" wrapText="1"/>
    </xf>
    <xf numFmtId="0" fontId="25" fillId="0" borderId="29" applyNumberFormat="0" applyFont="0" applyFill="0" applyAlignment="0" applyProtection="0"/>
    <xf numFmtId="0" fontId="26" fillId="0" borderId="30"/>
    <xf numFmtId="182" fontId="60" fillId="0" borderId="0">
      <alignment horizontal="left"/>
    </xf>
    <xf numFmtId="0" fontId="26" fillId="0" borderId="31"/>
    <xf numFmtId="38" fontId="14" fillId="0" borderId="32" applyFill="0" applyBorder="0" applyAlignment="0" applyProtection="0">
      <protection locked="0"/>
    </xf>
    <xf numFmtId="37" fontId="34" fillId="29" borderId="0" applyNumberFormat="0" applyBorder="0" applyAlignment="0" applyProtection="0"/>
    <xf numFmtId="37" fontId="34" fillId="0" borderId="0"/>
    <xf numFmtId="37" fontId="34" fillId="29" borderId="0" applyNumberFormat="0" applyBorder="0" applyAlignment="0" applyProtection="0"/>
    <xf numFmtId="3" fontId="61" fillId="44" borderId="33" applyProtection="0"/>
    <xf numFmtId="0" fontId="62" fillId="0" borderId="0" applyNumberFormat="0" applyFill="0" applyBorder="0" applyAlignment="0" applyProtection="0"/>
  </cellStyleXfs>
  <cellXfs count="238">
    <xf numFmtId="0" fontId="0" fillId="0" borderId="0" xfId="0"/>
    <xf numFmtId="0" fontId="3" fillId="0" borderId="0" xfId="2" applyFont="1" applyFill="1"/>
    <xf numFmtId="0" fontId="2" fillId="0" borderId="0" xfId="2" applyFill="1"/>
    <xf numFmtId="0" fontId="0" fillId="0" borderId="0" xfId="0" applyFill="1"/>
    <xf numFmtId="0" fontId="5" fillId="0" borderId="0" xfId="2" applyFont="1" applyFill="1" applyAlignment="1">
      <alignment horizontal="centerContinuous"/>
    </xf>
    <xf numFmtId="0" fontId="5" fillId="0" borderId="0" xfId="2" applyFont="1" applyFill="1" applyAlignment="1">
      <alignment horizontal="centerContinuous" vertical="center"/>
    </xf>
    <xf numFmtId="164" fontId="6" fillId="0" borderId="0" xfId="3" applyNumberFormat="1" applyFont="1" applyBorder="1" applyAlignment="1">
      <alignment horizontal="left"/>
    </xf>
    <xf numFmtId="0" fontId="2" fillId="0" borderId="0" xfId="3"/>
    <xf numFmtId="0" fontId="7" fillId="0" borderId="0" xfId="3" applyFont="1" applyBorder="1"/>
    <xf numFmtId="0" fontId="6" fillId="0" borderId="0" xfId="3" applyFont="1"/>
    <xf numFmtId="0" fontId="7" fillId="0" borderId="0" xfId="3" applyFont="1"/>
    <xf numFmtId="0" fontId="8" fillId="0" borderId="0" xfId="0" applyFont="1"/>
    <xf numFmtId="10" fontId="9" fillId="0" borderId="0" xfId="3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3" applyFont="1" applyBorder="1" applyAlignment="1">
      <alignment horizontal="center"/>
    </xf>
    <xf numFmtId="0" fontId="2" fillId="0" borderId="0" xfId="3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165" fontId="7" fillId="0" borderId="0" xfId="3" applyNumberFormat="1" applyFont="1" applyAlignment="1">
      <alignment horizontal="center"/>
    </xf>
    <xf numFmtId="17" fontId="10" fillId="0" borderId="0" xfId="0" applyNumberFormat="1" applyFont="1" applyAlignment="1">
      <alignment horizontal="center"/>
    </xf>
    <xf numFmtId="165" fontId="7" fillId="0" borderId="0" xfId="3" applyNumberFormat="1" applyFont="1"/>
    <xf numFmtId="165" fontId="7" fillId="0" borderId="0" xfId="3" applyNumberFormat="1" applyFont="1" applyBorder="1"/>
    <xf numFmtId="10" fontId="7" fillId="0" borderId="0" xfId="3" applyNumberFormat="1" applyFont="1"/>
    <xf numFmtId="167" fontId="8" fillId="0" borderId="0" xfId="0" applyNumberFormat="1" applyFont="1"/>
    <xf numFmtId="0" fontId="7" fillId="0" borderId="0" xfId="3" applyFont="1" applyFill="1" applyBorder="1"/>
    <xf numFmtId="0" fontId="6" fillId="0" borderId="0" xfId="3" applyFont="1" applyBorder="1"/>
    <xf numFmtId="0" fontId="7" fillId="0" borderId="0" xfId="3" applyFont="1" applyBorder="1" applyAlignment="1">
      <alignment horizontal="right"/>
    </xf>
    <xf numFmtId="0" fontId="11" fillId="0" borderId="0" xfId="3" applyFont="1" applyBorder="1" applyAlignment="1">
      <alignment horizontal="right"/>
    </xf>
    <xf numFmtId="0" fontId="12" fillId="0" borderId="0" xfId="0" applyFont="1"/>
    <xf numFmtId="0" fontId="7" fillId="0" borderId="0" xfId="3" applyFont="1" applyFill="1" applyBorder="1" applyAlignment="1">
      <alignment horizontal="center"/>
    </xf>
    <xf numFmtId="0" fontId="8" fillId="0" borderId="0" xfId="0" applyFont="1" applyAlignment="1"/>
    <xf numFmtId="0" fontId="7" fillId="0" borderId="0" xfId="3" applyFont="1" applyBorder="1" applyAlignment="1"/>
    <xf numFmtId="0" fontId="2" fillId="0" borderId="0" xfId="3" applyAlignment="1"/>
    <xf numFmtId="0" fontId="0" fillId="0" borderId="0" xfId="0" applyAlignment="1"/>
    <xf numFmtId="165" fontId="7" fillId="0" borderId="0" xfId="3" applyNumberFormat="1" applyFont="1" applyAlignment="1"/>
    <xf numFmtId="17" fontId="10" fillId="0" borderId="0" xfId="0" quotePrefix="1" applyNumberFormat="1" applyFont="1" applyAlignment="1">
      <alignment horizontal="center"/>
    </xf>
    <xf numFmtId="3" fontId="8" fillId="0" borderId="0" xfId="0" applyNumberFormat="1" applyFont="1"/>
    <xf numFmtId="3" fontId="7" fillId="0" borderId="0" xfId="3" applyNumberFormat="1" applyFont="1"/>
    <xf numFmtId="3" fontId="7" fillId="0" borderId="0" xfId="3" applyNumberFormat="1" applyFont="1" applyBorder="1"/>
    <xf numFmtId="37" fontId="7" fillId="0" borderId="0" xfId="3" applyNumberFormat="1" applyFont="1" applyBorder="1"/>
    <xf numFmtId="167" fontId="7" fillId="0" borderId="0" xfId="1" applyNumberFormat="1" applyFont="1" applyBorder="1"/>
    <xf numFmtId="167" fontId="7" fillId="0" borderId="0" xfId="1" applyNumberFormat="1" applyFont="1"/>
    <xf numFmtId="167" fontId="7" fillId="0" borderId="0" xfId="1" applyNumberFormat="1" applyFont="1" applyFill="1" applyBorder="1"/>
    <xf numFmtId="167" fontId="2" fillId="0" borderId="0" xfId="1" applyNumberFormat="1" applyFont="1"/>
    <xf numFmtId="167" fontId="0" fillId="0" borderId="0" xfId="1" applyNumberFormat="1" applyFont="1"/>
    <xf numFmtId="167" fontId="7" fillId="0" borderId="0" xfId="3" applyNumberFormat="1" applyFont="1" applyBorder="1"/>
    <xf numFmtId="0" fontId="12" fillId="0" borderId="0" xfId="0" applyFont="1" applyBorder="1" applyAlignment="1"/>
    <xf numFmtId="0" fontId="13" fillId="0" borderId="0" xfId="3" applyFont="1" applyBorder="1"/>
    <xf numFmtId="167" fontId="7" fillId="0" borderId="0" xfId="3" quotePrefix="1" applyNumberFormat="1" applyFont="1" applyBorder="1"/>
    <xf numFmtId="0" fontId="2" fillId="0" borderId="0" xfId="3" applyFont="1" applyBorder="1"/>
    <xf numFmtId="0" fontId="2" fillId="0" borderId="0" xfId="3" applyBorder="1"/>
    <xf numFmtId="0" fontId="13" fillId="0" borderId="0" xfId="3" applyFont="1" applyBorder="1" applyAlignment="1">
      <alignment horizontal="center"/>
    </xf>
    <xf numFmtId="167" fontId="7" fillId="0" borderId="0" xfId="4" applyNumberFormat="1" applyFont="1" applyBorder="1"/>
    <xf numFmtId="17" fontId="7" fillId="0" borderId="0" xfId="3" quotePrefix="1" applyNumberFormat="1" applyFont="1" applyBorder="1" applyAlignment="1" applyProtection="1">
      <alignment horizontal="center"/>
      <protection locked="0"/>
    </xf>
    <xf numFmtId="168" fontId="7" fillId="0" borderId="0" xfId="3" applyNumberFormat="1" applyFont="1" applyBorder="1"/>
    <xf numFmtId="10" fontId="7" fillId="0" borderId="0" xfId="4" applyNumberFormat="1" applyFont="1" applyBorder="1"/>
    <xf numFmtId="166" fontId="7" fillId="0" borderId="0" xfId="3" applyNumberFormat="1" applyFont="1" applyBorder="1"/>
    <xf numFmtId="17" fontId="6" fillId="0" borderId="0" xfId="0" applyNumberFormat="1" applyFont="1"/>
    <xf numFmtId="17" fontId="13" fillId="0" borderId="0" xfId="3" applyNumberFormat="1" applyFont="1" applyBorder="1"/>
    <xf numFmtId="17" fontId="10" fillId="0" borderId="0" xfId="3" quotePrefix="1" applyNumberFormat="1" applyFont="1" applyBorder="1" applyAlignment="1">
      <alignment horizontal="center"/>
    </xf>
    <xf numFmtId="165" fontId="10" fillId="0" borderId="0" xfId="3" applyNumberFormat="1" applyFont="1" applyFill="1" applyBorder="1" applyProtection="1">
      <protection locked="0"/>
    </xf>
    <xf numFmtId="167" fontId="8" fillId="0" borderId="0" xfId="1" applyNumberFormat="1" applyFont="1" applyBorder="1"/>
    <xf numFmtId="168" fontId="7" fillId="0" borderId="0" xfId="5" applyNumberFormat="1" applyFont="1" applyBorder="1"/>
    <xf numFmtId="0" fontId="13" fillId="0" borderId="0" xfId="3" applyFont="1" applyFill="1" applyBorder="1"/>
    <xf numFmtId="10" fontId="7" fillId="0" borderId="0" xfId="3" applyNumberFormat="1" applyFont="1" applyBorder="1"/>
    <xf numFmtId="0" fontId="6" fillId="0" borderId="0" xfId="3" applyFont="1" applyFill="1" applyBorder="1"/>
    <xf numFmtId="167" fontId="7" fillId="0" borderId="0" xfId="3" applyNumberFormat="1" applyFont="1" applyFill="1" applyBorder="1"/>
    <xf numFmtId="0" fontId="7" fillId="0" borderId="0" xfId="3" applyFont="1" applyBorder="1" applyAlignment="1">
      <alignment horizontal="centerContinuous"/>
    </xf>
    <xf numFmtId="9" fontId="7" fillId="0" borderId="0" xfId="4" applyNumberFormat="1" applyFont="1" applyBorder="1"/>
    <xf numFmtId="169" fontId="7" fillId="0" borderId="0" xfId="5" applyNumberFormat="1" applyFont="1" applyBorder="1"/>
    <xf numFmtId="0" fontId="7" fillId="0" borderId="0" xfId="3" applyFont="1" applyBorder="1" applyAlignment="1">
      <alignment horizontal="left"/>
    </xf>
    <xf numFmtId="17" fontId="7" fillId="0" borderId="0" xfId="3" applyNumberFormat="1" applyFont="1" applyBorder="1"/>
    <xf numFmtId="0" fontId="13" fillId="0" borderId="0" xfId="3" applyFont="1" applyAlignment="1">
      <alignment horizontal="left"/>
    </xf>
    <xf numFmtId="0" fontId="13" fillId="3" borderId="5" xfId="3" applyFont="1" applyFill="1" applyBorder="1" applyAlignment="1">
      <alignment horizontal="centerContinuous"/>
    </xf>
    <xf numFmtId="0" fontId="13" fillId="3" borderId="8" xfId="3" applyFont="1" applyFill="1" applyBorder="1" applyAlignment="1">
      <alignment horizontal="centerContinuous"/>
    </xf>
    <xf numFmtId="170" fontId="2" fillId="0" borderId="0" xfId="11" applyNumberFormat="1" applyFont="1" applyProtection="1">
      <protection locked="0"/>
    </xf>
    <xf numFmtId="1" fontId="2" fillId="0" borderId="0" xfId="11" applyNumberFormat="1" applyFont="1" applyProtection="1">
      <protection locked="0"/>
    </xf>
    <xf numFmtId="171" fontId="16" fillId="0" borderId="0" xfId="5" applyNumberFormat="1" applyFont="1" applyFill="1" applyBorder="1" applyAlignment="1">
      <alignment horizontal="center"/>
    </xf>
    <xf numFmtId="168" fontId="16" fillId="0" borderId="0" xfId="5" applyNumberFormat="1" applyFont="1" applyFill="1" applyBorder="1" applyAlignment="1">
      <alignment horizontal="center"/>
    </xf>
    <xf numFmtId="168" fontId="16" fillId="0" borderId="10" xfId="5" applyNumberFormat="1" applyFont="1" applyFill="1" applyBorder="1"/>
    <xf numFmtId="1" fontId="2" fillId="0" borderId="0" xfId="11" applyNumberFormat="1" applyFont="1" applyFill="1" applyProtection="1">
      <protection locked="0"/>
    </xf>
    <xf numFmtId="0" fontId="2" fillId="0" borderId="0" xfId="11" applyFont="1" applyFill="1" applyProtection="1">
      <protection locked="0"/>
    </xf>
    <xf numFmtId="43" fontId="2" fillId="0" borderId="0" xfId="5" applyFont="1" applyFill="1" applyProtection="1">
      <protection locked="0"/>
    </xf>
    <xf numFmtId="168" fontId="2" fillId="0" borderId="0" xfId="5" applyNumberFormat="1" applyFont="1" applyFill="1" applyBorder="1"/>
    <xf numFmtId="0" fontId="2" fillId="0" borderId="0" xfId="11" applyFont="1" applyProtection="1">
      <protection locked="0"/>
    </xf>
    <xf numFmtId="0" fontId="2" fillId="0" borderId="0" xfId="3" applyFont="1"/>
    <xf numFmtId="0" fontId="13" fillId="0" borderId="0" xfId="3" applyFont="1" applyAlignment="1">
      <alignment horizontal="center"/>
    </xf>
    <xf numFmtId="0" fontId="2" fillId="3" borderId="6" xfId="3" applyFont="1" applyFill="1" applyBorder="1" applyAlignment="1">
      <alignment horizontal="centerContinuous"/>
    </xf>
    <xf numFmtId="0" fontId="2" fillId="3" borderId="6" xfId="3" applyFont="1" applyFill="1" applyBorder="1"/>
    <xf numFmtId="0" fontId="2" fillId="3" borderId="7" xfId="3" applyFont="1" applyFill="1" applyBorder="1"/>
    <xf numFmtId="0" fontId="2" fillId="0" borderId="0" xfId="3" applyFont="1" applyAlignment="1">
      <alignment horizontal="center" wrapText="1"/>
    </xf>
    <xf numFmtId="0" fontId="2" fillId="0" borderId="9" xfId="3" applyFont="1" applyBorder="1" applyAlignment="1">
      <alignment horizontal="center" wrapText="1"/>
    </xf>
    <xf numFmtId="0" fontId="2" fillId="0" borderId="0" xfId="3" applyFont="1" applyFill="1" applyBorder="1" applyAlignment="1">
      <alignment horizontal="center" wrapText="1"/>
    </xf>
    <xf numFmtId="171" fontId="2" fillId="0" borderId="0" xfId="5" applyNumberFormat="1" applyFont="1" applyFill="1" applyBorder="1" applyAlignment="1">
      <alignment horizontal="center"/>
    </xf>
    <xf numFmtId="168" fontId="2" fillId="0" borderId="0" xfId="5" applyNumberFormat="1" applyFont="1" applyFill="1"/>
    <xf numFmtId="170" fontId="2" fillId="0" borderId="0" xfId="11" applyNumberFormat="1" applyFont="1" applyFill="1" applyProtection="1">
      <protection locked="0"/>
    </xf>
    <xf numFmtId="0" fontId="2" fillId="0" borderId="0" xfId="3" applyFont="1" applyAlignment="1">
      <alignment horizontal="left"/>
    </xf>
    <xf numFmtId="1" fontId="2" fillId="0" borderId="0" xfId="3" applyNumberFormat="1" applyFont="1" applyAlignment="1">
      <alignment horizontal="left"/>
    </xf>
    <xf numFmtId="168" fontId="2" fillId="0" borderId="10" xfId="5" applyNumberFormat="1" applyFont="1" applyFill="1" applyBorder="1"/>
    <xf numFmtId="0" fontId="2" fillId="0" borderId="0" xfId="3" applyFont="1" applyFill="1" applyBorder="1" applyAlignment="1">
      <alignment horizontal="left"/>
    </xf>
    <xf numFmtId="1" fontId="2" fillId="0" borderId="0" xfId="3" applyNumberFormat="1" applyFont="1" applyFill="1" applyBorder="1" applyAlignment="1">
      <alignment horizontal="left"/>
    </xf>
    <xf numFmtId="0" fontId="13" fillId="0" borderId="0" xfId="3" applyFont="1"/>
    <xf numFmtId="0" fontId="2" fillId="3" borderId="7" xfId="3" applyFont="1" applyFill="1" applyBorder="1" applyAlignment="1">
      <alignment horizontal="centerContinuous"/>
    </xf>
    <xf numFmtId="0" fontId="2" fillId="3" borderId="5" xfId="3" applyFont="1" applyFill="1" applyBorder="1"/>
    <xf numFmtId="0" fontId="2" fillId="0" borderId="0" xfId="3" applyFont="1" applyAlignment="1">
      <alignment horizontal="center"/>
    </xf>
    <xf numFmtId="0" fontId="2" fillId="0" borderId="0" xfId="3" applyFont="1" applyFill="1" applyAlignment="1">
      <alignment horizontal="center"/>
    </xf>
    <xf numFmtId="171" fontId="2" fillId="0" borderId="0" xfId="11" quotePrefix="1" applyNumberFormat="1" applyFont="1" applyAlignment="1">
      <alignment horizontal="center"/>
    </xf>
    <xf numFmtId="168" fontId="16" fillId="0" borderId="0" xfId="5" applyNumberFormat="1" applyFont="1" applyFill="1" applyBorder="1"/>
    <xf numFmtId="168" fontId="2" fillId="0" borderId="0" xfId="3" applyNumberFormat="1" applyFont="1"/>
    <xf numFmtId="0" fontId="2" fillId="0" borderId="0" xfId="3" applyFont="1" applyFill="1"/>
    <xf numFmtId="0" fontId="2" fillId="0" borderId="0" xfId="3" applyFont="1" applyFill="1" applyAlignment="1">
      <alignment horizontal="left"/>
    </xf>
    <xf numFmtId="1" fontId="2" fillId="0" borderId="0" xfId="3" applyNumberFormat="1" applyFont="1" applyFill="1" applyAlignment="1">
      <alignment horizontal="left"/>
    </xf>
    <xf numFmtId="168" fontId="2" fillId="0" borderId="11" xfId="5" applyNumberFormat="1" applyFont="1" applyFill="1" applyBorder="1"/>
    <xf numFmtId="168" fontId="2" fillId="0" borderId="12" xfId="5" applyNumberFormat="1" applyFont="1" applyFill="1" applyBorder="1"/>
    <xf numFmtId="1" fontId="2" fillId="0" borderId="0" xfId="3" applyNumberFormat="1" applyFont="1" applyFill="1" applyProtection="1">
      <protection locked="0"/>
    </xf>
    <xf numFmtId="0" fontId="2" fillId="0" borderId="0" xfId="3" applyFont="1" applyFill="1" applyProtection="1">
      <protection locked="0"/>
    </xf>
    <xf numFmtId="1" fontId="2" fillId="0" borderId="0" xfId="3" applyNumberFormat="1" applyFont="1" applyProtection="1">
      <protection locked="0"/>
    </xf>
    <xf numFmtId="0" fontId="2" fillId="0" borderId="0" xfId="3" applyFont="1" applyProtection="1">
      <protection locked="0"/>
    </xf>
    <xf numFmtId="43" fontId="2" fillId="0" borderId="0" xfId="3" applyNumberFormat="1" applyFont="1"/>
    <xf numFmtId="167" fontId="2" fillId="0" borderId="0" xfId="3" applyNumberFormat="1" applyFont="1"/>
    <xf numFmtId="172" fontId="2" fillId="0" borderId="0" xfId="3" applyNumberFormat="1" applyFont="1"/>
    <xf numFmtId="167" fontId="15" fillId="0" borderId="0" xfId="4" applyNumberFormat="1" applyFont="1"/>
    <xf numFmtId="167" fontId="15" fillId="0" borderId="0" xfId="4" applyNumberFormat="1" applyFont="1" applyAlignment="1">
      <alignment horizontal="center"/>
    </xf>
    <xf numFmtId="167" fontId="15" fillId="0" borderId="0" xfId="4" applyNumberFormat="1" applyFont="1" applyAlignment="1">
      <alignment horizontal="left"/>
    </xf>
    <xf numFmtId="172" fontId="15" fillId="0" borderId="0" xfId="4" applyNumberFormat="1" applyFont="1"/>
    <xf numFmtId="1" fontId="2" fillId="0" borderId="0" xfId="3" applyNumberFormat="1" applyFont="1" applyAlignment="1">
      <alignment horizontal="center" wrapText="1"/>
    </xf>
    <xf numFmtId="170" fontId="2" fillId="0" borderId="0" xfId="11" applyNumberFormat="1" applyFont="1" applyFill="1" applyAlignment="1">
      <alignment horizontal="center"/>
    </xf>
    <xf numFmtId="0" fontId="13" fillId="3" borderId="5" xfId="3" applyFont="1" applyFill="1" applyBorder="1" applyAlignment="1">
      <alignment horizontal="center"/>
    </xf>
    <xf numFmtId="0" fontId="2" fillId="3" borderId="6" xfId="3" applyFont="1" applyFill="1" applyBorder="1" applyAlignment="1">
      <alignment horizontal="center"/>
    </xf>
    <xf numFmtId="0" fontId="2" fillId="3" borderId="7" xfId="3" applyFont="1" applyFill="1" applyBorder="1" applyAlignment="1">
      <alignment horizontal="center"/>
    </xf>
    <xf numFmtId="0" fontId="2" fillId="0" borderId="0" xfId="3" applyFont="1" applyFill="1" applyBorder="1"/>
    <xf numFmtId="3" fontId="2" fillId="0" borderId="0" xfId="3" applyNumberFormat="1" applyFont="1" applyFill="1"/>
    <xf numFmtId="168" fontId="2" fillId="0" borderId="13" xfId="5" applyNumberFormat="1" applyFont="1" applyFill="1" applyBorder="1"/>
    <xf numFmtId="3" fontId="2" fillId="0" borderId="0" xfId="3" applyNumberFormat="1" applyFont="1" applyFill="1" applyBorder="1"/>
    <xf numFmtId="173" fontId="2" fillId="0" borderId="0" xfId="3" applyNumberFormat="1" applyFont="1"/>
    <xf numFmtId="0" fontId="13" fillId="0" borderId="14" xfId="3" applyFont="1" applyFill="1" applyBorder="1" applyAlignment="1"/>
    <xf numFmtId="0" fontId="13" fillId="0" borderId="0" xfId="102" applyFont="1" applyAlignment="1">
      <alignment horizontal="left"/>
    </xf>
    <xf numFmtId="0" fontId="2" fillId="0" borderId="0" xfId="102" applyFont="1"/>
    <xf numFmtId="0" fontId="2" fillId="0" borderId="0" xfId="102" applyFont="1" applyAlignment="1">
      <alignment horizontal="left"/>
    </xf>
    <xf numFmtId="1" fontId="2" fillId="0" borderId="0" xfId="102" applyNumberFormat="1" applyFont="1" applyAlignment="1">
      <alignment horizontal="left"/>
    </xf>
    <xf numFmtId="168" fontId="2" fillId="0" borderId="0" xfId="102" applyNumberFormat="1" applyFont="1"/>
    <xf numFmtId="0" fontId="2" fillId="0" borderId="0" xfId="102" applyFont="1" applyFill="1"/>
    <xf numFmtId="0" fontId="2" fillId="0" borderId="0" xfId="3" applyFont="1" applyAlignment="1">
      <alignment horizontal="right"/>
    </xf>
    <xf numFmtId="1" fontId="2" fillId="0" borderId="0" xfId="3" applyNumberFormat="1" applyFont="1" applyAlignment="1">
      <alignment horizontal="right"/>
    </xf>
    <xf numFmtId="0" fontId="13" fillId="0" borderId="0" xfId="2" applyFont="1" applyFill="1" applyBorder="1"/>
    <xf numFmtId="167" fontId="2" fillId="0" borderId="0" xfId="1" applyNumberFormat="1" applyFont="1" applyFill="1"/>
    <xf numFmtId="0" fontId="2" fillId="0" borderId="0" xfId="2" applyFill="1" applyAlignment="1">
      <alignment horizontal="center"/>
    </xf>
    <xf numFmtId="0" fontId="2" fillId="0" borderId="0" xfId="2" applyFont="1" applyFill="1" applyBorder="1"/>
    <xf numFmtId="167" fontId="13" fillId="0" borderId="0" xfId="1" applyNumberFormat="1" applyFont="1" applyFill="1" applyBorder="1"/>
    <xf numFmtId="0" fontId="13" fillId="0" borderId="0" xfId="2" applyFont="1" applyFill="1" applyBorder="1" applyAlignment="1">
      <alignment horizontal="center"/>
    </xf>
    <xf numFmtId="172" fontId="13" fillId="0" borderId="0" xfId="12" applyNumberFormat="1" applyFont="1" applyFill="1" applyBorder="1"/>
    <xf numFmtId="183" fontId="13" fillId="0" borderId="0" xfId="6" applyNumberFormat="1" applyFont="1" applyFill="1" applyBorder="1"/>
    <xf numFmtId="0" fontId="63" fillId="0" borderId="2" xfId="2" applyFont="1" applyFill="1" applyBorder="1"/>
    <xf numFmtId="0" fontId="2" fillId="0" borderId="0" xfId="2" applyFill="1" applyBorder="1" applyAlignment="1">
      <alignment horizontal="center"/>
    </xf>
    <xf numFmtId="0" fontId="13" fillId="0" borderId="19" xfId="2" applyFont="1" applyFill="1" applyBorder="1" applyAlignment="1">
      <alignment horizontal="center"/>
    </xf>
    <xf numFmtId="167" fontId="13" fillId="0" borderId="19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19" xfId="0" applyFont="1" applyFill="1" applyBorder="1"/>
    <xf numFmtId="167" fontId="15" fillId="0" borderId="19" xfId="1" applyNumberFormat="1" applyFont="1" applyFill="1" applyBorder="1"/>
    <xf numFmtId="0" fontId="15" fillId="0" borderId="19" xfId="0" applyFont="1" applyFill="1" applyBorder="1" applyAlignment="1">
      <alignment horizontal="center"/>
    </xf>
    <xf numFmtId="0" fontId="15" fillId="0" borderId="0" xfId="0" applyFont="1" applyFill="1"/>
    <xf numFmtId="167" fontId="15" fillId="0" borderId="0" xfId="0" applyNumberFormat="1" applyFont="1" applyFill="1"/>
    <xf numFmtId="167" fontId="0" fillId="0" borderId="0" xfId="1" applyNumberFormat="1" applyFont="1" applyFill="1"/>
    <xf numFmtId="0" fontId="7" fillId="0" borderId="0" xfId="0" applyFont="1" applyFill="1" applyBorder="1"/>
    <xf numFmtId="37" fontId="7" fillId="0" borderId="0" xfId="0" applyNumberFormat="1" applyFont="1" applyFill="1" applyBorder="1"/>
    <xf numFmtId="0" fontId="6" fillId="0" borderId="0" xfId="0" applyFont="1" applyFill="1" applyBorder="1"/>
    <xf numFmtId="167" fontId="7" fillId="0" borderId="0" xfId="0" applyNumberFormat="1" applyFont="1" applyFill="1" applyBorder="1"/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37" fontId="7" fillId="0" borderId="2" xfId="0" applyNumberFormat="1" applyFont="1" applyFill="1" applyBorder="1"/>
    <xf numFmtId="37" fontId="7" fillId="0" borderId="3" xfId="0" applyNumberFormat="1" applyFont="1" applyFill="1" applyBorder="1"/>
    <xf numFmtId="3" fontId="7" fillId="0" borderId="0" xfId="0" applyNumberFormat="1" applyFont="1" applyFill="1" applyBorder="1"/>
    <xf numFmtId="10" fontId="7" fillId="0" borderId="19" xfId="0" applyNumberFormat="1" applyFont="1" applyFill="1" applyBorder="1"/>
    <xf numFmtId="10" fontId="7" fillId="0" borderId="19" xfId="4" applyNumberFormat="1" applyFont="1" applyFill="1" applyBorder="1"/>
    <xf numFmtId="167" fontId="65" fillId="0" borderId="0" xfId="1" applyNumberFormat="1" applyFont="1"/>
    <xf numFmtId="0" fontId="6" fillId="0" borderId="0" xfId="0" quotePrefix="1" applyFont="1" applyFill="1" applyBorder="1" applyAlignment="1">
      <alignment horizontal="left"/>
    </xf>
    <xf numFmtId="10" fontId="7" fillId="0" borderId="0" xfId="0" applyNumberFormat="1" applyFont="1" applyFill="1" applyBorder="1"/>
    <xf numFmtId="0" fontId="34" fillId="0" borderId="0" xfId="0" applyFont="1" applyFill="1" applyBorder="1" applyProtection="1">
      <protection locked="0"/>
    </xf>
    <xf numFmtId="3" fontId="7" fillId="0" borderId="0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8" fontId="64" fillId="0" borderId="0" xfId="5" applyNumberFormat="1" applyFont="1" applyFill="1" applyBorder="1"/>
    <xf numFmtId="169" fontId="7" fillId="0" borderId="0" xfId="5" applyNumberFormat="1" applyFont="1" applyFill="1" applyBorder="1"/>
    <xf numFmtId="167" fontId="7" fillId="0" borderId="2" xfId="0" applyNumberFormat="1" applyFont="1" applyFill="1" applyBorder="1"/>
    <xf numFmtId="168" fontId="7" fillId="0" borderId="0" xfId="5" applyNumberFormat="1" applyFont="1" applyFill="1" applyBorder="1"/>
    <xf numFmtId="168" fontId="7" fillId="0" borderId="0" xfId="5" applyNumberFormat="1" applyFont="1" applyFill="1" applyBorder="1" applyProtection="1">
      <protection locked="0"/>
    </xf>
    <xf numFmtId="167" fontId="7" fillId="0" borderId="0" xfId="4" applyNumberFormat="1" applyFont="1" applyFill="1" applyBorder="1"/>
    <xf numFmtId="0" fontId="0" fillId="0" borderId="0" xfId="0" applyBorder="1"/>
    <xf numFmtId="0" fontId="7" fillId="0" borderId="0" xfId="0" applyFont="1" applyFill="1" applyBorder="1" applyAlignment="1">
      <alignment horizontal="left" indent="1"/>
    </xf>
    <xf numFmtId="37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left" indent="1"/>
    </xf>
    <xf numFmtId="0" fontId="66" fillId="0" borderId="0" xfId="0" applyFont="1" applyFill="1" applyBorder="1" applyAlignment="1" applyProtection="1">
      <alignment horizontal="left" indent="1"/>
    </xf>
    <xf numFmtId="37" fontId="7" fillId="0" borderId="11" xfId="0" applyNumberFormat="1" applyFont="1" applyFill="1" applyBorder="1"/>
    <xf numFmtId="9" fontId="7" fillId="0" borderId="0" xfId="4" applyFont="1" applyFill="1" applyBorder="1"/>
    <xf numFmtId="0" fontId="7" fillId="0" borderId="0" xfId="0" quotePrefix="1" applyFont="1" applyFill="1" applyBorder="1" applyAlignment="1">
      <alignment horizontal="left"/>
    </xf>
    <xf numFmtId="0" fontId="67" fillId="0" borderId="0" xfId="0" applyFont="1" applyFill="1"/>
    <xf numFmtId="3" fontId="7" fillId="0" borderId="11" xfId="0" applyNumberFormat="1" applyFont="1" applyFill="1" applyBorder="1"/>
    <xf numFmtId="0" fontId="7" fillId="0" borderId="3" xfId="0" applyFont="1" applyFill="1" applyBorder="1"/>
    <xf numFmtId="3" fontId="8" fillId="0" borderId="3" xfId="0" applyNumberFormat="1" applyFont="1" applyBorder="1"/>
    <xf numFmtId="0" fontId="15" fillId="0" borderId="19" xfId="0" quotePrefix="1" applyFont="1" applyFill="1" applyBorder="1" applyAlignment="1">
      <alignment horizontal="center"/>
    </xf>
    <xf numFmtId="0" fontId="15" fillId="0" borderId="0" xfId="0" applyFont="1" applyFill="1" applyBorder="1"/>
    <xf numFmtId="41" fontId="8" fillId="0" borderId="0" xfId="0" applyNumberFormat="1" applyFont="1"/>
    <xf numFmtId="41" fontId="7" fillId="0" borderId="3" xfId="3" applyNumberFormat="1" applyFont="1" applyBorder="1"/>
    <xf numFmtId="41" fontId="7" fillId="0" borderId="0" xfId="3" applyNumberFormat="1" applyFont="1" applyBorder="1"/>
    <xf numFmtId="41" fontId="8" fillId="0" borderId="2" xfId="0" applyNumberFormat="1" applyFont="1" applyBorder="1"/>
    <xf numFmtId="41" fontId="7" fillId="0" borderId="2" xfId="3" applyNumberFormat="1" applyFont="1" applyBorder="1"/>
    <xf numFmtId="184" fontId="8" fillId="0" borderId="0" xfId="0" applyNumberFormat="1" applyFont="1"/>
    <xf numFmtId="184" fontId="8" fillId="0" borderId="0" xfId="0" applyNumberFormat="1" applyFont="1" applyBorder="1"/>
    <xf numFmtId="184" fontId="8" fillId="0" borderId="2" xfId="0" applyNumberFormat="1" applyFont="1" applyBorder="1"/>
    <xf numFmtId="185" fontId="0" fillId="0" borderId="0" xfId="1" applyNumberFormat="1" applyFont="1" applyFill="1"/>
    <xf numFmtId="185" fontId="15" fillId="0" borderId="0" xfId="4" applyNumberFormat="1" applyFont="1"/>
    <xf numFmtId="185" fontId="2" fillId="0" borderId="0" xfId="102" applyNumberFormat="1" applyFont="1"/>
    <xf numFmtId="186" fontId="0" fillId="0" borderId="0" xfId="1" applyNumberFormat="1" applyFont="1" applyFill="1"/>
    <xf numFmtId="37" fontId="7" fillId="0" borderId="0" xfId="0" applyNumberFormat="1" applyFont="1" applyFill="1" applyBorder="1" applyProtection="1">
      <protection locked="0"/>
    </xf>
    <xf numFmtId="37" fontId="7" fillId="0" borderId="2" xfId="0" applyNumberFormat="1" applyFont="1" applyFill="1" applyBorder="1" applyProtection="1">
      <protection locked="0"/>
    </xf>
    <xf numFmtId="0" fontId="7" fillId="0" borderId="2" xfId="0" applyFont="1" applyFill="1" applyBorder="1"/>
    <xf numFmtId="0" fontId="1" fillId="0" borderId="19" xfId="0" applyFont="1" applyFill="1" applyBorder="1"/>
    <xf numFmtId="187" fontId="8" fillId="0" borderId="0" xfId="0" applyNumberFormat="1" applyFont="1"/>
    <xf numFmtId="187" fontId="8" fillId="0" borderId="2" xfId="0" applyNumberFormat="1" applyFont="1" applyBorder="1"/>
    <xf numFmtId="187" fontId="8" fillId="0" borderId="0" xfId="0" applyNumberFormat="1" applyFont="1" applyBorder="1"/>
    <xf numFmtId="170" fontId="16" fillId="0" borderId="0" xfId="5" applyNumberFormat="1" applyFont="1" applyFill="1" applyBorder="1" applyAlignment="1">
      <alignment horizontal="center"/>
    </xf>
    <xf numFmtId="0" fontId="16" fillId="0" borderId="0" xfId="5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vertical="center"/>
    </xf>
    <xf numFmtId="168" fontId="68" fillId="0" borderId="0" xfId="5" applyNumberFormat="1" applyFont="1" applyFill="1" applyBorder="1"/>
    <xf numFmtId="168" fontId="68" fillId="0" borderId="10" xfId="5" applyNumberFormat="1" applyFont="1" applyFill="1" applyBorder="1"/>
    <xf numFmtId="170" fontId="2" fillId="0" borderId="0" xfId="5" applyNumberFormat="1" applyFont="1" applyFill="1" applyBorder="1" applyAlignment="1">
      <alignment horizontal="center"/>
    </xf>
    <xf numFmtId="168" fontId="2" fillId="0" borderId="0" xfId="5" applyNumberFormat="1" applyFont="1" applyFill="1" applyBorder="1" applyAlignment="1">
      <alignment horizontal="center"/>
    </xf>
    <xf numFmtId="167" fontId="2" fillId="0" borderId="0" xfId="4" applyNumberFormat="1" applyFont="1"/>
    <xf numFmtId="167" fontId="2" fillId="0" borderId="0" xfId="4" applyNumberFormat="1" applyFont="1" applyFill="1"/>
    <xf numFmtId="167" fontId="2" fillId="0" borderId="0" xfId="4" applyNumberFormat="1" applyFont="1" applyAlignment="1">
      <alignment horizontal="center"/>
    </xf>
    <xf numFmtId="0" fontId="6" fillId="0" borderId="34" xfId="2" applyFont="1" applyFill="1" applyBorder="1" applyAlignment="1">
      <alignment horizontal="center" vertical="center" wrapText="1"/>
    </xf>
    <xf numFmtId="0" fontId="6" fillId="0" borderId="35" xfId="2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</cellXfs>
  <cellStyles count="204">
    <cellStyle name="20% - Accent1 2" xfId="15" xr:uid="{00000000-0005-0000-0000-000000000000}"/>
    <cellStyle name="20% - Accent2 2" xfId="16" xr:uid="{00000000-0005-0000-0000-000001000000}"/>
    <cellStyle name="20% - Accent3 2" xfId="17" xr:uid="{00000000-0005-0000-0000-000002000000}"/>
    <cellStyle name="20% - Accent4 2" xfId="18" xr:uid="{00000000-0005-0000-0000-000003000000}"/>
    <cellStyle name="20% - Accent5 2" xfId="19" xr:uid="{00000000-0005-0000-0000-000004000000}"/>
    <cellStyle name="20% - Accent6 2" xfId="20" xr:uid="{00000000-0005-0000-0000-000005000000}"/>
    <cellStyle name="40% - Accent1 2" xfId="21" xr:uid="{00000000-0005-0000-0000-000006000000}"/>
    <cellStyle name="40% - Accent2 2" xfId="22" xr:uid="{00000000-0005-0000-0000-000007000000}"/>
    <cellStyle name="40% - Accent3 2" xfId="23" xr:uid="{00000000-0005-0000-0000-000008000000}"/>
    <cellStyle name="40% - Accent4 2" xfId="24" xr:uid="{00000000-0005-0000-0000-000009000000}"/>
    <cellStyle name="40% - Accent5 2" xfId="25" xr:uid="{00000000-0005-0000-0000-00000A000000}"/>
    <cellStyle name="40% - Accent6 2" xfId="26" xr:uid="{00000000-0005-0000-0000-00000B000000}"/>
    <cellStyle name="60% - Accent1 2" xfId="27" xr:uid="{00000000-0005-0000-0000-00000C000000}"/>
    <cellStyle name="60% - Accent2 2" xfId="28" xr:uid="{00000000-0005-0000-0000-00000D000000}"/>
    <cellStyle name="60% - Accent3 2" xfId="29" xr:uid="{00000000-0005-0000-0000-00000E000000}"/>
    <cellStyle name="60% - Accent4 2" xfId="30" xr:uid="{00000000-0005-0000-0000-00000F000000}"/>
    <cellStyle name="60% - Accent5 2" xfId="31" xr:uid="{00000000-0005-0000-0000-000010000000}"/>
    <cellStyle name="60% - Accent6 2" xfId="32" xr:uid="{00000000-0005-0000-0000-000011000000}"/>
    <cellStyle name="Accent1 2" xfId="33" xr:uid="{00000000-0005-0000-0000-000012000000}"/>
    <cellStyle name="Accent2 2" xfId="34" xr:uid="{00000000-0005-0000-0000-000013000000}"/>
    <cellStyle name="Accent3 2" xfId="35" xr:uid="{00000000-0005-0000-0000-000014000000}"/>
    <cellStyle name="Accent4 2" xfId="36" xr:uid="{00000000-0005-0000-0000-000015000000}"/>
    <cellStyle name="Accent5 2" xfId="37" xr:uid="{00000000-0005-0000-0000-000016000000}"/>
    <cellStyle name="Accent6 2" xfId="38" xr:uid="{00000000-0005-0000-0000-000017000000}"/>
    <cellStyle name="Bad 2" xfId="39" xr:uid="{00000000-0005-0000-0000-000018000000}"/>
    <cellStyle name="Calculation 2" xfId="40" xr:uid="{00000000-0005-0000-0000-000019000000}"/>
    <cellStyle name="Check Cell 2" xfId="41" xr:uid="{00000000-0005-0000-0000-00001A000000}"/>
    <cellStyle name="Column total in dollars" xfId="42" xr:uid="{00000000-0005-0000-0000-00001B000000}"/>
    <cellStyle name="Comma  - Style1" xfId="43" xr:uid="{00000000-0005-0000-0000-00001C000000}"/>
    <cellStyle name="Comma  - Style2" xfId="44" xr:uid="{00000000-0005-0000-0000-00001D000000}"/>
    <cellStyle name="Comma  - Style3" xfId="45" xr:uid="{00000000-0005-0000-0000-00001E000000}"/>
    <cellStyle name="Comma  - Style4" xfId="46" xr:uid="{00000000-0005-0000-0000-00001F000000}"/>
    <cellStyle name="Comma  - Style5" xfId="47" xr:uid="{00000000-0005-0000-0000-000020000000}"/>
    <cellStyle name="Comma  - Style6" xfId="48" xr:uid="{00000000-0005-0000-0000-000021000000}"/>
    <cellStyle name="Comma  - Style7" xfId="49" xr:uid="{00000000-0005-0000-0000-000022000000}"/>
    <cellStyle name="Comma  - Style8" xfId="50" xr:uid="{00000000-0005-0000-0000-000023000000}"/>
    <cellStyle name="Comma (0)" xfId="51" xr:uid="{00000000-0005-0000-0000-000024000000}"/>
    <cellStyle name="Comma 2" xfId="5" xr:uid="{00000000-0005-0000-0000-000025000000}"/>
    <cellStyle name="Comma 2 2" xfId="52" xr:uid="{00000000-0005-0000-0000-000026000000}"/>
    <cellStyle name="Comma 2 2 2" xfId="53" xr:uid="{00000000-0005-0000-0000-000027000000}"/>
    <cellStyle name="Comma 3" xfId="6" xr:uid="{00000000-0005-0000-0000-000028000000}"/>
    <cellStyle name="Comma 4" xfId="7" xr:uid="{00000000-0005-0000-0000-000029000000}"/>
    <cellStyle name="Comma 4 2" xfId="54" xr:uid="{00000000-0005-0000-0000-00002A000000}"/>
    <cellStyle name="Comma 4 3" xfId="55" xr:uid="{00000000-0005-0000-0000-00002B000000}"/>
    <cellStyle name="Comma 4 3 2" xfId="56" xr:uid="{00000000-0005-0000-0000-00002C000000}"/>
    <cellStyle name="Comma 5" xfId="57" xr:uid="{00000000-0005-0000-0000-00002D000000}"/>
    <cellStyle name="Comma 6" xfId="58" xr:uid="{00000000-0005-0000-0000-00002E000000}"/>
    <cellStyle name="Comma 7" xfId="59" xr:uid="{00000000-0005-0000-0000-00002F000000}"/>
    <cellStyle name="Comma 8" xfId="60" xr:uid="{00000000-0005-0000-0000-000030000000}"/>
    <cellStyle name="Comma0" xfId="61" xr:uid="{00000000-0005-0000-0000-000031000000}"/>
    <cellStyle name="Comma0 - Style3" xfId="62" xr:uid="{00000000-0005-0000-0000-000032000000}"/>
    <cellStyle name="Comma0 - Style4" xfId="63" xr:uid="{00000000-0005-0000-0000-000033000000}"/>
    <cellStyle name="Comma0_5.1 - NPC Adjust March Semi" xfId="64" xr:uid="{00000000-0005-0000-0000-000034000000}"/>
    <cellStyle name="Comma1 - Style1" xfId="65" xr:uid="{00000000-0005-0000-0000-000035000000}"/>
    <cellStyle name="Currency 2" xfId="8" xr:uid="{00000000-0005-0000-0000-000036000000}"/>
    <cellStyle name="Currency 3" xfId="66" xr:uid="{00000000-0005-0000-0000-000037000000}"/>
    <cellStyle name="Currency 4" xfId="67" xr:uid="{00000000-0005-0000-0000-000038000000}"/>
    <cellStyle name="Currency 5" xfId="68" xr:uid="{00000000-0005-0000-0000-000039000000}"/>
    <cellStyle name="Currency No Comma" xfId="69" xr:uid="{00000000-0005-0000-0000-00003A000000}"/>
    <cellStyle name="Currency(0)" xfId="70" xr:uid="{00000000-0005-0000-0000-00003B000000}"/>
    <cellStyle name="Currency0" xfId="71" xr:uid="{00000000-0005-0000-0000-00003C000000}"/>
    <cellStyle name="Date" xfId="72" xr:uid="{00000000-0005-0000-0000-00003D000000}"/>
    <cellStyle name="Date - Style3" xfId="73" xr:uid="{00000000-0005-0000-0000-00003E000000}"/>
    <cellStyle name="Date_5.1 - NPC Adjust March Semi" xfId="74" xr:uid="{00000000-0005-0000-0000-00003F000000}"/>
    <cellStyle name="Explanatory Text 2" xfId="75" xr:uid="{00000000-0005-0000-0000-000040000000}"/>
    <cellStyle name="Fixed" xfId="76" xr:uid="{00000000-0005-0000-0000-000041000000}"/>
    <cellStyle name="General" xfId="77" xr:uid="{00000000-0005-0000-0000-000042000000}"/>
    <cellStyle name="Good 2" xfId="78" xr:uid="{00000000-0005-0000-0000-000043000000}"/>
    <cellStyle name="Grey" xfId="79" xr:uid="{00000000-0005-0000-0000-000044000000}"/>
    <cellStyle name="header" xfId="80" xr:uid="{00000000-0005-0000-0000-000045000000}"/>
    <cellStyle name="Header1" xfId="81" xr:uid="{00000000-0005-0000-0000-000046000000}"/>
    <cellStyle name="Header2" xfId="82" xr:uid="{00000000-0005-0000-0000-000047000000}"/>
    <cellStyle name="Heading 1 2" xfId="83" xr:uid="{00000000-0005-0000-0000-000048000000}"/>
    <cellStyle name="Heading 2 2" xfId="84" xr:uid="{00000000-0005-0000-0000-000049000000}"/>
    <cellStyle name="Heading 3 2" xfId="85" xr:uid="{00000000-0005-0000-0000-00004A000000}"/>
    <cellStyle name="Heading 4 2" xfId="86" xr:uid="{00000000-0005-0000-0000-00004B000000}"/>
    <cellStyle name="Input [yellow]" xfId="87" xr:uid="{00000000-0005-0000-0000-00004C000000}"/>
    <cellStyle name="Input 2" xfId="88" xr:uid="{00000000-0005-0000-0000-00004D000000}"/>
    <cellStyle name="Input 2 2" xfId="89" xr:uid="{00000000-0005-0000-0000-00004E000000}"/>
    <cellStyle name="Linked Cell 2" xfId="90" xr:uid="{00000000-0005-0000-0000-00004F000000}"/>
    <cellStyle name="Marathon" xfId="91" xr:uid="{00000000-0005-0000-0000-000050000000}"/>
    <cellStyle name="MCP" xfId="92" xr:uid="{00000000-0005-0000-0000-000051000000}"/>
    <cellStyle name="Neutral 2" xfId="93" xr:uid="{00000000-0005-0000-0000-000052000000}"/>
    <cellStyle name="nONE" xfId="94" xr:uid="{00000000-0005-0000-0000-000053000000}"/>
    <cellStyle name="nONE 2" xfId="95" xr:uid="{00000000-0005-0000-0000-000054000000}"/>
    <cellStyle name="noninput" xfId="96" xr:uid="{00000000-0005-0000-0000-000055000000}"/>
    <cellStyle name="Normal" xfId="0" builtinId="0"/>
    <cellStyle name="Normal - Style1" xfId="97" xr:uid="{00000000-0005-0000-0000-000057000000}"/>
    <cellStyle name="Normal 10" xfId="98" xr:uid="{00000000-0005-0000-0000-000058000000}"/>
    <cellStyle name="Normal 10 2" xfId="99" xr:uid="{00000000-0005-0000-0000-000059000000}"/>
    <cellStyle name="Normal 11" xfId="100" xr:uid="{00000000-0005-0000-0000-00005A000000}"/>
    <cellStyle name="Normal 12" xfId="101" xr:uid="{00000000-0005-0000-0000-00005B000000}"/>
    <cellStyle name="Normal 13" xfId="102" xr:uid="{00000000-0005-0000-0000-00005C000000}"/>
    <cellStyle name="Normal 14" xfId="103" xr:uid="{00000000-0005-0000-0000-00005D000000}"/>
    <cellStyle name="Normal 15" xfId="104" xr:uid="{00000000-0005-0000-0000-00005E000000}"/>
    <cellStyle name="Normal 15 2" xfId="105" xr:uid="{00000000-0005-0000-0000-00005F000000}"/>
    <cellStyle name="Normal 16" xfId="106" xr:uid="{00000000-0005-0000-0000-000060000000}"/>
    <cellStyle name="Normal 2" xfId="3" xr:uid="{00000000-0005-0000-0000-000061000000}"/>
    <cellStyle name="Normal 2 2" xfId="107" xr:uid="{00000000-0005-0000-0000-000062000000}"/>
    <cellStyle name="Normal 2 2 2" xfId="108" xr:uid="{00000000-0005-0000-0000-000063000000}"/>
    <cellStyle name="Normal 2 2 3" xfId="109" xr:uid="{00000000-0005-0000-0000-000064000000}"/>
    <cellStyle name="Normal 2 3" xfId="110" xr:uid="{00000000-0005-0000-0000-000065000000}"/>
    <cellStyle name="Normal 3" xfId="2" xr:uid="{00000000-0005-0000-0000-000066000000}"/>
    <cellStyle name="Normal 3 2" xfId="111" xr:uid="{00000000-0005-0000-0000-000067000000}"/>
    <cellStyle name="Normal 3 3" xfId="112" xr:uid="{00000000-0005-0000-0000-000068000000}"/>
    <cellStyle name="Normal 4" xfId="9" xr:uid="{00000000-0005-0000-0000-000069000000}"/>
    <cellStyle name="Normal 4 2" xfId="113" xr:uid="{00000000-0005-0000-0000-00006A000000}"/>
    <cellStyle name="Normal 4 3" xfId="114" xr:uid="{00000000-0005-0000-0000-00006B000000}"/>
    <cellStyle name="Normal 4 4" xfId="115" xr:uid="{00000000-0005-0000-0000-00006C000000}"/>
    <cellStyle name="Normal 5" xfId="10" xr:uid="{00000000-0005-0000-0000-00006D000000}"/>
    <cellStyle name="Normal 5 2" xfId="116" xr:uid="{00000000-0005-0000-0000-00006E000000}"/>
    <cellStyle name="Normal 6" xfId="117" xr:uid="{00000000-0005-0000-0000-00006F000000}"/>
    <cellStyle name="Normal 6 2" xfId="118" xr:uid="{00000000-0005-0000-0000-000070000000}"/>
    <cellStyle name="Normal 7" xfId="119" xr:uid="{00000000-0005-0000-0000-000071000000}"/>
    <cellStyle name="Normal 7 2" xfId="120" xr:uid="{00000000-0005-0000-0000-000072000000}"/>
    <cellStyle name="Normal 8" xfId="121" xr:uid="{00000000-0005-0000-0000-000073000000}"/>
    <cellStyle name="Normal 8 2" xfId="122" xr:uid="{00000000-0005-0000-0000-000074000000}"/>
    <cellStyle name="Normal 9" xfId="123" xr:uid="{00000000-0005-0000-0000-000075000000}"/>
    <cellStyle name="Normal 9 2" xfId="124" xr:uid="{00000000-0005-0000-0000-000076000000}"/>
    <cellStyle name="Normal(0)" xfId="125" xr:uid="{00000000-0005-0000-0000-000077000000}"/>
    <cellStyle name="Normal_tabulation" xfId="11" xr:uid="{00000000-0005-0000-0000-000078000000}"/>
    <cellStyle name="Note 2" xfId="126" xr:uid="{00000000-0005-0000-0000-000079000000}"/>
    <cellStyle name="Note 3" xfId="127" xr:uid="{00000000-0005-0000-0000-00007A000000}"/>
    <cellStyle name="Note 4" xfId="128" xr:uid="{00000000-0005-0000-0000-00007B000000}"/>
    <cellStyle name="Number" xfId="129" xr:uid="{00000000-0005-0000-0000-00007C000000}"/>
    <cellStyle name="Output 2" xfId="130" xr:uid="{00000000-0005-0000-0000-00007D000000}"/>
    <cellStyle name="Password" xfId="131" xr:uid="{00000000-0005-0000-0000-00007E000000}"/>
    <cellStyle name="Percen - Style1" xfId="132" xr:uid="{00000000-0005-0000-0000-00007F000000}"/>
    <cellStyle name="Percen - Style2" xfId="133" xr:uid="{00000000-0005-0000-0000-000080000000}"/>
    <cellStyle name="Percent" xfId="1" builtinId="5"/>
    <cellStyle name="Percent [2]" xfId="134" xr:uid="{00000000-0005-0000-0000-000082000000}"/>
    <cellStyle name="Percent 2" xfId="4" xr:uid="{00000000-0005-0000-0000-000083000000}"/>
    <cellStyle name="Percent 2 2" xfId="135" xr:uid="{00000000-0005-0000-0000-000084000000}"/>
    <cellStyle name="Percent 2 2 2" xfId="136" xr:uid="{00000000-0005-0000-0000-000085000000}"/>
    <cellStyle name="Percent 3" xfId="12" xr:uid="{00000000-0005-0000-0000-000086000000}"/>
    <cellStyle name="Percent 4" xfId="13" xr:uid="{00000000-0005-0000-0000-000087000000}"/>
    <cellStyle name="Percent(0)" xfId="137" xr:uid="{00000000-0005-0000-0000-000088000000}"/>
    <cellStyle name="SAPBEXaggData" xfId="138" xr:uid="{00000000-0005-0000-0000-000089000000}"/>
    <cellStyle name="SAPBEXaggDataEmph" xfId="139" xr:uid="{00000000-0005-0000-0000-00008A000000}"/>
    <cellStyle name="SAPBEXaggItem" xfId="140" xr:uid="{00000000-0005-0000-0000-00008B000000}"/>
    <cellStyle name="SAPBEXaggItemX" xfId="141" xr:uid="{00000000-0005-0000-0000-00008C000000}"/>
    <cellStyle name="SAPBEXchaText" xfId="142" xr:uid="{00000000-0005-0000-0000-00008D000000}"/>
    <cellStyle name="SAPBEXchaText 2" xfId="143" xr:uid="{00000000-0005-0000-0000-00008E000000}"/>
    <cellStyle name="SAPBEXexcBad7" xfId="144" xr:uid="{00000000-0005-0000-0000-00008F000000}"/>
    <cellStyle name="SAPBEXexcBad8" xfId="145" xr:uid="{00000000-0005-0000-0000-000090000000}"/>
    <cellStyle name="SAPBEXexcBad9" xfId="146" xr:uid="{00000000-0005-0000-0000-000091000000}"/>
    <cellStyle name="SAPBEXexcCritical4" xfId="147" xr:uid="{00000000-0005-0000-0000-000092000000}"/>
    <cellStyle name="SAPBEXexcCritical5" xfId="148" xr:uid="{00000000-0005-0000-0000-000093000000}"/>
    <cellStyle name="SAPBEXexcCritical6" xfId="149" xr:uid="{00000000-0005-0000-0000-000094000000}"/>
    <cellStyle name="SAPBEXexcGood1" xfId="150" xr:uid="{00000000-0005-0000-0000-000095000000}"/>
    <cellStyle name="SAPBEXexcGood2" xfId="151" xr:uid="{00000000-0005-0000-0000-000096000000}"/>
    <cellStyle name="SAPBEXexcGood3" xfId="152" xr:uid="{00000000-0005-0000-0000-000097000000}"/>
    <cellStyle name="SAPBEXfilterDrill" xfId="153" xr:uid="{00000000-0005-0000-0000-000098000000}"/>
    <cellStyle name="SAPBEXfilterItem" xfId="154" xr:uid="{00000000-0005-0000-0000-000099000000}"/>
    <cellStyle name="SAPBEXfilterItem 2" xfId="155" xr:uid="{00000000-0005-0000-0000-00009A000000}"/>
    <cellStyle name="SAPBEXfilterText" xfId="156" xr:uid="{00000000-0005-0000-0000-00009B000000}"/>
    <cellStyle name="SAPBEXformats" xfId="157" xr:uid="{00000000-0005-0000-0000-00009C000000}"/>
    <cellStyle name="SAPBEXheaderItem" xfId="158" xr:uid="{00000000-0005-0000-0000-00009D000000}"/>
    <cellStyle name="SAPBEXheaderItem 2" xfId="159" xr:uid="{00000000-0005-0000-0000-00009E000000}"/>
    <cellStyle name="SAPBEXheaderText" xfId="160" xr:uid="{00000000-0005-0000-0000-00009F000000}"/>
    <cellStyle name="SAPBEXheaderText 2" xfId="161" xr:uid="{00000000-0005-0000-0000-0000A0000000}"/>
    <cellStyle name="SAPBEXHLevel0" xfId="162" xr:uid="{00000000-0005-0000-0000-0000A1000000}"/>
    <cellStyle name="SAPBEXHLevel0X" xfId="163" xr:uid="{00000000-0005-0000-0000-0000A2000000}"/>
    <cellStyle name="SAPBEXHLevel1" xfId="164" xr:uid="{00000000-0005-0000-0000-0000A3000000}"/>
    <cellStyle name="SAPBEXHLevel1X" xfId="165" xr:uid="{00000000-0005-0000-0000-0000A4000000}"/>
    <cellStyle name="SAPBEXHLevel2" xfId="166" xr:uid="{00000000-0005-0000-0000-0000A5000000}"/>
    <cellStyle name="SAPBEXHLevel2X" xfId="167" xr:uid="{00000000-0005-0000-0000-0000A6000000}"/>
    <cellStyle name="SAPBEXHLevel3" xfId="168" xr:uid="{00000000-0005-0000-0000-0000A7000000}"/>
    <cellStyle name="SAPBEXHLevel3X" xfId="169" xr:uid="{00000000-0005-0000-0000-0000A8000000}"/>
    <cellStyle name="SAPBEXresData" xfId="170" xr:uid="{00000000-0005-0000-0000-0000A9000000}"/>
    <cellStyle name="SAPBEXresDataEmph" xfId="171" xr:uid="{00000000-0005-0000-0000-0000AA000000}"/>
    <cellStyle name="SAPBEXresItem" xfId="172" xr:uid="{00000000-0005-0000-0000-0000AB000000}"/>
    <cellStyle name="SAPBEXresItemX" xfId="173" xr:uid="{00000000-0005-0000-0000-0000AC000000}"/>
    <cellStyle name="SAPBEXstdData" xfId="174" xr:uid="{00000000-0005-0000-0000-0000AD000000}"/>
    <cellStyle name="SAPBEXstdData 2" xfId="175" xr:uid="{00000000-0005-0000-0000-0000AE000000}"/>
    <cellStyle name="SAPBEXstdDataEmph" xfId="176" xr:uid="{00000000-0005-0000-0000-0000AF000000}"/>
    <cellStyle name="SAPBEXstdItem" xfId="14" xr:uid="{00000000-0005-0000-0000-0000B0000000}"/>
    <cellStyle name="SAPBEXstdItem 2" xfId="177" xr:uid="{00000000-0005-0000-0000-0000B1000000}"/>
    <cellStyle name="SAPBEXstdItemX" xfId="178" xr:uid="{00000000-0005-0000-0000-0000B2000000}"/>
    <cellStyle name="SAPBEXstdItemX 2" xfId="179" xr:uid="{00000000-0005-0000-0000-0000B3000000}"/>
    <cellStyle name="SAPBEXtitle" xfId="180" xr:uid="{00000000-0005-0000-0000-0000B4000000}"/>
    <cellStyle name="SAPBEXtitle 2" xfId="181" xr:uid="{00000000-0005-0000-0000-0000B5000000}"/>
    <cellStyle name="SAPBEXundefined" xfId="182" xr:uid="{00000000-0005-0000-0000-0000B6000000}"/>
    <cellStyle name="Shade" xfId="183" xr:uid="{00000000-0005-0000-0000-0000B7000000}"/>
    <cellStyle name="Special" xfId="184" xr:uid="{00000000-0005-0000-0000-0000B8000000}"/>
    <cellStyle name="Style 1" xfId="185" xr:uid="{00000000-0005-0000-0000-0000B9000000}"/>
    <cellStyle name="Style 21" xfId="186" xr:uid="{00000000-0005-0000-0000-0000BA000000}"/>
    <cellStyle name="Style 22" xfId="187" xr:uid="{00000000-0005-0000-0000-0000BB000000}"/>
    <cellStyle name="Style 24" xfId="188" xr:uid="{00000000-0005-0000-0000-0000BC000000}"/>
    <cellStyle name="Style 27" xfId="189" xr:uid="{00000000-0005-0000-0000-0000BD000000}"/>
    <cellStyle name="Style 35" xfId="190" xr:uid="{00000000-0005-0000-0000-0000BE000000}"/>
    <cellStyle name="Style 36" xfId="191" xr:uid="{00000000-0005-0000-0000-0000BF000000}"/>
    <cellStyle name="Title 2" xfId="192" xr:uid="{00000000-0005-0000-0000-0000C0000000}"/>
    <cellStyle name="Titles" xfId="193" xr:uid="{00000000-0005-0000-0000-0000C1000000}"/>
    <cellStyle name="Total 2" xfId="194" xr:uid="{00000000-0005-0000-0000-0000C2000000}"/>
    <cellStyle name="Total2 - Style2" xfId="195" xr:uid="{00000000-0005-0000-0000-0000C3000000}"/>
    <cellStyle name="TRANSMISSION RELIABILITY PORTION OF PROJECT" xfId="196" xr:uid="{00000000-0005-0000-0000-0000C4000000}"/>
    <cellStyle name="Underl - Style4" xfId="197" xr:uid="{00000000-0005-0000-0000-0000C5000000}"/>
    <cellStyle name="UNLocked" xfId="198" xr:uid="{00000000-0005-0000-0000-0000C6000000}"/>
    <cellStyle name="Unprot" xfId="199" xr:uid="{00000000-0005-0000-0000-0000C7000000}"/>
    <cellStyle name="Unprot$" xfId="200" xr:uid="{00000000-0005-0000-0000-0000C8000000}"/>
    <cellStyle name="Unprot_CA Blocking Jun08 - GRC" xfId="201" xr:uid="{00000000-0005-0000-0000-0000C9000000}"/>
    <cellStyle name="Unprotect" xfId="202" xr:uid="{00000000-0005-0000-0000-0000CA000000}"/>
    <cellStyle name="Warning Text 2" xfId="203" xr:uid="{00000000-0005-0000-0000-0000C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PDXCO\SHR02\REA\REG\zregulation\ariel\Non-Confidential%20Workpapers\230172-PAC-SLC-WAJAM2023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2"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IDAHO-UPL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</row>
        <row r="24">
          <cell r="G24" t="str">
            <v>SG</v>
          </cell>
          <cell r="J24">
            <v>0.99999999999999989</v>
          </cell>
          <cell r="K24">
            <v>1.5306311472757473E-2</v>
          </cell>
          <cell r="L24">
            <v>0.26597473936409682</v>
          </cell>
          <cell r="M24">
            <v>7.9787774498314715E-2</v>
          </cell>
          <cell r="N24">
            <v>0</v>
          </cell>
          <cell r="O24">
            <v>0.1226566832499783</v>
          </cell>
          <cell r="P24">
            <v>0.44219304245837415</v>
          </cell>
          <cell r="Q24">
            <v>5.7350746806442823E-2</v>
          </cell>
          <cell r="R24">
            <v>1.6347103387405394E-2</v>
          </cell>
          <cell r="S24">
            <v>3.8359876263025742E-4</v>
          </cell>
        </row>
        <row r="25">
          <cell r="G25" t="str">
            <v>SG-P</v>
          </cell>
          <cell r="J25">
            <v>0.99999999999999989</v>
          </cell>
          <cell r="K25">
            <v>1.5306311472757473E-2</v>
          </cell>
          <cell r="L25">
            <v>0.26597473936409682</v>
          </cell>
          <cell r="M25">
            <v>7.9787774498314715E-2</v>
          </cell>
          <cell r="N25">
            <v>0</v>
          </cell>
          <cell r="O25">
            <v>0.1226566832499783</v>
          </cell>
          <cell r="P25">
            <v>0.44219304245837415</v>
          </cell>
          <cell r="Q25">
            <v>5.7350746806442823E-2</v>
          </cell>
          <cell r="R25">
            <v>1.6347103387405394E-2</v>
          </cell>
          <cell r="S25">
            <v>3.8359876263025742E-4</v>
          </cell>
        </row>
        <row r="26">
          <cell r="G26" t="str">
            <v>SG-U</v>
          </cell>
          <cell r="J26">
            <v>0.99999999999999989</v>
          </cell>
          <cell r="K26">
            <v>1.5306311472757473E-2</v>
          </cell>
          <cell r="L26">
            <v>0.26597473936409682</v>
          </cell>
          <cell r="M26">
            <v>7.9787774498314715E-2</v>
          </cell>
          <cell r="N26">
            <v>0</v>
          </cell>
          <cell r="O26">
            <v>0.1226566832499783</v>
          </cell>
          <cell r="P26">
            <v>0.44219304245837415</v>
          </cell>
          <cell r="Q26">
            <v>5.7350746806442823E-2</v>
          </cell>
          <cell r="R26">
            <v>1.6347103387405394E-2</v>
          </cell>
          <cell r="S26">
            <v>3.8359876263025742E-4</v>
          </cell>
        </row>
        <row r="27">
          <cell r="G27" t="str">
            <v>DGP</v>
          </cell>
          <cell r="J27">
            <v>0.99999999999999989</v>
          </cell>
          <cell r="K27">
            <v>3.1642555956015284E-2</v>
          </cell>
          <cell r="L27">
            <v>0.5498464204256015</v>
          </cell>
          <cell r="M27">
            <v>0.1649443187970108</v>
          </cell>
          <cell r="N27">
            <v>0</v>
          </cell>
          <cell r="O27">
            <v>0.25356670482137245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0.85650763268691066</v>
          </cell>
          <cell r="Q28">
            <v>0.11108576495668582</v>
          </cell>
          <cell r="R28">
            <v>3.1663589155075403E-2</v>
          </cell>
          <cell r="S28">
            <v>7.4301320132823777E-4</v>
          </cell>
        </row>
        <row r="29">
          <cell r="G29" t="str">
            <v>SC</v>
          </cell>
          <cell r="J29">
            <v>0.99999999999999978</v>
          </cell>
          <cell r="K29">
            <v>1.5594760763031146E-2</v>
          </cell>
          <cell r="L29">
            <v>0.27256509654023642</v>
          </cell>
          <cell r="M29">
            <v>8.0995819172240732E-2</v>
          </cell>
          <cell r="N29">
            <v>0</v>
          </cell>
          <cell r="O29">
            <v>0.11784357390478452</v>
          </cell>
          <cell r="P29">
            <v>0.44102957871621568</v>
          </cell>
          <cell r="Q29">
            <v>5.5911047692988977E-2</v>
          </cell>
          <cell r="R29">
            <v>1.567288295900536E-2</v>
          </cell>
          <cell r="S29">
            <v>3.8724025149713346E-4</v>
          </cell>
        </row>
        <row r="30">
          <cell r="G30" t="str">
            <v>SE</v>
          </cell>
          <cell r="J30">
            <v>0.99999999999999989</v>
          </cell>
          <cell r="K30">
            <v>1.4440963601936451E-2</v>
          </cell>
          <cell r="L30">
            <v>0.24620366783567801</v>
          </cell>
          <cell r="M30">
            <v>7.6163640476536676E-2</v>
          </cell>
          <cell r="N30">
            <v>0</v>
          </cell>
          <cell r="O30">
            <v>0.13709601128555968</v>
          </cell>
          <cell r="P30">
            <v>0.44568343368484969</v>
          </cell>
          <cell r="Q30">
            <v>6.166984414680439E-2</v>
          </cell>
          <cell r="R30">
            <v>1.8369764672605503E-2</v>
          </cell>
          <cell r="S30">
            <v>3.7267429602962923E-4</v>
          </cell>
        </row>
        <row r="31">
          <cell r="G31" t="str">
            <v>CAEW</v>
          </cell>
          <cell r="J31">
            <v>1</v>
          </cell>
          <cell r="K31">
            <v>4.2875917268496599E-2</v>
          </cell>
          <cell r="L31">
            <v>0.73099056159295495</v>
          </cell>
          <cell r="M31">
            <v>0.22613352113854845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0.20672153387868078</v>
          </cell>
          <cell r="P32">
            <v>0.67202803474526585</v>
          </cell>
          <cell r="Q32">
            <v>9.2989465240768732E-2</v>
          </cell>
          <cell r="R32">
            <v>2.7699025628117564E-2</v>
          </cell>
          <cell r="S32">
            <v>5.6194050716716301E-4</v>
          </cell>
        </row>
        <row r="33">
          <cell r="G33" t="str">
            <v>DEP</v>
          </cell>
          <cell r="J33">
            <v>1</v>
          </cell>
          <cell r="K33">
            <v>3.0472321339730959E-2</v>
          </cell>
          <cell r="L33">
            <v>0.51952192998416913</v>
          </cell>
          <cell r="M33">
            <v>0.16071523971527413</v>
          </cell>
          <cell r="N33">
            <v>0</v>
          </cell>
          <cell r="O33">
            <v>0.28929050896082581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0.84715275082544572</v>
          </cell>
          <cell r="Q34">
            <v>0.11722171874327354</v>
          </cell>
          <cell r="R34">
            <v>3.4917153069274717E-2</v>
          </cell>
          <cell r="S34">
            <v>7.0837736200597093E-4</v>
          </cell>
        </row>
        <row r="35">
          <cell r="G35" t="str">
            <v>SO</v>
          </cell>
          <cell r="J35">
            <v>1</v>
          </cell>
          <cell r="K35">
            <v>2.0682735666543675E-2</v>
          </cell>
          <cell r="L35">
            <v>0.25462765946659516</v>
          </cell>
          <cell r="M35">
            <v>7.0845810240555085E-2</v>
          </cell>
          <cell r="N35">
            <v>0</v>
          </cell>
          <cell r="O35">
            <v>0.11736481970027846</v>
          </cell>
          <cell r="P35">
            <v>0.45914801469997946</v>
          </cell>
          <cell r="Q35">
            <v>5.9252226723431119E-2</v>
          </cell>
          <cell r="R35">
            <v>1.7795425970260893E-2</v>
          </cell>
          <cell r="S35">
            <v>2.8330753235625137E-4</v>
          </cell>
        </row>
        <row r="36">
          <cell r="G36" t="str">
            <v>SO-P</v>
          </cell>
          <cell r="J36">
            <v>1</v>
          </cell>
          <cell r="K36">
            <v>2.0682735666543675E-2</v>
          </cell>
          <cell r="L36">
            <v>0.25462765946659516</v>
          </cell>
          <cell r="M36">
            <v>7.0845810240555085E-2</v>
          </cell>
          <cell r="N36">
            <v>0</v>
          </cell>
          <cell r="O36">
            <v>0.11736481970027846</v>
          </cell>
          <cell r="P36">
            <v>0.45914801469997946</v>
          </cell>
          <cell r="Q36">
            <v>5.9252226723431119E-2</v>
          </cell>
          <cell r="R36">
            <v>1.7795425970260893E-2</v>
          </cell>
          <cell r="S36">
            <v>2.8330753235625137E-4</v>
          </cell>
        </row>
        <row r="37">
          <cell r="G37" t="str">
            <v>SO-U</v>
          </cell>
          <cell r="J37">
            <v>1</v>
          </cell>
          <cell r="K37">
            <v>2.0682735666543675E-2</v>
          </cell>
          <cell r="L37">
            <v>0.25462765946659516</v>
          </cell>
          <cell r="M37">
            <v>7.0845810240555085E-2</v>
          </cell>
          <cell r="N37">
            <v>0</v>
          </cell>
          <cell r="O37">
            <v>0.11736481970027846</v>
          </cell>
          <cell r="P37">
            <v>0.45914801469997946</v>
          </cell>
          <cell r="Q37">
            <v>5.9252226723431119E-2</v>
          </cell>
          <cell r="R37">
            <v>1.7795425970260893E-2</v>
          </cell>
          <cell r="S37">
            <v>2.8330753235625137E-4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G40" t="str">
            <v>GPS</v>
          </cell>
          <cell r="J40">
            <v>1</v>
          </cell>
          <cell r="K40">
            <v>2.0682735666543668E-2</v>
          </cell>
          <cell r="L40">
            <v>0.25462765946659521</v>
          </cell>
          <cell r="M40">
            <v>7.0845810240555071E-2</v>
          </cell>
          <cell r="N40">
            <v>0</v>
          </cell>
          <cell r="O40">
            <v>0.11736481970027846</v>
          </cell>
          <cell r="P40">
            <v>0.45914801469997935</v>
          </cell>
          <cell r="Q40">
            <v>5.9252226723431112E-2</v>
          </cell>
          <cell r="R40">
            <v>1.7795425970260889E-2</v>
          </cell>
          <cell r="S40">
            <v>2.8330753235625126E-4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G43" t="str">
            <v>SNP</v>
          </cell>
          <cell r="J43">
            <v>0.99999999999999989</v>
          </cell>
          <cell r="K43">
            <v>1.861533871517683E-2</v>
          </cell>
          <cell r="L43">
            <v>0.247588790833558</v>
          </cell>
          <cell r="M43">
            <v>6.8841450639549967E-2</v>
          </cell>
          <cell r="N43">
            <v>0</v>
          </cell>
          <cell r="O43">
            <v>0.11732360352474852</v>
          </cell>
          <cell r="P43">
            <v>0.47053229054234008</v>
          </cell>
          <cell r="Q43">
            <v>5.9140218294735952E-2</v>
          </cell>
          <cell r="R43">
            <v>1.7593831982609314E-2</v>
          </cell>
          <cell r="S43">
            <v>2.9565159438896287E-4</v>
          </cell>
          <cell r="T43">
            <v>6.8823872892598373E-5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G54" t="str">
            <v>SNPD</v>
          </cell>
          <cell r="J54">
            <v>1.0000000000000002</v>
          </cell>
          <cell r="K54">
            <v>3.1996233440683274E-2</v>
          </cell>
          <cell r="L54">
            <v>0.2725837155240225</v>
          </cell>
          <cell r="M54">
            <v>6.264027551852748E-2</v>
          </cell>
          <cell r="N54">
            <v>0</v>
          </cell>
          <cell r="O54">
            <v>8.2219997834898292E-2</v>
          </cell>
          <cell r="P54">
            <v>0.48171359627555882</v>
          </cell>
          <cell r="Q54">
            <v>5.0323414237423779E-2</v>
          </cell>
          <cell r="R54">
            <v>1.8522767168885818E-2</v>
          </cell>
          <cell r="S54">
            <v>0</v>
          </cell>
        </row>
        <row r="55">
          <cell r="G55" t="str">
            <v>CAGW</v>
          </cell>
          <cell r="J55">
            <v>1</v>
          </cell>
          <cell r="K55">
            <v>4.1920810026244058E-2</v>
          </cell>
          <cell r="L55">
            <v>0.73644936079335244</v>
          </cell>
          <cell r="M55">
            <v>0.22162982918040364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0.18530052945972386</v>
          </cell>
          <cell r="P56">
            <v>0.69839300603287158</v>
          </cell>
          <cell r="Q56">
            <v>9.1405655044486361E-2</v>
          </cell>
          <cell r="R56">
            <v>2.4316475749477626E-2</v>
          </cell>
          <cell r="S56">
            <v>5.8433371344072168E-4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0.20672153387868075</v>
          </cell>
          <cell r="P58">
            <v>0.67202803474526585</v>
          </cell>
          <cell r="Q58">
            <v>9.2989465240768718E-2</v>
          </cell>
          <cell r="R58">
            <v>2.769902562811756E-2</v>
          </cell>
          <cell r="S58">
            <v>5.619405071671629E-4</v>
          </cell>
        </row>
        <row r="59">
          <cell r="G59" t="str">
            <v>JBG</v>
          </cell>
          <cell r="J59">
            <v>0.99999999999999978</v>
          </cell>
          <cell r="K59">
            <v>4.1920810026244058E-2</v>
          </cell>
          <cell r="L59">
            <v>0.73644936079335244</v>
          </cell>
          <cell r="M59">
            <v>0.22162982918040364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G60" t="str">
            <v>JBE</v>
          </cell>
          <cell r="J60">
            <v>1</v>
          </cell>
          <cell r="K60">
            <v>4.2875917268496599E-2</v>
          </cell>
          <cell r="L60">
            <v>0.73099056159295495</v>
          </cell>
          <cell r="M60">
            <v>0.22613352113854845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G61" t="str">
            <v>WRG</v>
          </cell>
          <cell r="J61">
            <v>0.99999999999999978</v>
          </cell>
          <cell r="K61">
            <v>1.5141842201764295E-2</v>
          </cell>
          <cell r="L61">
            <v>0.26600631055893337</v>
          </cell>
          <cell r="M61">
            <v>8.0052935488430066E-2</v>
          </cell>
          <cell r="N61">
            <v>0</v>
          </cell>
          <cell r="O61">
            <v>0.11836977656573207</v>
          </cell>
          <cell r="P61">
            <v>0.44613269222821877</v>
          </cell>
          <cell r="Q61">
            <v>5.8389832970293522E-2</v>
          </cell>
          <cell r="R61">
            <v>1.5533338246382785E-2</v>
          </cell>
          <cell r="S61">
            <v>3.7327174024527908E-4</v>
          </cell>
        </row>
        <row r="62">
          <cell r="G62" t="str">
            <v>WRE</v>
          </cell>
          <cell r="J62">
            <v>0.99999999999999978</v>
          </cell>
          <cell r="K62">
            <v>1.5486827977060537E-2</v>
          </cell>
          <cell r="L62">
            <v>0.26403458634721633</v>
          </cell>
          <cell r="M62">
            <v>8.1679673924850815E-2</v>
          </cell>
          <cell r="N62">
            <v>0</v>
          </cell>
          <cell r="O62">
            <v>0.13205349087717236</v>
          </cell>
          <cell r="P62">
            <v>0.42929077726135323</v>
          </cell>
          <cell r="Q62">
            <v>5.9401569200098633E-2</v>
          </cell>
          <cell r="R62">
            <v>1.7694107427801021E-2</v>
          </cell>
          <cell r="S62">
            <v>3.5896698444711698E-4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G65" t="str">
            <v>SNPPH-P</v>
          </cell>
          <cell r="J65">
            <v>1.0000000000000002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</v>
          </cell>
        </row>
        <row r="66">
          <cell r="G66" t="str">
            <v>SNPPH-U</v>
          </cell>
          <cell r="J66">
            <v>1.0000000000000002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</v>
          </cell>
        </row>
        <row r="67">
          <cell r="G67" t="str">
            <v>CN</v>
          </cell>
          <cell r="J67">
            <v>0.99999999999999989</v>
          </cell>
          <cell r="K67">
            <v>2.2935983956152175E-2</v>
          </cell>
          <cell r="L67">
            <v>0.30682949774927709</v>
          </cell>
          <cell r="M67">
            <v>6.742981175467383E-2</v>
          </cell>
          <cell r="N67">
            <v>0</v>
          </cell>
          <cell r="O67">
            <v>6.3543743746330345E-2</v>
          </cell>
          <cell r="P67">
            <v>0.48877413958358157</v>
          </cell>
          <cell r="Q67">
            <v>4.2420875377373525E-2</v>
          </cell>
          <cell r="R67">
            <v>8.0659478326114854E-3</v>
          </cell>
          <cell r="S67">
            <v>0</v>
          </cell>
          <cell r="T67">
            <v>0</v>
          </cell>
          <cell r="U67">
            <v>0</v>
          </cell>
        </row>
        <row r="68">
          <cell r="G68" t="str">
            <v>CNP</v>
          </cell>
          <cell r="J68">
            <v>0.99999999999999978</v>
          </cell>
          <cell r="K68">
            <v>4.9780856632462296E-2</v>
          </cell>
          <cell r="L68">
            <v>0.6659507290930996</v>
          </cell>
          <cell r="M68">
            <v>0.14635141871962112</v>
          </cell>
          <cell r="N68">
            <v>0</v>
          </cell>
          <cell r="O68">
            <v>0.13791699555481701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0.90637775271466892</v>
          </cell>
          <cell r="Q69">
            <v>7.8664836330110136E-2</v>
          </cell>
          <cell r="R69">
            <v>1.495741095522094E-2</v>
          </cell>
          <cell r="S69">
            <v>0</v>
          </cell>
          <cell r="T69">
            <v>0</v>
          </cell>
          <cell r="U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G73" t="str">
            <v>EXCTAX</v>
          </cell>
          <cell r="J73">
            <v>0</v>
          </cell>
          <cell r="K73">
            <v>2.3978108950294126E-2</v>
          </cell>
          <cell r="L73">
            <v>0.26591523805782263</v>
          </cell>
          <cell r="M73">
            <v>2.2077230915453844E-2</v>
          </cell>
          <cell r="N73">
            <v>0</v>
          </cell>
          <cell r="O73">
            <v>0.11815439610941245</v>
          </cell>
          <cell r="P73">
            <v>0.52384117300974231</v>
          </cell>
          <cell r="Q73">
            <v>7.5000251050667696E-2</v>
          </cell>
          <cell r="R73">
            <v>1.7958473901716305E-2</v>
          </cell>
          <cell r="S73">
            <v>7.6806181939106256E-3</v>
          </cell>
          <cell r="T73">
            <v>-3.5341478858002498E-2</v>
          </cell>
          <cell r="U73">
            <v>-1.4576915285066112E-2</v>
          </cell>
        </row>
        <row r="74">
          <cell r="G74" t="str">
            <v>INT</v>
          </cell>
          <cell r="J74">
            <v>0.99999999999999989</v>
          </cell>
          <cell r="K74">
            <v>1.861533871517683E-2</v>
          </cell>
          <cell r="L74">
            <v>0.247588790833558</v>
          </cell>
          <cell r="M74">
            <v>6.8841450639549967E-2</v>
          </cell>
          <cell r="N74">
            <v>0</v>
          </cell>
          <cell r="O74">
            <v>0.11732360352474852</v>
          </cell>
          <cell r="P74">
            <v>0.47053229054234008</v>
          </cell>
          <cell r="Q74">
            <v>5.9140218294735952E-2</v>
          </cell>
          <cell r="R74">
            <v>1.7593831982609314E-2</v>
          </cell>
          <cell r="S74">
            <v>2.9565159438896287E-4</v>
          </cell>
          <cell r="T74">
            <v>6.8823872892598373E-5</v>
          </cell>
          <cell r="U74">
            <v>0</v>
          </cell>
        </row>
        <row r="75">
          <cell r="G75" t="str">
            <v>CIAC</v>
          </cell>
          <cell r="J75">
            <v>1.0000000000000002</v>
          </cell>
          <cell r="K75">
            <v>3.1996233440683274E-2</v>
          </cell>
          <cell r="L75">
            <v>0.2725837155240225</v>
          </cell>
          <cell r="M75">
            <v>6.264027551852748E-2</v>
          </cell>
          <cell r="N75">
            <v>0</v>
          </cell>
          <cell r="O75">
            <v>8.2219997834898292E-2</v>
          </cell>
          <cell r="P75">
            <v>0.48171359627555882</v>
          </cell>
          <cell r="Q75">
            <v>5.0323414237423779E-2</v>
          </cell>
          <cell r="R75">
            <v>1.8522767168885818E-2</v>
          </cell>
          <cell r="S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G78" t="str">
            <v>BADDEBT</v>
          </cell>
          <cell r="J78">
            <v>1.0000000000000002</v>
          </cell>
          <cell r="K78">
            <v>3.4469979992916365E-2</v>
          </cell>
          <cell r="L78">
            <v>0.39521001872290024</v>
          </cell>
          <cell r="M78">
            <v>0.13627237107686591</v>
          </cell>
          <cell r="N78">
            <v>0</v>
          </cell>
          <cell r="O78">
            <v>7.9815062934378733E-2</v>
          </cell>
          <cell r="P78">
            <v>0.33590794451171835</v>
          </cell>
          <cell r="Q78">
            <v>1.8309908017086696E-2</v>
          </cell>
          <cell r="R78">
            <v>1.4714744133610952E-5</v>
          </cell>
          <cell r="S78">
            <v>0</v>
          </cell>
          <cell r="T78">
            <v>0</v>
          </cell>
          <cell r="U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</row>
        <row r="89">
          <cell r="G89" t="str">
            <v>SNPPS</v>
          </cell>
          <cell r="J89">
            <v>1</v>
          </cell>
          <cell r="K89">
            <v>1.1171370886909872E-2</v>
          </cell>
          <cell r="L89">
            <v>0.19611401412389692</v>
          </cell>
          <cell r="M89">
            <v>5.8744509857777322E-2</v>
          </cell>
          <cell r="N89">
            <v>0</v>
          </cell>
          <cell r="O89">
            <v>0.13640862483609392</v>
          </cell>
          <cell r="P89">
            <v>0.51129122857671061</v>
          </cell>
          <cell r="Q89">
            <v>6.7814762663744949E-2</v>
          </cell>
          <cell r="R89">
            <v>1.8022823367944696E-2</v>
          </cell>
          <cell r="S89">
            <v>4.3266568692206951E-4</v>
          </cell>
        </row>
        <row r="90">
          <cell r="G90" t="str">
            <v>SNPT</v>
          </cell>
          <cell r="J90">
            <v>0.99999999999999978</v>
          </cell>
          <cell r="K90">
            <v>1.5311823031490129E-2</v>
          </cell>
          <cell r="L90">
            <v>0.26607213152030906</v>
          </cell>
          <cell r="M90">
            <v>7.9817133697328443E-2</v>
          </cell>
          <cell r="N90">
            <v>0</v>
          </cell>
          <cell r="O90">
            <v>0.12263134727800375</v>
          </cell>
          <cell r="P90">
            <v>0.44210145381846988</v>
          </cell>
          <cell r="Q90">
            <v>5.7338861323631717E-2</v>
          </cell>
          <cell r="R90">
            <v>1.6343729843897464E-2</v>
          </cell>
          <cell r="S90">
            <v>3.835194868695614E-4</v>
          </cell>
        </row>
        <row r="91">
          <cell r="G91" t="str">
            <v>SNPP</v>
          </cell>
          <cell r="J91">
            <v>1</v>
          </cell>
          <cell r="K91">
            <v>1.2518584141384329E-2</v>
          </cell>
          <cell r="L91">
            <v>0.21862870891884115</v>
          </cell>
          <cell r="M91">
            <v>6.5564849667887962E-2</v>
          </cell>
          <cell r="N91">
            <v>0</v>
          </cell>
          <cell r="O91">
            <v>0.13229773814420737</v>
          </cell>
          <cell r="P91">
            <v>0.4887999803319466</v>
          </cell>
          <cell r="Q91">
            <v>6.4091159853410989E-2</v>
          </cell>
          <cell r="R91">
            <v>1.7518594395236117E-2</v>
          </cell>
          <cell r="S91">
            <v>4.1678468001327812E-4</v>
          </cell>
          <cell r="T91">
            <v>1.6359986707250616E-4</v>
          </cell>
        </row>
        <row r="92">
          <cell r="G92" t="str">
            <v>SNPPH</v>
          </cell>
          <cell r="J92">
            <v>1.0000000000000002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</v>
          </cell>
        </row>
        <row r="93">
          <cell r="G93" t="str">
            <v>SNPPN</v>
          </cell>
          <cell r="J93">
            <v>1</v>
          </cell>
          <cell r="K93">
            <v>4.1920810026244065E-2</v>
          </cell>
          <cell r="L93">
            <v>0.73644936079335244</v>
          </cell>
          <cell r="M93">
            <v>0.22162982918040364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G94" t="str">
            <v>SNPPO</v>
          </cell>
          <cell r="J94">
            <v>0.99999999999999989</v>
          </cell>
          <cell r="K94">
            <v>1.3391234280246297E-2</v>
          </cell>
          <cell r="L94">
            <v>0.23321501661083799</v>
          </cell>
          <cell r="M94">
            <v>6.9983277341422817E-2</v>
          </cell>
          <cell r="N94">
            <v>0</v>
          </cell>
          <cell r="O94">
            <v>0.1296808321344485</v>
          </cell>
          <cell r="P94">
            <v>0.47441924512646022</v>
          </cell>
          <cell r="Q94">
            <v>6.1705784506102201E-2</v>
          </cell>
          <cell r="R94">
            <v>1.7197960229939066E-2</v>
          </cell>
          <cell r="S94">
            <v>4.0664977054290235E-4</v>
          </cell>
        </row>
        <row r="95">
          <cell r="G95" t="str">
            <v>SNPG</v>
          </cell>
          <cell r="J95">
            <v>0.99999999999999944</v>
          </cell>
          <cell r="K95">
            <v>2.6792795715863252E-2</v>
          </cell>
          <cell r="L95">
            <v>0.27268188925771869</v>
          </cell>
          <cell r="M95">
            <v>6.2155822036949103E-2</v>
          </cell>
          <cell r="N95">
            <v>0</v>
          </cell>
          <cell r="O95">
            <v>0.12815692776239551</v>
          </cell>
          <cell r="P95">
            <v>0.41760490290568753</v>
          </cell>
          <cell r="Q95">
            <v>6.9755132179658286E-2</v>
          </cell>
          <cell r="R95">
            <v>2.2684611666077822E-2</v>
          </cell>
          <cell r="S95">
            <v>1.6791847564947987E-4</v>
          </cell>
        </row>
        <row r="96">
          <cell r="G96" t="str">
            <v>SNPI</v>
          </cell>
          <cell r="J96">
            <v>0.99999999999999978</v>
          </cell>
          <cell r="K96">
            <v>1.8113814265440845E-2</v>
          </cell>
          <cell r="L96">
            <v>0.24396461302065101</v>
          </cell>
          <cell r="M96">
            <v>6.8616317931519843E-2</v>
          </cell>
          <cell r="N96">
            <v>0</v>
          </cell>
          <cell r="O96">
            <v>0.12272741134680146</v>
          </cell>
          <cell r="P96">
            <v>0.46629361859376944</v>
          </cell>
          <cell r="Q96">
            <v>6.5323272656451492E-2</v>
          </cell>
          <cell r="R96">
            <v>1.4702677680871322E-2</v>
          </cell>
          <cell r="S96">
            <v>2.5827450449436503E-4</v>
          </cell>
        </row>
        <row r="97">
          <cell r="G97" t="str">
            <v>TROJP</v>
          </cell>
          <cell r="J97">
            <v>0.99999999999999989</v>
          </cell>
          <cell r="K97">
            <v>4.206589812590001E-2</v>
          </cell>
          <cell r="L97">
            <v>0.73562012741792415</v>
          </cell>
          <cell r="M97">
            <v>0.22231397445617598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G98" t="str">
            <v>TROJD</v>
          </cell>
          <cell r="J98">
            <v>1</v>
          </cell>
          <cell r="K98">
            <v>4.209152361653816E-2</v>
          </cell>
          <cell r="L98">
            <v>0.73547366804496883</v>
          </cell>
          <cell r="M98">
            <v>0.22243480833849302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G99" t="str">
            <v>IBT</v>
          </cell>
          <cell r="J99">
            <v>0</v>
          </cell>
          <cell r="K99">
            <v>2.4718470501639639E-2</v>
          </cell>
          <cell r="L99">
            <v>0.2709735432752115</v>
          </cell>
          <cell r="M99">
            <v>0</v>
          </cell>
          <cell r="N99">
            <v>0</v>
          </cell>
          <cell r="O99">
            <v>0.12025364759947307</v>
          </cell>
          <cell r="P99">
            <v>0.53202100802489682</v>
          </cell>
          <cell r="Q99">
            <v>7.6315709918771374E-2</v>
          </cell>
          <cell r="R99">
            <v>1.8827386271912234E-2</v>
          </cell>
          <cell r="S99">
            <v>7.9240290015651638E-3</v>
          </cell>
          <cell r="T99">
            <v>-3.6126140449855779E-2</v>
          </cell>
          <cell r="U99">
            <v>-1.4907654143613815E-2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</row>
        <row r="101">
          <cell r="G101" t="str">
            <v>DITBAL</v>
          </cell>
          <cell r="J101">
            <v>1</v>
          </cell>
          <cell r="K101">
            <v>2.1946050229915734E-2</v>
          </cell>
          <cell r="L101">
            <v>0.24642830582098518</v>
          </cell>
          <cell r="M101">
            <v>6.7890616934189296E-2</v>
          </cell>
          <cell r="N101">
            <v>0</v>
          </cell>
          <cell r="O101">
            <v>0.12133312142015212</v>
          </cell>
          <cell r="P101">
            <v>0.44690733422123091</v>
          </cell>
          <cell r="Q101">
            <v>5.8636805692683869E-2</v>
          </cell>
          <cell r="R101">
            <v>2.4461455444006169E-2</v>
          </cell>
          <cell r="S101">
            <v>2.1397308533431191E-3</v>
          </cell>
          <cell r="T101">
            <v>0</v>
          </cell>
          <cell r="U101">
            <v>1.025657938349369E-2</v>
          </cell>
        </row>
        <row r="102">
          <cell r="G102" t="str">
            <v>TAXDEPR</v>
          </cell>
          <cell r="J102">
            <v>1</v>
          </cell>
          <cell r="K102">
            <v>1.8161818609740248E-2</v>
          </cell>
          <cell r="L102">
            <v>0.27081978415217589</v>
          </cell>
          <cell r="M102">
            <v>6.0210637474561575E-2</v>
          </cell>
          <cell r="N102">
            <v>0</v>
          </cell>
          <cell r="O102">
            <v>0.11364894976759293</v>
          </cell>
          <cell r="P102">
            <v>0.4474910223226275</v>
          </cell>
          <cell r="Q102">
            <v>5.5049274959006855E-2</v>
          </cell>
          <cell r="R102">
            <v>1.7283790985199329E-2</v>
          </cell>
          <cell r="S102">
            <v>3.0817627821206749E-4</v>
          </cell>
          <cell r="T102">
            <v>0</v>
          </cell>
          <cell r="U102">
            <v>1.7026545450883751E-2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1.9347509325626018E-2</v>
          </cell>
          <cell r="L106">
            <v>0.23906307678364194</v>
          </cell>
          <cell r="M106">
            <v>6.946105534858768E-2</v>
          </cell>
          <cell r="N106">
            <v>0</v>
          </cell>
          <cell r="O106">
            <v>0.12415114634021877</v>
          </cell>
          <cell r="P106">
            <v>0.47546226753866605</v>
          </cell>
          <cell r="Q106">
            <v>6.1340351692764167E-2</v>
          </cell>
          <cell r="R106">
            <v>1.7787181413216984E-2</v>
          </cell>
          <cell r="S106">
            <v>3.2030950648266539E-4</v>
          </cell>
          <cell r="T106">
            <v>-6.9328979492041401E-3</v>
          </cell>
          <cell r="U106">
            <v>0</v>
          </cell>
        </row>
        <row r="107">
          <cell r="G107" t="str">
            <v>SCHMAEXP</v>
          </cell>
          <cell r="J107">
            <v>1</v>
          </cell>
          <cell r="K107">
            <v>1.3857005375414752E-2</v>
          </cell>
          <cell r="L107">
            <v>0.24645792976697592</v>
          </cell>
          <cell r="M107">
            <v>5.2558929749827371E-2</v>
          </cell>
          <cell r="N107">
            <v>0</v>
          </cell>
          <cell r="O107">
            <v>0.14644857153073529</v>
          </cell>
          <cell r="P107">
            <v>0.39582958458846701</v>
          </cell>
          <cell r="Q107">
            <v>7.7354220590143477E-2</v>
          </cell>
          <cell r="R107">
            <v>1.1212967055580071E-2</v>
          </cell>
          <cell r="S107">
            <v>1.8813245406000575E-4</v>
          </cell>
          <cell r="T107">
            <v>5.609265888879629E-2</v>
          </cell>
          <cell r="U107">
            <v>0</v>
          </cell>
        </row>
        <row r="108">
          <cell r="G108" t="str">
            <v>SGCT</v>
          </cell>
          <cell r="J108">
            <v>1</v>
          </cell>
          <cell r="K108">
            <v>1.531218520805645E-2</v>
          </cell>
          <cell r="L108">
            <v>0.26607680609768053</v>
          </cell>
          <cell r="M108">
            <v>7.9818392735003005E-2</v>
          </cell>
          <cell r="N108">
            <v>0</v>
          </cell>
          <cell r="O108">
            <v>0.12270375225751438</v>
          </cell>
          <cell r="P108">
            <v>0.44236273225510098</v>
          </cell>
          <cell r="Q108">
            <v>5.7372754924240453E-2</v>
          </cell>
          <cell r="R108">
            <v>1.6353376522404216E-2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K23">
            <v>1</v>
          </cell>
        </row>
      </sheetData>
      <sheetData sheetId="13" refreshError="1"/>
      <sheetData sheetId="14">
        <row r="10">
          <cell r="AN10">
            <v>44562</v>
          </cell>
        </row>
        <row r="11">
          <cell r="AN11">
            <v>44593</v>
          </cell>
        </row>
        <row r="12">
          <cell r="AN12">
            <v>44621</v>
          </cell>
        </row>
        <row r="13">
          <cell r="AN13">
            <v>44652</v>
          </cell>
          <cell r="BB13">
            <v>153.60237709714974</v>
          </cell>
          <cell r="BC13">
            <v>2620.0691489517235</v>
          </cell>
          <cell r="BD13">
            <v>670.7304929070832</v>
          </cell>
          <cell r="BE13">
            <v>0</v>
          </cell>
          <cell r="BF13">
            <v>1012.2745054390281</v>
          </cell>
          <cell r="BG13">
            <v>3372.5463335212621</v>
          </cell>
          <cell r="BH13">
            <v>466.10320212572697</v>
          </cell>
          <cell r="BI13">
            <v>138.45776569393166</v>
          </cell>
          <cell r="BJ13">
            <v>3.1115609999999996</v>
          </cell>
          <cell r="BX13">
            <v>81288.584691799988</v>
          </cell>
          <cell r="BY13">
            <v>1443573.3046893012</v>
          </cell>
          <cell r="BZ13">
            <v>449404.19783630007</v>
          </cell>
          <cell r="CA13">
            <v>0</v>
          </cell>
          <cell r="CB13">
            <v>729220.31891039922</v>
          </cell>
          <cell r="CC13">
            <v>2289268.3083937992</v>
          </cell>
          <cell r="CD13">
            <v>304066.74781563343</v>
          </cell>
          <cell r="CE13">
            <v>100328.69027479998</v>
          </cell>
          <cell r="CF13">
            <v>2056.7588599999981</v>
          </cell>
        </row>
        <row r="14">
          <cell r="AN14">
            <v>44682</v>
          </cell>
          <cell r="BB14">
            <v>156.94310129019232</v>
          </cell>
          <cell r="BC14">
            <v>2557.1030585387948</v>
          </cell>
          <cell r="BD14">
            <v>707.64433573899043</v>
          </cell>
          <cell r="BE14">
            <v>0</v>
          </cell>
          <cell r="BF14">
            <v>1072.6953854752676</v>
          </cell>
          <cell r="BG14">
            <v>3425.0209357003164</v>
          </cell>
          <cell r="BH14">
            <v>385.06032549437634</v>
          </cell>
          <cell r="BI14">
            <v>139.22165418094539</v>
          </cell>
          <cell r="BJ14">
            <v>3.2168049999999999</v>
          </cell>
          <cell r="BX14">
            <v>69060.527538500057</v>
          </cell>
          <cell r="BY14">
            <v>1241877.397963301</v>
          </cell>
          <cell r="BZ14">
            <v>374412.74050310015</v>
          </cell>
          <cell r="CA14">
            <v>0</v>
          </cell>
          <cell r="CB14">
            <v>673846.1697412004</v>
          </cell>
          <cell r="CC14">
            <v>2005989.3245855344</v>
          </cell>
          <cell r="CD14">
            <v>247580.91952476709</v>
          </cell>
          <cell r="CE14">
            <v>89690.272104699965</v>
          </cell>
          <cell r="CF14">
            <v>1752.041626000002</v>
          </cell>
        </row>
        <row r="15">
          <cell r="AN15">
            <v>44713</v>
          </cell>
          <cell r="BB15">
            <v>136.27898120682156</v>
          </cell>
          <cell r="BC15">
            <v>2444.6477342768876</v>
          </cell>
          <cell r="BD15">
            <v>717.72450040171839</v>
          </cell>
          <cell r="BE15">
            <v>0</v>
          </cell>
          <cell r="BF15">
            <v>1033.449107761086</v>
          </cell>
          <cell r="BG15">
            <v>3176.8885519538594</v>
          </cell>
          <cell r="BH15">
            <v>440.23682925638309</v>
          </cell>
          <cell r="BI15">
            <v>137.27663700189606</v>
          </cell>
          <cell r="BJ15">
            <v>3.1513649999999997</v>
          </cell>
          <cell r="BX15">
            <v>71134.19593670519</v>
          </cell>
          <cell r="BY15">
            <v>1268561.035362896</v>
          </cell>
          <cell r="BZ15">
            <v>368367.83585771907</v>
          </cell>
          <cell r="CA15">
            <v>0</v>
          </cell>
          <cell r="CB15">
            <v>704061.98203645099</v>
          </cell>
          <cell r="CC15">
            <v>2091946.3814189357</v>
          </cell>
          <cell r="CD15">
            <v>273390.80572333041</v>
          </cell>
          <cell r="CE15">
            <v>95514.745112272736</v>
          </cell>
          <cell r="CF15">
            <v>2014.5019549999997</v>
          </cell>
        </row>
        <row r="16">
          <cell r="AN16">
            <v>44378</v>
          </cell>
          <cell r="BB16">
            <v>111.2463544540221</v>
          </cell>
          <cell r="BC16">
            <v>2096.9787161646532</v>
          </cell>
          <cell r="BD16">
            <v>561.21999113375205</v>
          </cell>
          <cell r="BE16">
            <v>0</v>
          </cell>
          <cell r="BF16">
            <v>944.06612546643964</v>
          </cell>
          <cell r="BG16">
            <v>3230.0698223492377</v>
          </cell>
          <cell r="BH16">
            <v>397.03860597078864</v>
          </cell>
          <cell r="BI16">
            <v>131.73137095630028</v>
          </cell>
          <cell r="BJ16">
            <v>3.4625200000000005</v>
          </cell>
          <cell r="BX16">
            <v>66383.829474373677</v>
          </cell>
          <cell r="BY16">
            <v>1153644.8189558547</v>
          </cell>
          <cell r="BZ16">
            <v>325044.27373576397</v>
          </cell>
          <cell r="CA16">
            <v>0</v>
          </cell>
          <cell r="CB16">
            <v>644078.76930015744</v>
          </cell>
          <cell r="CC16">
            <v>1968909.0631333406</v>
          </cell>
          <cell r="CD16">
            <v>262730.2531906197</v>
          </cell>
          <cell r="CE16">
            <v>91532.829654716232</v>
          </cell>
          <cell r="CF16">
            <v>1915.6634980000017</v>
          </cell>
        </row>
        <row r="17">
          <cell r="AN17">
            <v>44409</v>
          </cell>
          <cell r="BB17">
            <v>118.48549167002943</v>
          </cell>
          <cell r="BC17">
            <v>1862.9597069369775</v>
          </cell>
          <cell r="BD17">
            <v>592.71148656612843</v>
          </cell>
          <cell r="BE17">
            <v>0</v>
          </cell>
          <cell r="BF17">
            <v>928.20136691618086</v>
          </cell>
          <cell r="BG17">
            <v>3787.4344393812416</v>
          </cell>
          <cell r="BH17">
            <v>620.46772370197084</v>
          </cell>
          <cell r="BI17">
            <v>121.66179504083021</v>
          </cell>
          <cell r="BJ17">
            <v>2.1446460000000003</v>
          </cell>
          <cell r="BX17">
            <v>73353.714105334322</v>
          </cell>
          <cell r="BY17">
            <v>1130595.733151735</v>
          </cell>
          <cell r="BZ17">
            <v>329769.45252784202</v>
          </cell>
          <cell r="CA17">
            <v>0</v>
          </cell>
          <cell r="CB17">
            <v>655831.70782703056</v>
          </cell>
          <cell r="CC17">
            <v>2047021.254936802</v>
          </cell>
          <cell r="CD17">
            <v>355558.13996037113</v>
          </cell>
          <cell r="CE17">
            <v>89230.958040169193</v>
          </cell>
          <cell r="CF17">
            <v>1579.9688829999941</v>
          </cell>
        </row>
        <row r="18">
          <cell r="AN18">
            <v>44440</v>
          </cell>
          <cell r="BB18">
            <v>128.65147863074083</v>
          </cell>
          <cell r="BC18">
            <v>2270.9886481984599</v>
          </cell>
          <cell r="BD18">
            <v>782.27898260068037</v>
          </cell>
          <cell r="BE18">
            <v>0</v>
          </cell>
          <cell r="BF18">
            <v>1006.2774761598603</v>
          </cell>
          <cell r="BG18">
            <v>4492.7284071605482</v>
          </cell>
          <cell r="BH18">
            <v>666.97742831028563</v>
          </cell>
          <cell r="BI18">
            <v>131.07032448545689</v>
          </cell>
          <cell r="BJ18">
            <v>4.0721160000000003</v>
          </cell>
          <cell r="BX18">
            <v>68731.535632474566</v>
          </cell>
          <cell r="BY18">
            <v>1090236.7331796989</v>
          </cell>
          <cell r="BZ18">
            <v>341778.97314699949</v>
          </cell>
          <cell r="CA18">
            <v>0</v>
          </cell>
          <cell r="CB18">
            <v>650437.51838954922</v>
          </cell>
          <cell r="CC18">
            <v>2268107.4877003138</v>
          </cell>
          <cell r="CD18">
            <v>418194.22331095126</v>
          </cell>
          <cell r="CE18">
            <v>79757.605661774927</v>
          </cell>
          <cell r="CF18">
            <v>1980.4206599999998</v>
          </cell>
        </row>
        <row r="19">
          <cell r="AN19">
            <v>44470</v>
          </cell>
          <cell r="BB19">
            <v>144.59799413198624</v>
          </cell>
          <cell r="BC19">
            <v>2461.9427529515351</v>
          </cell>
          <cell r="BD19">
            <v>793.53070076741699</v>
          </cell>
          <cell r="BE19">
            <v>0</v>
          </cell>
          <cell r="BF19">
            <v>1058.3461061994515</v>
          </cell>
          <cell r="BG19">
            <v>4897.9085111847353</v>
          </cell>
          <cell r="BH19">
            <v>577.51665585020748</v>
          </cell>
          <cell r="BI19">
            <v>133.87928468689478</v>
          </cell>
          <cell r="BJ19">
            <v>4.210799999999999</v>
          </cell>
          <cell r="BX19">
            <v>85543.942127225338</v>
          </cell>
          <cell r="BY19">
            <v>1279023.7681519429</v>
          </cell>
          <cell r="BZ19">
            <v>414511.73806632002</v>
          </cell>
          <cell r="CA19">
            <v>0</v>
          </cell>
          <cell r="CB19">
            <v>728173.85771865107</v>
          </cell>
          <cell r="CC19">
            <v>2801699.7961480445</v>
          </cell>
          <cell r="CD19">
            <v>431656.94759704382</v>
          </cell>
          <cell r="CE19">
            <v>93366.584234357244</v>
          </cell>
          <cell r="CF19">
            <v>2216.7503199999992</v>
          </cell>
        </row>
        <row r="20">
          <cell r="AN20">
            <v>44501</v>
          </cell>
          <cell r="BB20">
            <v>141.09331340647734</v>
          </cell>
          <cell r="BC20">
            <v>2451.2806529448021</v>
          </cell>
          <cell r="BD20">
            <v>714.70306765064504</v>
          </cell>
          <cell r="BE20">
            <v>0</v>
          </cell>
          <cell r="BF20">
            <v>1108.6713298522773</v>
          </cell>
          <cell r="BG20">
            <v>4869.9208979221166</v>
          </cell>
          <cell r="BH20">
            <v>542.35144122775273</v>
          </cell>
          <cell r="BI20">
            <v>132.82277063949556</v>
          </cell>
          <cell r="BJ20">
            <v>4.1021200000000002</v>
          </cell>
          <cell r="BX20">
            <v>79562.447664344392</v>
          </cell>
          <cell r="BY20">
            <v>1244987.3568074121</v>
          </cell>
          <cell r="BZ20">
            <v>403199.14904412074</v>
          </cell>
          <cell r="CA20">
            <v>0</v>
          </cell>
          <cell r="CB20">
            <v>706709.82357579411</v>
          </cell>
          <cell r="CC20">
            <v>2647764.8694018219</v>
          </cell>
          <cell r="CD20">
            <v>360541.22529164219</v>
          </cell>
          <cell r="CE20">
            <v>89824.670480959088</v>
          </cell>
          <cell r="CF20">
            <v>2016.401759999997</v>
          </cell>
        </row>
        <row r="21">
          <cell r="AN21">
            <v>44531</v>
          </cell>
          <cell r="BB21">
            <v>112.12061702535092</v>
          </cell>
          <cell r="BC21">
            <v>2183.8847617928222</v>
          </cell>
          <cell r="BD21">
            <v>736.92735743290712</v>
          </cell>
          <cell r="BE21">
            <v>0</v>
          </cell>
          <cell r="BF21">
            <v>994.96277644389477</v>
          </cell>
          <cell r="BG21">
            <v>4367.4827512599904</v>
          </cell>
          <cell r="BH21">
            <v>464.31967626836541</v>
          </cell>
          <cell r="BI21">
            <v>137.30933588907004</v>
          </cell>
          <cell r="BJ21">
            <v>3.8783199999999995</v>
          </cell>
          <cell r="BX21">
            <v>62548.793055628856</v>
          </cell>
          <cell r="BY21">
            <v>1080973.3922161956</v>
          </cell>
          <cell r="BZ21">
            <v>356665.7048498331</v>
          </cell>
          <cell r="CA21">
            <v>0</v>
          </cell>
          <cell r="CB21">
            <v>651129.97119075141</v>
          </cell>
          <cell r="CC21">
            <v>2220706.3396450742</v>
          </cell>
          <cell r="CD21">
            <v>259641.71912100934</v>
          </cell>
          <cell r="CE21">
            <v>85746.635312934435</v>
          </cell>
          <cell r="CF21">
            <v>1646.1410399999986</v>
          </cell>
        </row>
        <row r="22">
          <cell r="BB22">
            <v>125.85576077715444</v>
          </cell>
          <cell r="BC22">
            <v>2185.860424093984</v>
          </cell>
          <cell r="BD22">
            <v>626.23915259094713</v>
          </cell>
          <cell r="BE22">
            <v>0</v>
          </cell>
          <cell r="BF22">
            <v>926.25093712490127</v>
          </cell>
          <cell r="BG22">
            <v>3126.6706046912268</v>
          </cell>
          <cell r="BH22">
            <v>362.32612510820735</v>
          </cell>
          <cell r="BI22">
            <v>138.49362207701128</v>
          </cell>
          <cell r="BJ22">
            <v>2.3694799999999998</v>
          </cell>
          <cell r="BX22">
            <v>60251.162863830308</v>
          </cell>
          <cell r="BY22">
            <v>1139630.8031394738</v>
          </cell>
          <cell r="BZ22">
            <v>354371.36040161434</v>
          </cell>
          <cell r="CA22">
            <v>0</v>
          </cell>
          <cell r="CB22">
            <v>681575.62429520523</v>
          </cell>
          <cell r="CC22">
            <v>2050429.467087839</v>
          </cell>
          <cell r="CD22">
            <v>223738.55245158644</v>
          </cell>
          <cell r="CE22">
            <v>93815.31604823572</v>
          </cell>
          <cell r="CF22">
            <v>1527.3171599999987</v>
          </cell>
        </row>
        <row r="23">
          <cell r="BB23">
            <v>134.33595026690202</v>
          </cell>
          <cell r="BC23">
            <v>2384.9565903038324</v>
          </cell>
          <cell r="BD23">
            <v>687.83224145172528</v>
          </cell>
          <cell r="BE23">
            <v>0</v>
          </cell>
          <cell r="BF23">
            <v>1012.1451338496422</v>
          </cell>
          <cell r="BG23">
            <v>3168.1041093278714</v>
          </cell>
          <cell r="BH23">
            <v>374.92956170919092</v>
          </cell>
          <cell r="BI23">
            <v>139.0320996718068</v>
          </cell>
          <cell r="BJ23">
            <v>2.7183999999999995</v>
          </cell>
          <cell r="BX23">
            <v>68326.626433810379</v>
          </cell>
          <cell r="BY23">
            <v>1256861.1747556056</v>
          </cell>
          <cell r="BZ23">
            <v>398804.5359907237</v>
          </cell>
          <cell r="CA23">
            <v>0</v>
          </cell>
          <cell r="CB23">
            <v>672441.93936611316</v>
          </cell>
          <cell r="CC23">
            <v>2060546.9035381398</v>
          </cell>
          <cell r="CD23">
            <v>259722.61545289241</v>
          </cell>
          <cell r="CE23">
            <v>92194.609897753879</v>
          </cell>
          <cell r="CF23">
            <v>1562.6835599999977</v>
          </cell>
        </row>
        <row r="24">
          <cell r="BB24">
            <v>146.27489409842235</v>
          </cell>
          <cell r="BC24">
            <v>2609.9159707514732</v>
          </cell>
          <cell r="BD24">
            <v>767.78198141656208</v>
          </cell>
          <cell r="BE24">
            <v>0</v>
          </cell>
          <cell r="BF24">
            <v>1064.9251589060693</v>
          </cell>
          <cell r="BG24">
            <v>3602.5032795408438</v>
          </cell>
          <cell r="BH24">
            <v>473.07618004307989</v>
          </cell>
          <cell r="BI24">
            <v>136.59240039089286</v>
          </cell>
          <cell r="BJ24">
            <v>3.5277179999999997</v>
          </cell>
          <cell r="BX24">
            <v>80754.775156300049</v>
          </cell>
          <cell r="BY24">
            <v>1450477.590259</v>
          </cell>
          <cell r="BZ24">
            <v>456032.2814857004</v>
          </cell>
          <cell r="CA24">
            <v>0</v>
          </cell>
          <cell r="CB24">
            <v>732831.91022970027</v>
          </cell>
          <cell r="CC24">
            <v>2303502.3548846156</v>
          </cell>
          <cell r="CD24">
            <v>305428.23108020006</v>
          </cell>
          <cell r="CE24">
            <v>101796.50143630007</v>
          </cell>
          <cell r="CF24">
            <v>2104.2555130000001</v>
          </cell>
        </row>
        <row r="27"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</row>
        <row r="146">
          <cell r="AO146">
            <v>1609.7142383979985</v>
          </cell>
          <cell r="AP146">
            <v>28565.681015792627</v>
          </cell>
          <cell r="AQ146">
            <v>8517.3881934685687</v>
          </cell>
          <cell r="AR146">
            <v>38692.783447659189</v>
          </cell>
          <cell r="AS146">
            <v>12230.309120832357</v>
          </cell>
          <cell r="AT146">
            <v>48546.457219049873</v>
          </cell>
          <cell r="AU146">
            <v>6238.557323754264</v>
          </cell>
          <cell r="AV146">
            <v>1591.8715110274948</v>
          </cell>
          <cell r="AW146">
            <v>40.625650999999998</v>
          </cell>
          <cell r="AX146">
            <v>68647.820825663977</v>
          </cell>
        </row>
        <row r="223"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C225">
            <v>1945872.7566666666</v>
          </cell>
          <cell r="D225">
            <v>81572.562167467171</v>
          </cell>
          <cell r="E225">
            <v>1433036.7478323653</v>
          </cell>
          <cell r="F225">
            <v>431263.44666683447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C226">
            <v>-47827.808749999997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-8862.5182842734139</v>
          </cell>
          <cell r="I226">
            <v>-33402.607124877773</v>
          </cell>
          <cell r="J226">
            <v>-4371.7321881361659</v>
          </cell>
          <cell r="K226">
            <v>-1163.0037516200287</v>
          </cell>
          <cell r="L226">
            <v>-27.94740109262014</v>
          </cell>
        </row>
        <row r="227">
          <cell r="C227">
            <v>7874510477.4466705</v>
          </cell>
          <cell r="D227">
            <v>120529710.06329091</v>
          </cell>
          <cell r="E227">
            <v>2094420871.8587282</v>
          </cell>
          <cell r="F227">
            <v>628289666.25913155</v>
          </cell>
          <cell r="G227">
            <v>0</v>
          </cell>
          <cell r="H227">
            <v>965861337.38081181</v>
          </cell>
          <cell r="I227">
            <v>3482053745.892488</v>
          </cell>
          <cell r="J227">
            <v>451609056.61672521</v>
          </cell>
          <cell r="K227">
            <v>128725436.90002775</v>
          </cell>
          <cell r="L227">
            <v>3020652.4754675403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C233">
            <v>-766756.51833333296</v>
          </cell>
          <cell r="D233">
            <v>-32143.054341435971</v>
          </cell>
          <cell r="E233">
            <v>-564677.34781071951</v>
          </cell>
          <cell r="F233">
            <v>-169936.11618117761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C235">
            <v>-2049040560.11708</v>
          </cell>
          <cell r="D235">
            <v>-31363253.03346546</v>
          </cell>
          <cell r="E235">
            <v>-544993028.9236033</v>
          </cell>
          <cell r="F235">
            <v>-163488386.14852205</v>
          </cell>
          <cell r="G235">
            <v>0</v>
          </cell>
          <cell r="H235">
            <v>-251328518.9486388</v>
          </cell>
          <cell r="I235">
            <v>-906071479.39878273</v>
          </cell>
          <cell r="J235">
            <v>-117514006.35940644</v>
          </cell>
          <cell r="K235">
            <v>-33495877.881220963</v>
          </cell>
          <cell r="L235">
            <v>-786009.42344012146</v>
          </cell>
        </row>
        <row r="245">
          <cell r="C245">
            <v>4008971913.7374988</v>
          </cell>
          <cell r="D245">
            <v>308107141.18458325</v>
          </cell>
          <cell r="E245">
            <v>2422936786.7237496</v>
          </cell>
          <cell r="F245">
            <v>583099388.99541652</v>
          </cell>
          <cell r="G245">
            <v>0</v>
          </cell>
          <cell r="H245">
            <v>694828596.83374941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7">
          <cell r="C247">
            <v>-1830213216.7083347</v>
          </cell>
          <cell r="D247">
            <v>-152998478.40958333</v>
          </cell>
          <cell r="E247">
            <v>-1101528262.575001</v>
          </cell>
          <cell r="F247">
            <v>-279437103.57208335</v>
          </cell>
          <cell r="G247">
            <v>0</v>
          </cell>
          <cell r="H247">
            <v>-296249372.15166682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54">
          <cell r="C254">
            <v>3988303624.7379179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3429387186.1391673</v>
          </cell>
          <cell r="J254">
            <v>405802641.3683337</v>
          </cell>
          <cell r="K254">
            <v>153113797.23041666</v>
          </cell>
          <cell r="L254">
            <v>0</v>
          </cell>
        </row>
        <row r="256">
          <cell r="C256">
            <v>-1319346009.7033329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-1094176327.7312496</v>
          </cell>
          <cell r="J256">
            <v>-161849005.29083332</v>
          </cell>
          <cell r="K256">
            <v>-63320676.681249999</v>
          </cell>
          <cell r="L256">
            <v>0</v>
          </cell>
        </row>
        <row r="365">
          <cell r="C365">
            <v>12336576485.404575</v>
          </cell>
          <cell r="D365">
            <v>149425174.8170065</v>
          </cell>
          <cell r="E365">
            <v>2614693091.9793782</v>
          </cell>
          <cell r="F365">
            <v>785849396.3453486</v>
          </cell>
          <cell r="G365">
            <v>0</v>
          </cell>
          <cell r="H365">
            <v>1643642191.8338859</v>
          </cell>
          <cell r="I365">
            <v>6121918368.4510088</v>
          </cell>
          <cell r="J365">
            <v>799269200.14533687</v>
          </cell>
          <cell r="K365">
            <v>216607587.98263657</v>
          </cell>
          <cell r="L365">
            <v>5171473.8499771561</v>
          </cell>
          <cell r="M365">
            <v>0</v>
          </cell>
        </row>
        <row r="366">
          <cell r="C366">
            <v>7876408522.3945875</v>
          </cell>
          <cell r="D366">
            <v>120611282.62545837</v>
          </cell>
          <cell r="E366">
            <v>2095853908.6065605</v>
          </cell>
          <cell r="F366">
            <v>628720929.70579839</v>
          </cell>
          <cell r="G366">
            <v>0</v>
          </cell>
          <cell r="H366">
            <v>965852474.86252749</v>
          </cell>
          <cell r="I366">
            <v>3482020343.2853632</v>
          </cell>
          <cell r="J366">
            <v>451604684.88453704</v>
          </cell>
          <cell r="K366">
            <v>128724273.89627613</v>
          </cell>
          <cell r="L366">
            <v>3020624.5280664479</v>
          </cell>
          <cell r="M366">
            <v>0</v>
          </cell>
        </row>
        <row r="367">
          <cell r="C367">
            <v>7997275538.4754162</v>
          </cell>
          <cell r="D367">
            <v>308107141.18458325</v>
          </cell>
          <cell r="E367">
            <v>2422936786.7237496</v>
          </cell>
          <cell r="F367">
            <v>583099388.99541652</v>
          </cell>
          <cell r="G367">
            <v>0</v>
          </cell>
          <cell r="H367">
            <v>694828596.83374941</v>
          </cell>
          <cell r="I367">
            <v>3429387186.1391673</v>
          </cell>
          <cell r="J367">
            <v>405802641.3683337</v>
          </cell>
          <cell r="K367">
            <v>153113797.23041666</v>
          </cell>
          <cell r="L367">
            <v>0</v>
          </cell>
          <cell r="M367">
            <v>0</v>
          </cell>
        </row>
        <row r="368">
          <cell r="C368">
            <v>1391203363.584167</v>
          </cell>
          <cell r="D368">
            <v>34271596.705316998</v>
          </cell>
          <cell r="E368">
            <v>386323775.34154671</v>
          </cell>
          <cell r="F368">
            <v>96666694.747789368</v>
          </cell>
          <cell r="G368">
            <v>0</v>
          </cell>
          <cell r="H368">
            <v>173582599.54888496</v>
          </cell>
          <cell r="I368">
            <v>573515483.29889274</v>
          </cell>
          <cell r="J368">
            <v>96000592.475578338</v>
          </cell>
          <cell r="K368">
            <v>30610599.458732743</v>
          </cell>
          <cell r="L368">
            <v>232022.00742476029</v>
          </cell>
          <cell r="M368">
            <v>0</v>
          </cell>
        </row>
        <row r="369">
          <cell r="C369">
            <v>866528184.67958403</v>
          </cell>
          <cell r="D369">
            <v>17746231.449313357</v>
          </cell>
          <cell r="E369">
            <v>238185953.02778673</v>
          </cell>
          <cell r="F369">
            <v>64193176.546041995</v>
          </cell>
          <cell r="G369">
            <v>0</v>
          </cell>
          <cell r="H369">
            <v>97964535.725952998</v>
          </cell>
          <cell r="I369">
            <v>382476700.92750901</v>
          </cell>
          <cell r="J369">
            <v>52619256.519506112</v>
          </cell>
          <cell r="K369">
            <v>13134639.212788776</v>
          </cell>
          <cell r="L369">
            <v>207691.27068506443</v>
          </cell>
          <cell r="M369">
            <v>0</v>
          </cell>
        </row>
        <row r="377">
          <cell r="C377">
            <v>-3760919334.1783338</v>
          </cell>
          <cell r="D377">
            <v>-42070089.201716557</v>
          </cell>
          <cell r="E377">
            <v>-739808240.87615776</v>
          </cell>
          <cell r="F377">
            <v>-223587724.42185175</v>
          </cell>
          <cell r="G377">
            <v>0</v>
          </cell>
          <cell r="H377">
            <v>-509102147.62645715</v>
          </cell>
          <cell r="I377">
            <v>-1930137321.5981047</v>
          </cell>
          <cell r="J377">
            <v>-249645386.81804878</v>
          </cell>
          <cell r="K377">
            <v>-66374128.677698016</v>
          </cell>
          <cell r="L377">
            <v>-1597271.3282997468</v>
          </cell>
          <cell r="M377">
            <v>1402976.37</v>
          </cell>
        </row>
        <row r="378">
          <cell r="C378">
            <v>-2049807316.6354134</v>
          </cell>
          <cell r="D378">
            <v>-31395396.087806895</v>
          </cell>
          <cell r="E378">
            <v>-545557706.27141404</v>
          </cell>
          <cell r="F378">
            <v>-163658322.26470321</v>
          </cell>
          <cell r="G378">
            <v>0</v>
          </cell>
          <cell r="H378">
            <v>-251328518.9486388</v>
          </cell>
          <cell r="I378">
            <v>-906071479.39878273</v>
          </cell>
          <cell r="J378">
            <v>-117514006.35940644</v>
          </cell>
          <cell r="K378">
            <v>-33495877.881220963</v>
          </cell>
          <cell r="L378">
            <v>-786009.42344012146</v>
          </cell>
          <cell r="M378">
            <v>0</v>
          </cell>
        </row>
        <row r="379">
          <cell r="C379">
            <v>-3149559226.4116678</v>
          </cell>
          <cell r="D379">
            <v>-152998478.40958333</v>
          </cell>
          <cell r="E379">
            <v>-1101528262.575001</v>
          </cell>
          <cell r="F379">
            <v>-279437103.57208335</v>
          </cell>
          <cell r="G379">
            <v>0</v>
          </cell>
          <cell r="H379">
            <v>-296249372.15166682</v>
          </cell>
          <cell r="I379">
            <v>-1094176327.7312496</v>
          </cell>
          <cell r="J379">
            <v>-161849005.29083332</v>
          </cell>
          <cell r="K379">
            <v>-63320676.681249999</v>
          </cell>
          <cell r="L379">
            <v>0</v>
          </cell>
          <cell r="M379">
            <v>0</v>
          </cell>
        </row>
        <row r="380">
          <cell r="C380">
            <v>-552019648.37583303</v>
          </cell>
          <cell r="D380">
            <v>-11836359.462262202</v>
          </cell>
          <cell r="E380">
            <v>-157990646.45648572</v>
          </cell>
          <cell r="F380">
            <v>-44619844.981737733</v>
          </cell>
          <cell r="G380">
            <v>0</v>
          </cell>
          <cell r="H380">
            <v>-65892177.302495912</v>
          </cell>
          <cell r="I380">
            <v>-222604461.27906725</v>
          </cell>
          <cell r="J380">
            <v>-37420867.615738474</v>
          </cell>
          <cell r="K380">
            <v>-11564901.983913464</v>
          </cell>
          <cell r="L380">
            <v>-90389.294132160168</v>
          </cell>
          <cell r="M380">
            <v>0</v>
          </cell>
        </row>
        <row r="381">
          <cell r="C381">
            <v>-570661561.85291588</v>
          </cell>
          <cell r="D381">
            <v>-12386958.39608785</v>
          </cell>
          <cell r="E381">
            <v>-166004966.88415173</v>
          </cell>
          <cell r="F381">
            <v>-43891898.288842268</v>
          </cell>
          <cell r="G381">
            <v>0</v>
          </cell>
          <cell r="H381">
            <v>-61653591.00251554</v>
          </cell>
          <cell r="I381">
            <v>-244515982.74854398</v>
          </cell>
          <cell r="J381">
            <v>-33292280.446656175</v>
          </cell>
          <cell r="K381">
            <v>-8784607.6208403483</v>
          </cell>
          <cell r="L381">
            <v>-131276.46527808552</v>
          </cell>
          <cell r="M381">
            <v>0</v>
          </cell>
        </row>
        <row r="396">
          <cell r="C396">
            <v>29666272030.611664</v>
          </cell>
          <cell r="D396">
            <v>613579662.62091887</v>
          </cell>
          <cell r="E396">
            <v>7553853412.2539635</v>
          </cell>
          <cell r="F396">
            <v>2101731078.8254008</v>
          </cell>
          <cell r="G396">
            <v>0</v>
          </cell>
          <cell r="H396">
            <v>3481776668.0521517</v>
          </cell>
          <cell r="I396">
            <v>13621209906.404873</v>
          </cell>
          <cell r="J396">
            <v>1757792676.3967855</v>
          </cell>
          <cell r="K396">
            <v>527923947.73437119</v>
          </cell>
          <cell r="L396">
            <v>8404678.3232018687</v>
          </cell>
        </row>
        <row r="421">
          <cell r="D421">
            <v>-60295</v>
          </cell>
          <cell r="E421">
            <v>-417111</v>
          </cell>
          <cell r="F421">
            <v>-228745</v>
          </cell>
          <cell r="H421">
            <v>-260185</v>
          </cell>
          <cell r="I421">
            <v>-90066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</row>
        <row r="422">
          <cell r="D422">
            <v>-26627</v>
          </cell>
          <cell r="E422">
            <v>-376521</v>
          </cell>
          <cell r="F422">
            <v>-102071</v>
          </cell>
          <cell r="H422">
            <v>-164842</v>
          </cell>
          <cell r="I422">
            <v>-29800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</row>
        <row r="423">
          <cell r="D423">
            <v>-223775</v>
          </cell>
          <cell r="E423">
            <v>-2577335</v>
          </cell>
          <cell r="F423">
            <v>-355880</v>
          </cell>
          <cell r="H423">
            <v>-765750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</row>
        <row r="424">
          <cell r="D424">
            <v>65</v>
          </cell>
          <cell r="E424">
            <v>34496</v>
          </cell>
          <cell r="F424">
            <v>85</v>
          </cell>
          <cell r="H424">
            <v>12227</v>
          </cell>
          <cell r="I424">
            <v>6994</v>
          </cell>
          <cell r="J424">
            <v>6</v>
          </cell>
          <cell r="K424">
            <v>157</v>
          </cell>
          <cell r="L424">
            <v>17</v>
          </cell>
          <cell r="N424">
            <v>0</v>
          </cell>
        </row>
        <row r="425">
          <cell r="D425">
            <v>12</v>
          </cell>
          <cell r="E425">
            <v>187</v>
          </cell>
          <cell r="F425">
            <v>57</v>
          </cell>
          <cell r="H425">
            <v>101</v>
          </cell>
          <cell r="I425">
            <v>297</v>
          </cell>
          <cell r="J425">
            <v>41</v>
          </cell>
          <cell r="K425">
            <v>24</v>
          </cell>
          <cell r="L425">
            <v>2</v>
          </cell>
          <cell r="N425">
            <v>0</v>
          </cell>
        </row>
        <row r="426">
          <cell r="D426">
            <v>0</v>
          </cell>
          <cell r="E426">
            <v>0</v>
          </cell>
          <cell r="F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3387251</v>
          </cell>
        </row>
        <row r="427">
          <cell r="D427">
            <v>0</v>
          </cell>
          <cell r="E427">
            <v>-39</v>
          </cell>
          <cell r="F427">
            <v>-349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H432">
            <v>0</v>
          </cell>
          <cell r="I432">
            <v>-3707663</v>
          </cell>
          <cell r="J432">
            <v>-809239</v>
          </cell>
          <cell r="K432">
            <v>-270040</v>
          </cell>
          <cell r="L432">
            <v>-36226</v>
          </cell>
          <cell r="N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H433">
            <v>0</v>
          </cell>
          <cell r="I433">
            <v>-1709957</v>
          </cell>
          <cell r="J433">
            <v>-267589</v>
          </cell>
          <cell r="K433">
            <v>-92917</v>
          </cell>
          <cell r="L433">
            <v>-12647</v>
          </cell>
          <cell r="N433">
            <v>0</v>
          </cell>
        </row>
        <row r="434">
          <cell r="D434">
            <v>15</v>
          </cell>
          <cell r="E434">
            <v>134</v>
          </cell>
          <cell r="F434">
            <v>31</v>
          </cell>
          <cell r="H434">
            <v>30</v>
          </cell>
          <cell r="I434">
            <v>-4681868</v>
          </cell>
          <cell r="J434">
            <v>-536029</v>
          </cell>
          <cell r="K434">
            <v>-240273</v>
          </cell>
          <cell r="L434">
            <v>0</v>
          </cell>
          <cell r="N434">
            <v>0</v>
          </cell>
        </row>
        <row r="435">
          <cell r="D435">
            <v>-539</v>
          </cell>
          <cell r="E435">
            <v>-349</v>
          </cell>
          <cell r="F435">
            <v>-1669</v>
          </cell>
          <cell r="H435">
            <v>-324</v>
          </cell>
          <cell r="I435">
            <v>-88257</v>
          </cell>
          <cell r="J435">
            <v>21820</v>
          </cell>
          <cell r="K435">
            <v>9908</v>
          </cell>
          <cell r="L435">
            <v>349</v>
          </cell>
          <cell r="N435">
            <v>0</v>
          </cell>
        </row>
        <row r="436">
          <cell r="D436">
            <v>32</v>
          </cell>
          <cell r="E436">
            <v>496</v>
          </cell>
          <cell r="F436">
            <v>152</v>
          </cell>
          <cell r="H436">
            <v>269</v>
          </cell>
          <cell r="I436">
            <v>791</v>
          </cell>
          <cell r="J436">
            <v>109</v>
          </cell>
          <cell r="K436">
            <v>63</v>
          </cell>
          <cell r="L436">
            <v>7</v>
          </cell>
          <cell r="N436">
            <v>0</v>
          </cell>
        </row>
        <row r="441">
          <cell r="D441">
            <v>372693</v>
          </cell>
          <cell r="E441">
            <v>6013248</v>
          </cell>
          <cell r="F441">
            <v>1919172</v>
          </cell>
          <cell r="H441">
            <v>2758679</v>
          </cell>
          <cell r="I441">
            <v>9109628</v>
          </cell>
          <cell r="J441">
            <v>1157513</v>
          </cell>
          <cell r="K441">
            <v>630019</v>
          </cell>
          <cell r="L441">
            <v>80682</v>
          </cell>
          <cell r="N441">
            <v>0</v>
          </cell>
        </row>
        <row r="442">
          <cell r="D442">
            <v>57585</v>
          </cell>
          <cell r="E442">
            <v>973127</v>
          </cell>
          <cell r="F442">
            <v>0</v>
          </cell>
          <cell r="H442">
            <v>442538</v>
          </cell>
          <cell r="I442">
            <v>1360837</v>
          </cell>
          <cell r="J442">
            <v>181116</v>
          </cell>
          <cell r="K442">
            <v>100392</v>
          </cell>
          <cell r="L442">
            <v>12175</v>
          </cell>
          <cell r="N442">
            <v>294938</v>
          </cell>
        </row>
        <row r="443">
          <cell r="D443">
            <v>23515</v>
          </cell>
          <cell r="E443">
            <v>374158</v>
          </cell>
          <cell r="F443">
            <v>0</v>
          </cell>
          <cell r="H443">
            <v>155202</v>
          </cell>
          <cell r="I443">
            <v>685807</v>
          </cell>
          <cell r="J443">
            <v>65398</v>
          </cell>
          <cell r="K443">
            <v>27891</v>
          </cell>
          <cell r="L443">
            <v>6637</v>
          </cell>
          <cell r="N443">
            <v>127356</v>
          </cell>
        </row>
        <row r="444">
          <cell r="D444">
            <v>-631</v>
          </cell>
          <cell r="E444">
            <v>3732</v>
          </cell>
          <cell r="F444">
            <v>9340</v>
          </cell>
          <cell r="H444">
            <v>3053</v>
          </cell>
          <cell r="I444">
            <v>47208</v>
          </cell>
          <cell r="J444">
            <v>9102</v>
          </cell>
          <cell r="K444">
            <v>4933</v>
          </cell>
          <cell r="L444">
            <v>673</v>
          </cell>
          <cell r="N444">
            <v>0</v>
          </cell>
        </row>
        <row r="445">
          <cell r="D445">
            <v>5214</v>
          </cell>
          <cell r="E445">
            <v>85691</v>
          </cell>
          <cell r="F445">
            <v>26009</v>
          </cell>
          <cell r="H445">
            <v>38973</v>
          </cell>
          <cell r="I445">
            <v>128143</v>
          </cell>
          <cell r="J445">
            <v>15816</v>
          </cell>
          <cell r="K445">
            <v>8580</v>
          </cell>
          <cell r="L445">
            <v>1133</v>
          </cell>
          <cell r="N445">
            <v>0</v>
          </cell>
        </row>
        <row r="446">
          <cell r="D446">
            <v>184063</v>
          </cell>
          <cell r="E446">
            <v>3876777</v>
          </cell>
          <cell r="F446">
            <v>1066791</v>
          </cell>
          <cell r="H446">
            <v>1709461</v>
          </cell>
          <cell r="I446">
            <v>5212884</v>
          </cell>
          <cell r="J446">
            <v>566921</v>
          </cell>
          <cell r="K446">
            <v>343357</v>
          </cell>
          <cell r="L446">
            <v>48697</v>
          </cell>
          <cell r="N446">
            <v>0</v>
          </cell>
        </row>
        <row r="447">
          <cell r="D447">
            <v>2855544</v>
          </cell>
          <cell r="E447">
            <v>24981969</v>
          </cell>
          <cell r="F447">
            <v>5828569</v>
          </cell>
          <cell r="H447">
            <v>6355775</v>
          </cell>
          <cell r="I447">
            <v>41301473</v>
          </cell>
          <cell r="J447">
            <v>4318893</v>
          </cell>
          <cell r="K447">
            <v>1511951</v>
          </cell>
          <cell r="L447">
            <v>0</v>
          </cell>
          <cell r="N447">
            <v>156</v>
          </cell>
        </row>
        <row r="448">
          <cell r="D448">
            <v>59832</v>
          </cell>
          <cell r="E448">
            <v>837050</v>
          </cell>
          <cell r="F448">
            <v>26411</v>
          </cell>
          <cell r="H448">
            <v>537549</v>
          </cell>
          <cell r="I448">
            <v>1313022</v>
          </cell>
          <cell r="J448">
            <v>203416</v>
          </cell>
          <cell r="K448">
            <v>112613</v>
          </cell>
          <cell r="L448">
            <v>16158</v>
          </cell>
          <cell r="N448">
            <v>-1809</v>
          </cell>
        </row>
        <row r="449">
          <cell r="D449">
            <v>-8749</v>
          </cell>
          <cell r="E449">
            <v>-382296</v>
          </cell>
          <cell r="F449">
            <v>-32229</v>
          </cell>
          <cell r="H449">
            <v>-172141</v>
          </cell>
          <cell r="I449">
            <v>-340946</v>
          </cell>
          <cell r="J449">
            <v>-18572</v>
          </cell>
          <cell r="K449">
            <v>-21211</v>
          </cell>
          <cell r="L449">
            <v>-3475</v>
          </cell>
          <cell r="N449">
            <v>0</v>
          </cell>
        </row>
        <row r="450">
          <cell r="D450">
            <v>107703</v>
          </cell>
          <cell r="E450">
            <v>2029405</v>
          </cell>
          <cell r="F450">
            <v>0</v>
          </cell>
          <cell r="H450">
            <v>1100841</v>
          </cell>
          <cell r="I450">
            <v>3264010</v>
          </cell>
          <cell r="J450">
            <v>370239</v>
          </cell>
          <cell r="K450">
            <v>257954</v>
          </cell>
          <cell r="L450">
            <v>26738</v>
          </cell>
          <cell r="N450">
            <v>642337</v>
          </cell>
        </row>
        <row r="451">
          <cell r="D451">
            <v>9731268</v>
          </cell>
          <cell r="E451">
            <v>154878752</v>
          </cell>
          <cell r="F451">
            <v>0</v>
          </cell>
          <cell r="H451">
            <v>70704915</v>
          </cell>
          <cell r="I451">
            <v>234453239</v>
          </cell>
          <cell r="J451">
            <v>28187740</v>
          </cell>
          <cell r="K451">
            <v>15689571</v>
          </cell>
          <cell r="L451">
            <v>2071777</v>
          </cell>
          <cell r="N451">
            <v>48700007</v>
          </cell>
        </row>
        <row r="452">
          <cell r="D452">
            <v>867789</v>
          </cell>
          <cell r="E452">
            <v>13963087</v>
          </cell>
          <cell r="F452">
            <v>11222486</v>
          </cell>
          <cell r="H452">
            <v>6374172</v>
          </cell>
          <cell r="I452">
            <v>20989748</v>
          </cell>
          <cell r="J452">
            <v>2585361</v>
          </cell>
          <cell r="K452">
            <v>1409898</v>
          </cell>
          <cell r="L452">
            <v>186894</v>
          </cell>
          <cell r="N452">
            <v>-7125002</v>
          </cell>
        </row>
        <row r="453">
          <cell r="D453">
            <v>0</v>
          </cell>
          <cell r="E453">
            <v>0</v>
          </cell>
          <cell r="F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</row>
        <row r="454">
          <cell r="D454">
            <v>0</v>
          </cell>
          <cell r="E454">
            <v>0</v>
          </cell>
          <cell r="F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</row>
        <row r="455">
          <cell r="D455">
            <v>556083</v>
          </cell>
          <cell r="E455">
            <v>7031086</v>
          </cell>
          <cell r="F455">
            <v>2028958</v>
          </cell>
          <cell r="H455">
            <v>2756159</v>
          </cell>
          <cell r="I455">
            <v>8726628</v>
          </cell>
          <cell r="J455">
            <v>1269523</v>
          </cell>
          <cell r="K455">
            <v>545788</v>
          </cell>
          <cell r="L455">
            <v>32115</v>
          </cell>
          <cell r="N455">
            <v>54232</v>
          </cell>
        </row>
        <row r="456">
          <cell r="D456">
            <v>291155</v>
          </cell>
          <cell r="E456">
            <v>4501126</v>
          </cell>
          <cell r="F456">
            <v>3398213</v>
          </cell>
          <cell r="H456">
            <v>2054780</v>
          </cell>
          <cell r="I456">
            <v>6825260</v>
          </cell>
          <cell r="J456">
            <v>817511</v>
          </cell>
          <cell r="K456">
            <v>456101</v>
          </cell>
          <cell r="L456">
            <v>60206</v>
          </cell>
          <cell r="N456">
            <v>-2205942</v>
          </cell>
        </row>
        <row r="457">
          <cell r="D457">
            <v>0</v>
          </cell>
          <cell r="E457">
            <v>-4112460</v>
          </cell>
          <cell r="F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</row>
        <row r="458">
          <cell r="D458">
            <v>0</v>
          </cell>
          <cell r="E458">
            <v>0</v>
          </cell>
          <cell r="F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26426</v>
          </cell>
        </row>
        <row r="496">
          <cell r="D496">
            <v>66837269.015000001</v>
          </cell>
          <cell r="E496">
            <v>750503839.93999994</v>
          </cell>
          <cell r="F496">
            <v>206762646.58499998</v>
          </cell>
          <cell r="G496">
            <v>0</v>
          </cell>
          <cell r="H496">
            <v>369523189.44999993</v>
          </cell>
          <cell r="I496">
            <v>1361067955.7</v>
          </cell>
          <cell r="J496">
            <v>178579922.81999999</v>
          </cell>
          <cell r="K496">
            <v>74498001.275000006</v>
          </cell>
          <cell r="L496">
            <v>6516606.1850000005</v>
          </cell>
          <cell r="M496">
            <v>0</v>
          </cell>
          <cell r="N496">
            <v>31236680.325000003</v>
          </cell>
        </row>
        <row r="556">
          <cell r="C556">
            <v>16946031.580000002</v>
          </cell>
          <cell r="D556">
            <v>584129.36952192895</v>
          </cell>
          <cell r="E556">
            <v>6697241.4580106596</v>
          </cell>
          <cell r="F556">
            <v>2309275.9037500485</v>
          </cell>
          <cell r="G556">
            <v>0</v>
          </cell>
          <cell r="H556">
            <v>1352548.5770456695</v>
          </cell>
          <cell r="I556">
            <v>5692306.6356684677</v>
          </cell>
          <cell r="J556">
            <v>310280.27948444639</v>
          </cell>
          <cell r="K556">
            <v>249.35651877979095</v>
          </cell>
          <cell r="L556">
            <v>0</v>
          </cell>
        </row>
        <row r="565">
          <cell r="D565">
            <v>47931</v>
          </cell>
          <cell r="E565">
            <v>641204</v>
          </cell>
          <cell r="F565">
            <v>140913</v>
          </cell>
          <cell r="G565">
            <v>0</v>
          </cell>
          <cell r="H565">
            <v>132792</v>
          </cell>
          <cell r="I565">
            <v>1021427</v>
          </cell>
          <cell r="J565">
            <v>88650</v>
          </cell>
          <cell r="K565">
            <v>16856</v>
          </cell>
          <cell r="L565">
            <v>0</v>
          </cell>
        </row>
        <row r="585">
          <cell r="F585">
            <v>27.258371552402249</v>
          </cell>
        </row>
        <row r="586">
          <cell r="F586">
            <v>6.264027551852748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5.0323414237423778</v>
          </cell>
        </row>
        <row r="590">
          <cell r="F590">
            <v>0</v>
          </cell>
        </row>
        <row r="591">
          <cell r="F591">
            <v>8.2219997834898297</v>
          </cell>
        </row>
        <row r="592">
          <cell r="F592">
            <v>1.8522767168885816</v>
          </cell>
        </row>
        <row r="593">
          <cell r="F593">
            <v>3.1996233440683275</v>
          </cell>
        </row>
        <row r="594">
          <cell r="F594">
            <v>48.17135962755588</v>
          </cell>
        </row>
        <row r="669">
          <cell r="C669">
            <v>17094202</v>
          </cell>
          <cell r="D669">
            <v>716602.79459224129</v>
          </cell>
          <cell r="E669">
            <v>12589014.136172447</v>
          </cell>
          <cell r="F669">
            <v>3788585.0692353141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C670">
            <v>-8434030</v>
          </cell>
          <cell r="D670">
            <v>-353561.36938564316</v>
          </cell>
          <cell r="E670">
            <v>-6211236.0024119578</v>
          </cell>
          <cell r="F670">
            <v>-1869232.6282023997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C671">
            <v>3485613</v>
          </cell>
          <cell r="D671">
            <v>146119.72039800664</v>
          </cell>
          <cell r="E671">
            <v>2566977.4658229994</v>
          </cell>
          <cell r="F671">
            <v>772515.81377899426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C672">
            <v>-240609</v>
          </cell>
          <cell r="D672">
            <v>-10086.524179604558</v>
          </cell>
          <cell r="E672">
            <v>-177196.34425112774</v>
          </cell>
          <cell r="F672">
            <v>-53326.131569267738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C673">
            <v>1778549</v>
          </cell>
          <cell r="D673">
            <v>74558.214751366337</v>
          </cell>
          <cell r="E673">
            <v>1309811.2741896561</v>
          </cell>
          <cell r="F673">
            <v>394179.51105897769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C674">
            <v>1975759</v>
          </cell>
          <cell r="D674">
            <v>84712.479426487567</v>
          </cell>
          <cell r="E674">
            <v>1444261.180982335</v>
          </cell>
          <cell r="F674">
            <v>446785.33959117736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C675">
            <v>7220849</v>
          </cell>
          <cell r="D675">
            <v>302703.83915719436</v>
          </cell>
          <cell r="E675">
            <v>5317789.6304353178</v>
          </cell>
          <cell r="F675">
            <v>1600355.5304074883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C676">
            <v>1472376</v>
          </cell>
          <cell r="D676">
            <v>61723.194583201119</v>
          </cell>
          <cell r="E676">
            <v>1084330.3640474731</v>
          </cell>
          <cell r="F676">
            <v>326322.44136932597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C677">
            <v>3531000</v>
          </cell>
          <cell r="D677">
            <v>148022.38020266779</v>
          </cell>
          <cell r="E677">
            <v>2600402.6929613273</v>
          </cell>
          <cell r="F677">
            <v>782574.9268360053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C678">
            <v>1743025</v>
          </cell>
          <cell r="D678">
            <v>74733.795696921283</v>
          </cell>
          <cell r="E678">
            <v>1274134.8236205603</v>
          </cell>
          <cell r="F678">
            <v>394156.38068251841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81">
          <cell r="C681">
            <v>112680</v>
          </cell>
          <cell r="D681">
            <v>4723.6368737571811</v>
          </cell>
          <cell r="E681">
            <v>82983.113974194959</v>
          </cell>
          <cell r="F681">
            <v>24973.249152047883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C682">
            <v>941950</v>
          </cell>
          <cell r="D682">
            <v>40386.970271060374</v>
          </cell>
          <cell r="E682">
            <v>688556.55949248397</v>
          </cell>
          <cell r="F682">
            <v>213006.47023645573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5">
          <cell r="C685">
            <v>30681364</v>
          </cell>
          <cell r="D685">
            <v>1290639.132387656</v>
          </cell>
          <cell r="E685">
            <v>22569828.89503571</v>
          </cell>
          <cell r="F685">
            <v>6820895.9725766378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92">
          <cell r="C692">
            <v>7220849</v>
          </cell>
          <cell r="D692">
            <v>302703.83915719436</v>
          </cell>
          <cell r="E692">
            <v>5317789.6304353178</v>
          </cell>
          <cell r="F692">
            <v>1600355.5304074883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C693">
            <v>1472376</v>
          </cell>
          <cell r="D693">
            <v>61723.194583201119</v>
          </cell>
          <cell r="E693">
            <v>1084330.3640474731</v>
          </cell>
          <cell r="F693">
            <v>326322.44136932597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C694">
            <v>1743025</v>
          </cell>
          <cell r="D694">
            <v>74733.795696921283</v>
          </cell>
          <cell r="E694">
            <v>1274134.8236205603</v>
          </cell>
          <cell r="F694">
            <v>394156.38068251841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C695">
            <v>3531000</v>
          </cell>
          <cell r="D695">
            <v>148022.38020266779</v>
          </cell>
          <cell r="E695">
            <v>2600402.6929613273</v>
          </cell>
          <cell r="F695">
            <v>782574.9268360053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724">
          <cell r="C724">
            <v>342084576.68000001</v>
          </cell>
          <cell r="D724">
            <v>3757662.293462086</v>
          </cell>
          <cell r="E724">
            <v>65997405.335408956</v>
          </cell>
          <cell r="F724">
            <v>19860121.443054564</v>
          </cell>
          <cell r="G724">
            <v>0</v>
          </cell>
          <cell r="H724">
            <v>48056382.202650219</v>
          </cell>
          <cell r="I724">
            <v>181014422.05403712</v>
          </cell>
          <cell r="J724">
            <v>23688326.317589805</v>
          </cell>
          <cell r="K724">
            <v>6307666.8650016952</v>
          </cell>
          <cell r="L724">
            <v>151525.52879558792</v>
          </cell>
          <cell r="M724">
            <v>-6748935.3600000003</v>
          </cell>
          <cell r="N724">
            <v>0</v>
          </cell>
        </row>
        <row r="725"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C726">
            <v>31024495.719999999</v>
          </cell>
          <cell r="D726">
            <v>474870.59477555112</v>
          </cell>
          <cell r="E726">
            <v>8251732.1630295375</v>
          </cell>
          <cell r="F726">
            <v>2475375.4684312902</v>
          </cell>
          <cell r="G726">
            <v>0</v>
          </cell>
          <cell r="H726">
            <v>3805361.744518348</v>
          </cell>
          <cell r="I726">
            <v>13718816.153163608</v>
          </cell>
          <cell r="J726">
            <v>1779277.9988352889</v>
          </cell>
          <cell r="K726">
            <v>507160.6390769562</v>
          </cell>
          <cell r="L726">
            <v>11900.958169419717</v>
          </cell>
          <cell r="M726">
            <v>0</v>
          </cell>
          <cell r="N726">
            <v>0</v>
          </cell>
        </row>
        <row r="727">
          <cell r="C727">
            <v>218926486.40000001</v>
          </cell>
          <cell r="D727">
            <v>3087652.3754023574</v>
          </cell>
          <cell r="E727">
            <v>53822791.415492602</v>
          </cell>
          <cell r="F727">
            <v>16160816.47538894</v>
          </cell>
          <cell r="G727">
            <v>0</v>
          </cell>
          <cell r="H727">
            <v>27636431.453475565</v>
          </cell>
          <cell r="I727">
            <v>101290320.50059365</v>
          </cell>
          <cell r="J727">
            <v>13179001.158325952</v>
          </cell>
          <cell r="K727">
            <v>3662782.265484103</v>
          </cell>
          <cell r="L727">
            <v>86690.755836845768</v>
          </cell>
          <cell r="M727">
            <v>0</v>
          </cell>
          <cell r="N727">
            <v>0</v>
          </cell>
        </row>
        <row r="728">
          <cell r="C728">
            <v>136429972.80000001</v>
          </cell>
          <cell r="D728">
            <v>2089172.8952884083</v>
          </cell>
          <cell r="E728">
            <v>36303423.649531238</v>
          </cell>
          <cell r="F728">
            <v>10890417.596225038</v>
          </cell>
          <cell r="G728">
            <v>0</v>
          </cell>
          <cell r="H728">
            <v>16729747.002934597</v>
          </cell>
          <cell r="I728">
            <v>60312879.255911432</v>
          </cell>
          <cell r="J728">
            <v>7822349.8229259141</v>
          </cell>
          <cell r="K728">
            <v>2229661.6593222264</v>
          </cell>
          <cell r="L728">
            <v>52320.917861148053</v>
          </cell>
          <cell r="M728">
            <v>0</v>
          </cell>
          <cell r="N728">
            <v>0</v>
          </cell>
        </row>
        <row r="729">
          <cell r="C729">
            <v>199926386.09</v>
          </cell>
          <cell r="D729">
            <v>8461476.1399999987</v>
          </cell>
          <cell r="E729">
            <v>55842936.93</v>
          </cell>
          <cell r="F729">
            <v>15106942.449999997</v>
          </cell>
          <cell r="G729">
            <v>0</v>
          </cell>
          <cell r="H729">
            <v>19036519.290000003</v>
          </cell>
          <cell r="I729">
            <v>87377376.700000003</v>
          </cell>
          <cell r="J729">
            <v>10416030.229999999</v>
          </cell>
          <cell r="K729">
            <v>3685104.35</v>
          </cell>
          <cell r="L729">
            <v>0</v>
          </cell>
          <cell r="M729">
            <v>0</v>
          </cell>
          <cell r="N729">
            <v>0</v>
          </cell>
        </row>
        <row r="730">
          <cell r="C730">
            <v>45073350.289999992</v>
          </cell>
          <cell r="D730">
            <v>963294.05148767657</v>
          </cell>
          <cell r="E730">
            <v>12501312.611848943</v>
          </cell>
          <cell r="F730">
            <v>3124251.4259866886</v>
          </cell>
          <cell r="G730">
            <v>0</v>
          </cell>
          <cell r="H730">
            <v>5592387.2485265089</v>
          </cell>
          <cell r="I730">
            <v>19132189.020200167</v>
          </cell>
          <cell r="J730">
            <v>2827716.3709071665</v>
          </cell>
          <cell r="K730">
            <v>922827.54214116407</v>
          </cell>
          <cell r="L730">
            <v>9372.0189016879194</v>
          </cell>
          <cell r="M730">
            <v>0</v>
          </cell>
          <cell r="N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42">
          <cell r="D742">
            <v>25574080.965000004</v>
          </cell>
          <cell r="E742">
            <v>381347663.23000002</v>
          </cell>
          <cell r="F742">
            <v>84784004.885000005</v>
          </cell>
          <cell r="G742">
            <v>0</v>
          </cell>
          <cell r="H742">
            <v>160031740.50999999</v>
          </cell>
          <cell r="I742">
            <v>630122559.96499991</v>
          </cell>
          <cell r="J742">
            <v>77516169.780000001</v>
          </cell>
          <cell r="K742">
            <v>24337709.759999998</v>
          </cell>
          <cell r="L742">
            <v>433950.21499999997</v>
          </cell>
          <cell r="N742">
            <v>23975476.315000001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view="pageBreakPreview" zoomScaleNormal="100" zoomScaleSheetLayoutView="100" workbookViewId="0">
      <selection activeCell="J12" sqref="J12"/>
    </sheetView>
  </sheetViews>
  <sheetFormatPr defaultColWidth="9.140625" defaultRowHeight="15"/>
  <cols>
    <col min="1" max="16384" width="9.140625" style="3"/>
  </cols>
  <sheetData>
    <row r="1" spans="1:8">
      <c r="A1" s="1"/>
      <c r="B1" s="2"/>
      <c r="C1" s="2"/>
      <c r="D1" s="2"/>
      <c r="E1" s="2"/>
      <c r="F1" s="2"/>
      <c r="G1" s="2"/>
      <c r="H1" s="2"/>
    </row>
    <row r="2" spans="1:8">
      <c r="A2" s="1"/>
      <c r="B2" s="2"/>
      <c r="C2" s="2"/>
      <c r="D2" s="2"/>
      <c r="E2" s="2"/>
      <c r="F2" s="2"/>
      <c r="G2" s="2"/>
      <c r="H2" s="2"/>
    </row>
    <row r="11" spans="1:8" ht="18">
      <c r="A11" s="4" t="s">
        <v>0</v>
      </c>
      <c r="B11" s="4"/>
      <c r="C11" s="4"/>
      <c r="D11" s="4"/>
      <c r="E11" s="4"/>
      <c r="F11" s="4"/>
      <c r="G11" s="4"/>
      <c r="H11" s="4"/>
    </row>
    <row r="12" spans="1:8" ht="18">
      <c r="A12" s="4" t="s">
        <v>284</v>
      </c>
      <c r="B12" s="4"/>
      <c r="C12" s="4"/>
      <c r="D12" s="4"/>
      <c r="E12" s="4"/>
      <c r="F12" s="4"/>
      <c r="G12" s="4"/>
      <c r="H12" s="4"/>
    </row>
    <row r="13" spans="1:8" ht="18">
      <c r="A13" s="5" t="s">
        <v>1</v>
      </c>
      <c r="B13" s="4"/>
      <c r="C13" s="4"/>
      <c r="D13" s="4"/>
      <c r="E13" s="4"/>
      <c r="F13" s="4"/>
      <c r="G13" s="4"/>
      <c r="H13" s="4"/>
    </row>
  </sheetData>
  <printOptions horizontalCentered="1"/>
  <pageMargins left="1" right="0.7" top="0.75" bottom="0.75" header="0.5" footer="0.3"/>
  <pageSetup orientation="portrait" r:id="rId1"/>
  <headerFooter>
    <oddHeader>&amp;R&amp;"Arial,Regular"&amp;10Page 11.1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1"/>
  <sheetViews>
    <sheetView tabSelected="1" view="pageBreakPreview" zoomScale="85" zoomScaleNormal="100" zoomScaleSheetLayoutView="85" workbookViewId="0">
      <pane ySplit="5" topLeftCell="A6" activePane="bottomLeft" state="frozen"/>
      <selection activeCell="A13" sqref="A13"/>
      <selection pane="bottomLeft" activeCell="J7" sqref="J7"/>
    </sheetView>
  </sheetViews>
  <sheetFormatPr defaultColWidth="43.28515625" defaultRowHeight="15" outlineLevelCol="1"/>
  <cols>
    <col min="1" max="1" width="50" style="3" bestFit="1" customWidth="1"/>
    <col min="2" max="2" width="12.5703125" style="3" customWidth="1"/>
    <col min="3" max="3" width="17.7109375" style="163" customWidth="1"/>
    <col min="4" max="4" width="14.140625" style="163" customWidth="1"/>
    <col min="5" max="5" width="14" style="163" bestFit="1" customWidth="1"/>
    <col min="6" max="6" width="13.7109375" style="163" customWidth="1"/>
    <col min="7" max="7" width="14.7109375" style="163" customWidth="1"/>
    <col min="8" max="9" width="17.7109375" style="163" hidden="1" customWidth="1" outlineLevel="1"/>
    <col min="10" max="10" width="14.28515625" style="163" customWidth="1" collapsed="1"/>
    <col min="11" max="11" width="14.7109375" style="163" customWidth="1"/>
    <col min="12" max="12" width="14.28515625" style="163" customWidth="1"/>
    <col min="13" max="13" width="12.7109375" style="163" customWidth="1"/>
    <col min="14" max="14" width="8" style="157" customWidth="1"/>
    <col min="15" max="15" width="5.5703125" style="3" customWidth="1"/>
    <col min="16" max="16" width="5" style="3" customWidth="1"/>
    <col min="17" max="17" width="11.42578125" style="3" customWidth="1"/>
    <col min="18" max="18" width="9" style="3" customWidth="1"/>
    <col min="19" max="19" width="4.7109375" style="3" customWidth="1"/>
    <col min="20" max="20" width="11.140625" style="3" bestFit="1" customWidth="1"/>
    <col min="21" max="16384" width="43.28515625" style="3"/>
  </cols>
  <sheetData>
    <row r="1" spans="1:20">
      <c r="A1" s="145" t="s">
        <v>0</v>
      </c>
      <c r="B1" s="2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7"/>
      <c r="O1" s="2"/>
      <c r="P1" s="148"/>
      <c r="Q1" s="2"/>
      <c r="R1" s="2"/>
      <c r="S1" s="2"/>
    </row>
    <row r="2" spans="1:20">
      <c r="A2" s="145" t="str">
        <f>'11.1'!A12</f>
        <v>Washington 2023 General Rate Case</v>
      </c>
      <c r="B2" s="2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  <c r="O2" s="2"/>
      <c r="P2" s="2"/>
      <c r="Q2" s="2"/>
      <c r="R2" s="2"/>
      <c r="S2" s="2"/>
    </row>
    <row r="3" spans="1:20">
      <c r="A3" s="145"/>
      <c r="B3" s="145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50"/>
      <c r="O3" s="145"/>
      <c r="P3" s="145"/>
      <c r="Q3" s="145"/>
      <c r="R3" s="151"/>
      <c r="S3" s="152"/>
    </row>
    <row r="4" spans="1:20" ht="24" customHeight="1">
      <c r="A4" s="153"/>
      <c r="B4" s="233" t="s">
        <v>283</v>
      </c>
      <c r="C4" s="234"/>
      <c r="D4" s="225"/>
      <c r="E4" s="225"/>
      <c r="F4" s="146"/>
      <c r="G4" s="146"/>
      <c r="H4" s="146"/>
      <c r="I4" s="146"/>
      <c r="J4" s="146"/>
      <c r="K4" s="146"/>
      <c r="L4" s="146"/>
      <c r="M4" s="146"/>
      <c r="N4" s="154"/>
      <c r="O4" s="2"/>
      <c r="P4" s="2"/>
      <c r="Q4" s="2"/>
      <c r="R4" s="2"/>
      <c r="S4" s="2"/>
    </row>
    <row r="5" spans="1:20" s="157" customFormat="1">
      <c r="A5" s="155" t="s">
        <v>81</v>
      </c>
      <c r="B5" s="155" t="s">
        <v>82</v>
      </c>
      <c r="C5" s="156" t="s">
        <v>6</v>
      </c>
      <c r="D5" s="156" t="s">
        <v>34</v>
      </c>
      <c r="E5" s="156" t="s">
        <v>7</v>
      </c>
      <c r="F5" s="156" t="s">
        <v>37</v>
      </c>
      <c r="G5" s="156" t="s">
        <v>267</v>
      </c>
      <c r="H5" s="156" t="s">
        <v>268</v>
      </c>
      <c r="I5" s="156" t="s">
        <v>269</v>
      </c>
      <c r="J5" s="156" t="s">
        <v>259</v>
      </c>
      <c r="K5" s="156" t="s">
        <v>40</v>
      </c>
      <c r="L5" s="156" t="s">
        <v>88</v>
      </c>
      <c r="M5" s="156" t="s">
        <v>192</v>
      </c>
      <c r="N5" s="155" t="s">
        <v>89</v>
      </c>
      <c r="O5" s="147"/>
      <c r="P5" s="147"/>
      <c r="Q5" s="150"/>
      <c r="R5" s="147"/>
      <c r="S5" s="147"/>
    </row>
    <row r="6" spans="1:20" s="161" customFormat="1" ht="12.75">
      <c r="A6" s="158" t="s">
        <v>90</v>
      </c>
      <c r="B6" s="158" t="s">
        <v>91</v>
      </c>
      <c r="C6" s="159">
        <v>0</v>
      </c>
      <c r="D6" s="159">
        <v>0</v>
      </c>
      <c r="E6" s="159">
        <v>1</v>
      </c>
      <c r="F6" s="159">
        <v>0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60" t="s">
        <v>90</v>
      </c>
    </row>
    <row r="7" spans="1:20" s="161" customFormat="1" ht="12.75">
      <c r="A7" s="158" t="s">
        <v>92</v>
      </c>
      <c r="B7" s="158" t="s">
        <v>20</v>
      </c>
      <c r="C7" s="159">
        <f>INDEX([4]UTCR!$J$23:$U$108,MATCH($B7,[4]UTCR!$G$23:$G$108,0),MATCH(C$5,[4]UTCR!$J$22:$U$22,0))</f>
        <v>1.5306311472757473E-2</v>
      </c>
      <c r="D7" s="159">
        <f>INDEX([4]UTCR!$J$23:$U$108,MATCH($B7,[4]UTCR!$G$23:$G$108,0),MATCH(D$5,[4]UTCR!$J$22:$U$22,0))</f>
        <v>0.26597473936409682</v>
      </c>
      <c r="E7" s="159">
        <f>INDEX([4]UTCR!$J$23:$U$108,MATCH($B7,[4]UTCR!$G$23:$G$108,0),MATCH(E$5,[4]UTCR!$J$22:$U$22,0))</f>
        <v>7.9787774498314715E-2</v>
      </c>
      <c r="F7" s="159">
        <f>INDEX([4]UTCR!$J$23:$U$108,MATCH($B7,[4]UTCR!$G$23:$G$108,0),MATCH(F$5,[4]UTCR!$J$22:$U$22,0))</f>
        <v>0.44219304245837415</v>
      </c>
      <c r="G7" s="159">
        <f>INDEX([4]UTCR!$J$23:$U$108,MATCH($B7,[4]UTCR!$G$23:$G$108,0),MATCH(G$5,[4]UTCR!$J$22:$U$22,0))</f>
        <v>5.7350746806442823E-2</v>
      </c>
      <c r="H7" s="159">
        <f>INDEX([4]UTCR!$J$23:$U$108,MATCH($B7,[4]UTCR!$G$23:$G$108,0),MATCH(H$5,[4]UTCR!$J$22:$U$22,0))</f>
        <v>1.6347103387405394E-2</v>
      </c>
      <c r="I7" s="159">
        <f>INDEX([4]UTCR!$J$23:$U$108,MATCH($B7,[4]UTCR!$G$23:$G$108,0),MATCH(I$5,[4]UTCR!$J$22:$U$22,0))</f>
        <v>0.1226566832499783</v>
      </c>
      <c r="J7" s="159">
        <f>H7+I7</f>
        <v>0.13900378663738369</v>
      </c>
      <c r="K7" s="159">
        <f>INDEX([4]UTCR!$J$23:$U$108,MATCH($B7,[4]UTCR!$G$23:$G$108,0),MATCH(K$5,[4]UTCR!$J$22:$U$22,0))</f>
        <v>3.8359876263025742E-4</v>
      </c>
      <c r="L7" s="159">
        <f>INDEX([4]UTCR!$J$23:$U$108,MATCH($B7,[4]UTCR!$G$23:$G$108,0),MATCH(L$5,[4]UTCR!$J$22:$U$22,0))</f>
        <v>0</v>
      </c>
      <c r="M7" s="159">
        <v>0</v>
      </c>
      <c r="N7" s="160">
        <v>11.7</v>
      </c>
      <c r="O7" s="161" t="s">
        <v>56</v>
      </c>
      <c r="T7" s="162">
        <f t="shared" ref="T7:T41" si="0">SUM(C7:G7,J7:M7)</f>
        <v>0.99999999999999989</v>
      </c>
    </row>
    <row r="8" spans="1:20" s="161" customFormat="1" ht="12.75">
      <c r="A8" s="158" t="s">
        <v>279</v>
      </c>
      <c r="B8" s="219" t="s">
        <v>281</v>
      </c>
      <c r="C8" s="159">
        <f>INDEX([4]UTCR!$J$23:$U$108,MATCH($B8,[4]UTCR!$G$23:$G$108,0),MATCH(C$5,[4]UTCR!$J$22:$U$22,0))</f>
        <v>1.5306311472757473E-2</v>
      </c>
      <c r="D8" s="159">
        <f>INDEX([4]UTCR!$J$23:$U$108,MATCH($B8,[4]UTCR!$G$23:$G$108,0),MATCH(D$5,[4]UTCR!$J$22:$U$22,0))</f>
        <v>0.26597473936409682</v>
      </c>
      <c r="E8" s="159">
        <f>INDEX([4]UTCR!$J$23:$U$108,MATCH($B8,[4]UTCR!$G$23:$G$108,0),MATCH(E$5,[4]UTCR!$J$22:$U$22,0))</f>
        <v>7.9787774498314715E-2</v>
      </c>
      <c r="F8" s="159">
        <f>INDEX([4]UTCR!$J$23:$U$108,MATCH($B8,[4]UTCR!$G$23:$G$108,0),MATCH(F$5,[4]UTCR!$J$22:$U$22,0))</f>
        <v>0.44219304245837415</v>
      </c>
      <c r="G8" s="159">
        <f>INDEX([4]UTCR!$J$23:$U$108,MATCH($B8,[4]UTCR!$G$23:$G$108,0),MATCH(G$5,[4]UTCR!$J$22:$U$22,0))</f>
        <v>5.7350746806442823E-2</v>
      </c>
      <c r="H8" s="159">
        <f>INDEX([4]UTCR!$J$23:$U$108,MATCH($B8,[4]UTCR!$G$23:$G$108,0),MATCH(H$5,[4]UTCR!$J$22:$U$22,0))</f>
        <v>1.6347103387405394E-2</v>
      </c>
      <c r="I8" s="159">
        <f>INDEX([4]UTCR!$J$23:$U$108,MATCH($B8,[4]UTCR!$G$23:$G$108,0),MATCH(I$5,[4]UTCR!$J$22:$U$22,0))</f>
        <v>0.1226566832499783</v>
      </c>
      <c r="J8" s="159">
        <f t="shared" ref="J8:J9" si="1">H8+I8</f>
        <v>0.13900378663738369</v>
      </c>
      <c r="K8" s="159">
        <f>INDEX([4]UTCR!$J$23:$U$108,MATCH($B8,[4]UTCR!$G$23:$G$108,0),MATCH(K$5,[4]UTCR!$J$22:$U$22,0))</f>
        <v>3.8359876263025742E-4</v>
      </c>
      <c r="L8" s="159">
        <f>INDEX([4]UTCR!$J$23:$U$108,MATCH($B8,[4]UTCR!$G$23:$G$108,0),MATCH(L$5,[4]UTCR!$J$22:$U$22,0))</f>
        <v>0</v>
      </c>
      <c r="M8" s="159">
        <v>0</v>
      </c>
      <c r="N8" s="160">
        <v>11.7</v>
      </c>
      <c r="T8" s="162"/>
    </row>
    <row r="9" spans="1:20" s="161" customFormat="1" ht="12.75">
      <c r="A9" s="158" t="s">
        <v>280</v>
      </c>
      <c r="B9" s="219" t="s">
        <v>282</v>
      </c>
      <c r="C9" s="159">
        <f>INDEX([4]UTCR!$J$23:$U$108,MATCH($B9,[4]UTCR!$G$23:$G$108,0),MATCH(C$5,[4]UTCR!$J$22:$U$22,0))</f>
        <v>1.5306311472757473E-2</v>
      </c>
      <c r="D9" s="159">
        <f>INDEX([4]UTCR!$J$23:$U$108,MATCH($B9,[4]UTCR!$G$23:$G$108,0),MATCH(D$5,[4]UTCR!$J$22:$U$22,0))</f>
        <v>0.26597473936409682</v>
      </c>
      <c r="E9" s="159">
        <f>INDEX([4]UTCR!$J$23:$U$108,MATCH($B9,[4]UTCR!$G$23:$G$108,0),MATCH(E$5,[4]UTCR!$J$22:$U$22,0))</f>
        <v>7.9787774498314715E-2</v>
      </c>
      <c r="F9" s="159">
        <f>INDEX([4]UTCR!$J$23:$U$108,MATCH($B9,[4]UTCR!$G$23:$G$108,0),MATCH(F$5,[4]UTCR!$J$22:$U$22,0))</f>
        <v>0.44219304245837415</v>
      </c>
      <c r="G9" s="159">
        <f>INDEX([4]UTCR!$J$23:$U$108,MATCH($B9,[4]UTCR!$G$23:$G$108,0),MATCH(G$5,[4]UTCR!$J$22:$U$22,0))</f>
        <v>5.7350746806442823E-2</v>
      </c>
      <c r="H9" s="159">
        <f>INDEX([4]UTCR!$J$23:$U$108,MATCH($B9,[4]UTCR!$G$23:$G$108,0),MATCH(H$5,[4]UTCR!$J$22:$U$22,0))</f>
        <v>1.6347103387405394E-2</v>
      </c>
      <c r="I9" s="159">
        <f>INDEX([4]UTCR!$J$23:$U$108,MATCH($B9,[4]UTCR!$G$23:$G$108,0),MATCH(I$5,[4]UTCR!$J$22:$U$22,0))</f>
        <v>0.1226566832499783</v>
      </c>
      <c r="J9" s="159">
        <f t="shared" si="1"/>
        <v>0.13900378663738369</v>
      </c>
      <c r="K9" s="159">
        <f>INDEX([4]UTCR!$J$23:$U$108,MATCH($B9,[4]UTCR!$G$23:$G$108,0),MATCH(K$5,[4]UTCR!$J$22:$U$22,0))</f>
        <v>3.8359876263025742E-4</v>
      </c>
      <c r="L9" s="159">
        <f>INDEX([4]UTCR!$J$23:$U$108,MATCH($B9,[4]UTCR!$G$23:$G$108,0),MATCH(L$5,[4]UTCR!$J$22:$U$22,0))</f>
        <v>0</v>
      </c>
      <c r="M9" s="159">
        <v>0</v>
      </c>
      <c r="N9" s="160">
        <v>11.7</v>
      </c>
      <c r="T9" s="162"/>
    </row>
    <row r="10" spans="1:20" s="161" customFormat="1" ht="12.75">
      <c r="A10" s="158" t="s">
        <v>93</v>
      </c>
      <c r="B10" s="158" t="s">
        <v>94</v>
      </c>
      <c r="C10" s="159">
        <f>INDEX([4]UTCR!$J$23:$U$108,MATCH($B10,[4]UTCR!$G$23:$G$108,0),MATCH(C$5,[4]UTCR!$J$22:$U$22,0))</f>
        <v>1.5594760763031146E-2</v>
      </c>
      <c r="D10" s="159">
        <f>INDEX([4]UTCR!$J$23:$U$108,MATCH($B10,[4]UTCR!$G$23:$G$108,0),MATCH(D$5,[4]UTCR!$J$22:$U$22,0))</f>
        <v>0.27256509654023642</v>
      </c>
      <c r="E10" s="159">
        <f>INDEX([4]UTCR!$J$23:$U$108,MATCH($B10,[4]UTCR!$G$23:$G$108,0),MATCH(E$5,[4]UTCR!$J$22:$U$22,0))</f>
        <v>8.0995819172240732E-2</v>
      </c>
      <c r="F10" s="159">
        <f>INDEX([4]UTCR!$J$23:$U$108,MATCH($B10,[4]UTCR!$G$23:$G$108,0),MATCH(F$5,[4]UTCR!$J$22:$U$22,0))</f>
        <v>0.44102957871621568</v>
      </c>
      <c r="G10" s="159">
        <f>INDEX([4]UTCR!$J$23:$U$108,MATCH($B10,[4]UTCR!$G$23:$G$108,0),MATCH(G$5,[4]UTCR!$J$22:$U$22,0))</f>
        <v>5.5911047692988977E-2</v>
      </c>
      <c r="H10" s="159">
        <f>INDEX([4]UTCR!$J$23:$U$108,MATCH($B10,[4]UTCR!$G$23:$G$108,0),MATCH(H$5,[4]UTCR!$J$22:$U$22,0))</f>
        <v>1.567288295900536E-2</v>
      </c>
      <c r="I10" s="159">
        <f>INDEX([4]UTCR!$J$23:$U$108,MATCH($B10,[4]UTCR!$G$23:$G$108,0),MATCH(I$5,[4]UTCR!$J$22:$U$22,0))</f>
        <v>0.11784357390478452</v>
      </c>
      <c r="J10" s="159">
        <f>H10+I10</f>
        <v>0.13351645686378988</v>
      </c>
      <c r="K10" s="159">
        <f>INDEX([4]UTCR!$J$23:$U$108,MATCH($B10,[4]UTCR!$G$23:$G$108,0),MATCH(K$5,[4]UTCR!$J$22:$U$22,0))</f>
        <v>3.8724025149713346E-4</v>
      </c>
      <c r="L10" s="159">
        <f>INDEX([4]UTCR!$J$23:$U$108,MATCH($B10,[4]UTCR!$G$23:$G$108,0),MATCH(L$5,[4]UTCR!$J$22:$U$22,0))</f>
        <v>0</v>
      </c>
      <c r="M10" s="159">
        <v>0</v>
      </c>
      <c r="N10" s="160">
        <v>11.7</v>
      </c>
      <c r="O10" s="161" t="s">
        <v>56</v>
      </c>
      <c r="T10" s="162">
        <f t="shared" si="0"/>
        <v>0.99999999999999989</v>
      </c>
    </row>
    <row r="11" spans="1:20" s="161" customFormat="1" ht="12.75">
      <c r="A11" s="158" t="s">
        <v>95</v>
      </c>
      <c r="B11" s="158" t="s">
        <v>14</v>
      </c>
      <c r="C11" s="159">
        <f>INDEX([4]UTCR!$J$23:$U$108,MATCH($B11,[4]UTCR!$G$23:$G$108,0),MATCH(C$5,[4]UTCR!$J$22:$U$22,0))</f>
        <v>1.4440963601936451E-2</v>
      </c>
      <c r="D11" s="159">
        <f>INDEX([4]UTCR!$J$23:$U$108,MATCH($B11,[4]UTCR!$G$23:$G$108,0),MATCH(D$5,[4]UTCR!$J$22:$U$22,0))</f>
        <v>0.24620366783567801</v>
      </c>
      <c r="E11" s="159">
        <f>INDEX([4]UTCR!$J$23:$U$108,MATCH($B11,[4]UTCR!$G$23:$G$108,0),MATCH(E$5,[4]UTCR!$J$22:$U$22,0))</f>
        <v>7.6163640476536676E-2</v>
      </c>
      <c r="F11" s="159">
        <f>INDEX([4]UTCR!$J$23:$U$108,MATCH($B11,[4]UTCR!$G$23:$G$108,0),MATCH(F$5,[4]UTCR!$J$22:$U$22,0))</f>
        <v>0.44568343368484969</v>
      </c>
      <c r="G11" s="159">
        <f>INDEX([4]UTCR!$J$23:$U$108,MATCH($B11,[4]UTCR!$G$23:$G$108,0),MATCH(G$5,[4]UTCR!$J$22:$U$22,0))</f>
        <v>6.166984414680439E-2</v>
      </c>
      <c r="H11" s="159">
        <f>INDEX([4]UTCR!$J$23:$U$108,MATCH($B11,[4]UTCR!$G$23:$G$108,0),MATCH(H$5,[4]UTCR!$J$22:$U$22,0))</f>
        <v>1.8369764672605503E-2</v>
      </c>
      <c r="I11" s="159">
        <f>INDEX([4]UTCR!$J$23:$U$108,MATCH($B11,[4]UTCR!$G$23:$G$108,0),MATCH(I$5,[4]UTCR!$J$22:$U$22,0))</f>
        <v>0.13709601128555968</v>
      </c>
      <c r="J11" s="159">
        <f t="shared" ref="J11:J41" si="2">H11+I11</f>
        <v>0.15546577595816519</v>
      </c>
      <c r="K11" s="159">
        <f>INDEX([4]UTCR!$J$23:$U$108,MATCH($B11,[4]UTCR!$G$23:$G$108,0),MATCH(K$5,[4]UTCR!$J$22:$U$22,0))</f>
        <v>3.7267429602962923E-4</v>
      </c>
      <c r="L11" s="159">
        <f>INDEX([4]UTCR!$J$23:$U$108,MATCH($B11,[4]UTCR!$G$23:$G$108,0),MATCH(L$5,[4]UTCR!$J$22:$U$22,0))</f>
        <v>0</v>
      </c>
      <c r="M11" s="159">
        <v>0</v>
      </c>
      <c r="N11" s="160">
        <v>11.9</v>
      </c>
      <c r="O11" s="161" t="s">
        <v>56</v>
      </c>
      <c r="T11" s="162">
        <f t="shared" si="0"/>
        <v>1.0000000000000002</v>
      </c>
    </row>
    <row r="12" spans="1:20" s="161" customFormat="1" ht="12.75">
      <c r="A12" s="158" t="s">
        <v>16</v>
      </c>
      <c r="B12" s="158" t="s">
        <v>17</v>
      </c>
      <c r="C12" s="159">
        <f>INDEX([4]UTCR!$J$23:$U$108,MATCH($B12,[4]UTCR!$G$23:$G$108,0),MATCH(C$5,[4]UTCR!$J$22:$U$22,0))</f>
        <v>4.2875917268496599E-2</v>
      </c>
      <c r="D12" s="159">
        <f>INDEX([4]UTCR!$J$23:$U$108,MATCH($B12,[4]UTCR!$G$23:$G$108,0),MATCH(D$5,[4]UTCR!$J$22:$U$22,0))</f>
        <v>0.73099056159295495</v>
      </c>
      <c r="E12" s="159">
        <f>INDEX([4]UTCR!$J$23:$U$108,MATCH($B12,[4]UTCR!$G$23:$G$108,0),MATCH(E$5,[4]UTCR!$J$22:$U$22,0))</f>
        <v>0.22613352113854845</v>
      </c>
      <c r="F12" s="159">
        <f>INDEX([4]UTCR!$J$23:$U$108,MATCH($B12,[4]UTCR!$G$23:$G$108,0),MATCH(F$5,[4]UTCR!$J$22:$U$22,0))</f>
        <v>0</v>
      </c>
      <c r="G12" s="159">
        <f>INDEX([4]UTCR!$J$23:$U$108,MATCH($B12,[4]UTCR!$G$23:$G$108,0),MATCH(G$5,[4]UTCR!$J$22:$U$22,0))</f>
        <v>0</v>
      </c>
      <c r="H12" s="159">
        <f>INDEX([4]UTCR!$J$23:$U$108,MATCH($B12,[4]UTCR!$G$23:$G$108,0),MATCH(H$5,[4]UTCR!$J$22:$U$22,0))</f>
        <v>0</v>
      </c>
      <c r="I12" s="159">
        <f>INDEX([4]UTCR!$J$23:$U$108,MATCH($B12,[4]UTCR!$G$23:$G$108,0),MATCH(I$5,[4]UTCR!$J$22:$U$22,0))</f>
        <v>0</v>
      </c>
      <c r="J12" s="159">
        <f t="shared" si="2"/>
        <v>0</v>
      </c>
      <c r="K12" s="159">
        <f>INDEX([4]UTCR!$J$23:$U$108,MATCH($B12,[4]UTCR!$G$23:$G$108,0),MATCH(K$5,[4]UTCR!$J$22:$U$22,0))</f>
        <v>0</v>
      </c>
      <c r="L12" s="159">
        <f>INDEX([4]UTCR!$J$23:$U$108,MATCH($B12,[4]UTCR!$G$23:$G$108,0),MATCH(L$5,[4]UTCR!$J$22:$U$22,0))</f>
        <v>0</v>
      </c>
      <c r="M12" s="159">
        <v>0</v>
      </c>
      <c r="N12" s="160">
        <v>11.9</v>
      </c>
      <c r="O12" s="161" t="s">
        <v>56</v>
      </c>
      <c r="T12" s="162">
        <f t="shared" si="0"/>
        <v>1</v>
      </c>
    </row>
    <row r="13" spans="1:20" s="161" customFormat="1" ht="12.75">
      <c r="A13" s="158" t="s">
        <v>19</v>
      </c>
      <c r="B13" s="158" t="s">
        <v>21</v>
      </c>
      <c r="C13" s="159">
        <f>INDEX([4]UTCR!$J$23:$U$108,MATCH($B13,[4]UTCR!$G$23:$G$108,0),MATCH(C$5,[4]UTCR!$J$22:$U$22,0))</f>
        <v>0</v>
      </c>
      <c r="D13" s="159">
        <f>INDEX([4]UTCR!$J$23:$U$108,MATCH($B13,[4]UTCR!$G$23:$G$108,0),MATCH(D$5,[4]UTCR!$J$22:$U$22,0))</f>
        <v>0</v>
      </c>
      <c r="E13" s="159">
        <f>INDEX([4]UTCR!$J$23:$U$108,MATCH($B13,[4]UTCR!$G$23:$G$108,0),MATCH(E$5,[4]UTCR!$J$22:$U$22,0))</f>
        <v>0</v>
      </c>
      <c r="F13" s="159">
        <f>INDEX([4]UTCR!$J$23:$U$108,MATCH($B13,[4]UTCR!$G$23:$G$108,0),MATCH(F$5,[4]UTCR!$J$22:$U$22,0))</f>
        <v>0.67202803474526585</v>
      </c>
      <c r="G13" s="159">
        <f>INDEX([4]UTCR!$J$23:$U$108,MATCH($B13,[4]UTCR!$G$23:$G$108,0),MATCH(G$5,[4]UTCR!$J$22:$U$22,0))</f>
        <v>9.2989465240768732E-2</v>
      </c>
      <c r="H13" s="159">
        <f>INDEX([4]UTCR!$J$23:$U$108,MATCH($B13,[4]UTCR!$G$23:$G$108,0),MATCH(H$5,[4]UTCR!$J$22:$U$22,0))</f>
        <v>2.7699025628117564E-2</v>
      </c>
      <c r="I13" s="159">
        <f>INDEX([4]UTCR!$J$23:$U$108,MATCH($B13,[4]UTCR!$G$23:$G$108,0),MATCH(I$5,[4]UTCR!$J$22:$U$22,0))</f>
        <v>0.20672153387868078</v>
      </c>
      <c r="J13" s="159">
        <f t="shared" si="2"/>
        <v>0.23442055950679835</v>
      </c>
      <c r="K13" s="159">
        <f>INDEX([4]UTCR!$J$23:$U$108,MATCH($B13,[4]UTCR!$G$23:$G$108,0),MATCH(K$5,[4]UTCR!$J$22:$U$22,0))</f>
        <v>5.6194050716716301E-4</v>
      </c>
      <c r="L13" s="159">
        <f>INDEX([4]UTCR!$J$23:$U$108,MATCH($B13,[4]UTCR!$G$23:$G$108,0),MATCH(L$5,[4]UTCR!$J$22:$U$22,0))</f>
        <v>0</v>
      </c>
      <c r="M13" s="159">
        <v>0</v>
      </c>
      <c r="N13" s="160">
        <v>11.9</v>
      </c>
      <c r="O13" s="161" t="s">
        <v>56</v>
      </c>
      <c r="T13" s="162">
        <f t="shared" si="0"/>
        <v>1</v>
      </c>
    </row>
    <row r="14" spans="1:20" s="161" customFormat="1" ht="12.75">
      <c r="A14" s="219" t="s">
        <v>278</v>
      </c>
      <c r="B14" s="158" t="s">
        <v>96</v>
      </c>
      <c r="C14" s="159">
        <f>INDEX([4]UTCR!$J$23:$U$108,MATCH($B14,[4]UTCR!$G$23:$G$108,0),MATCH(C$5,[4]UTCR!$J$22:$U$22,0))</f>
        <v>2.0682735666543675E-2</v>
      </c>
      <c r="D14" s="159">
        <f>INDEX([4]UTCR!$J$23:$U$108,MATCH($B14,[4]UTCR!$G$23:$G$108,0),MATCH(D$5,[4]UTCR!$J$22:$U$22,0))</f>
        <v>0.25462765946659516</v>
      </c>
      <c r="E14" s="159">
        <f>INDEX([4]UTCR!$J$23:$U$108,MATCH($B14,[4]UTCR!$G$23:$G$108,0),MATCH(E$5,[4]UTCR!$J$22:$U$22,0))</f>
        <v>7.0845810240555085E-2</v>
      </c>
      <c r="F14" s="159">
        <f>INDEX([4]UTCR!$J$23:$U$108,MATCH($B14,[4]UTCR!$G$23:$G$108,0),MATCH(F$5,[4]UTCR!$J$22:$U$22,0))</f>
        <v>0.45914801469997946</v>
      </c>
      <c r="G14" s="159">
        <f>INDEX([4]UTCR!$J$23:$U$108,MATCH($B14,[4]UTCR!$G$23:$G$108,0),MATCH(G$5,[4]UTCR!$J$22:$U$22,0))</f>
        <v>5.9252226723431119E-2</v>
      </c>
      <c r="H14" s="159">
        <f>INDEX([4]UTCR!$J$23:$U$108,MATCH($B14,[4]UTCR!$G$23:$G$108,0),MATCH(H$5,[4]UTCR!$J$22:$U$22,0))</f>
        <v>1.7795425970260893E-2</v>
      </c>
      <c r="I14" s="159">
        <f>INDEX([4]UTCR!$J$23:$U$108,MATCH($B14,[4]UTCR!$G$23:$G$108,0),MATCH(I$5,[4]UTCR!$J$22:$U$22,0))</f>
        <v>0.11736481970027846</v>
      </c>
      <c r="J14" s="159">
        <f t="shared" si="2"/>
        <v>0.13516024567053936</v>
      </c>
      <c r="K14" s="159">
        <f>INDEX([4]UTCR!$J$23:$U$108,MATCH($B14,[4]UTCR!$G$23:$G$108,0),MATCH(K$5,[4]UTCR!$J$22:$U$22,0))</f>
        <v>2.8330753235625137E-4</v>
      </c>
      <c r="L14" s="159">
        <f>INDEX([4]UTCR!$J$23:$U$108,MATCH($B14,[4]UTCR!$G$23:$G$108,0),MATCH(L$5,[4]UTCR!$J$22:$U$22,0))</f>
        <v>0</v>
      </c>
      <c r="M14" s="159">
        <v>0</v>
      </c>
      <c r="N14" s="160">
        <v>11.11</v>
      </c>
      <c r="O14" s="161" t="s">
        <v>56</v>
      </c>
      <c r="T14" s="162">
        <f t="shared" si="0"/>
        <v>1</v>
      </c>
    </row>
    <row r="15" spans="1:20" s="161" customFormat="1" ht="12.75">
      <c r="A15" s="158" t="s">
        <v>97</v>
      </c>
      <c r="B15" s="158" t="s">
        <v>98</v>
      </c>
      <c r="C15" s="159">
        <f>INDEX([4]UTCR!$J$23:$U$108,MATCH($B15,[4]UTCR!$G$23:$G$108,0),MATCH(C$5,[4]UTCR!$J$22:$U$22,0))</f>
        <v>2.0682735666543668E-2</v>
      </c>
      <c r="D15" s="159">
        <f>INDEX([4]UTCR!$J$23:$U$108,MATCH($B15,[4]UTCR!$G$23:$G$108,0),MATCH(D$5,[4]UTCR!$J$22:$U$22,0))</f>
        <v>0.25462765946659521</v>
      </c>
      <c r="E15" s="159">
        <f>INDEX([4]UTCR!$J$23:$U$108,MATCH($B15,[4]UTCR!$G$23:$G$108,0),MATCH(E$5,[4]UTCR!$J$22:$U$22,0))</f>
        <v>7.0845810240555071E-2</v>
      </c>
      <c r="F15" s="159">
        <f>INDEX([4]UTCR!$J$23:$U$108,MATCH($B15,[4]UTCR!$G$23:$G$108,0),MATCH(F$5,[4]UTCR!$J$22:$U$22,0))</f>
        <v>0.45914801469997935</v>
      </c>
      <c r="G15" s="159">
        <f>INDEX([4]UTCR!$J$23:$U$108,MATCH($B15,[4]UTCR!$G$23:$G$108,0),MATCH(G$5,[4]UTCR!$J$22:$U$22,0))</f>
        <v>5.9252226723431112E-2</v>
      </c>
      <c r="H15" s="159">
        <f>INDEX([4]UTCR!$J$23:$U$108,MATCH($B15,[4]UTCR!$G$23:$G$108,0),MATCH(H$5,[4]UTCR!$J$22:$U$22,0))</f>
        <v>1.7795425970260889E-2</v>
      </c>
      <c r="I15" s="159">
        <f>INDEX([4]UTCR!$J$23:$U$108,MATCH($B15,[4]UTCR!$G$23:$G$108,0),MATCH(I$5,[4]UTCR!$J$22:$U$22,0))</f>
        <v>0.11736481970027846</v>
      </c>
      <c r="J15" s="159">
        <f t="shared" si="2"/>
        <v>0.13516024567053936</v>
      </c>
      <c r="K15" s="159">
        <f>INDEX([4]UTCR!$J$23:$U$108,MATCH($B15,[4]UTCR!$G$23:$G$108,0),MATCH(K$5,[4]UTCR!$J$22:$U$22,0))</f>
        <v>2.8330753235625126E-4</v>
      </c>
      <c r="L15" s="159">
        <f>INDEX([4]UTCR!$J$23:$U$108,MATCH($B15,[4]UTCR!$G$23:$G$108,0),MATCH(L$5,[4]UTCR!$J$22:$U$22,0))</f>
        <v>0</v>
      </c>
      <c r="M15" s="159">
        <v>0</v>
      </c>
      <c r="N15" s="160">
        <v>11.11</v>
      </c>
      <c r="O15" s="161" t="s">
        <v>56</v>
      </c>
      <c r="T15" s="162">
        <f t="shared" si="0"/>
        <v>1</v>
      </c>
    </row>
    <row r="16" spans="1:20" s="161" customFormat="1" ht="12.75">
      <c r="A16" s="158" t="s">
        <v>99</v>
      </c>
      <c r="B16" s="158" t="s">
        <v>100</v>
      </c>
      <c r="C16" s="159">
        <f>INDEX([4]UTCR!$J$23:$U$108,MATCH($B16,[4]UTCR!$G$23:$G$108,0),MATCH(C$5,[4]UTCR!$J$22:$U$22,0))</f>
        <v>1.861533871517683E-2</v>
      </c>
      <c r="D16" s="159">
        <f>INDEX([4]UTCR!$J$23:$U$108,MATCH($B16,[4]UTCR!$G$23:$G$108,0),MATCH(D$5,[4]UTCR!$J$22:$U$22,0))</f>
        <v>0.247588790833558</v>
      </c>
      <c r="E16" s="159">
        <f>INDEX([4]UTCR!$J$23:$U$108,MATCH($B16,[4]UTCR!$G$23:$G$108,0),MATCH(E$5,[4]UTCR!$J$22:$U$22,0))</f>
        <v>6.8841450639549967E-2</v>
      </c>
      <c r="F16" s="159">
        <f>INDEX([4]UTCR!$J$23:$U$108,MATCH($B16,[4]UTCR!$G$23:$G$108,0),MATCH(F$5,[4]UTCR!$J$22:$U$22,0))</f>
        <v>0.47053229054234008</v>
      </c>
      <c r="G16" s="159">
        <f>INDEX([4]UTCR!$J$23:$U$108,MATCH($B16,[4]UTCR!$G$23:$G$108,0),MATCH(G$5,[4]UTCR!$J$22:$U$22,0))</f>
        <v>5.9140218294735952E-2</v>
      </c>
      <c r="H16" s="159">
        <f>INDEX([4]UTCR!$J$23:$U$108,MATCH($B16,[4]UTCR!$G$23:$G$108,0),MATCH(H$5,[4]UTCR!$J$22:$U$22,0))</f>
        <v>1.7593831982609314E-2</v>
      </c>
      <c r="I16" s="159">
        <f>INDEX([4]UTCR!$J$23:$U$108,MATCH($B16,[4]UTCR!$G$23:$G$108,0),MATCH(I$5,[4]UTCR!$J$22:$U$22,0))</f>
        <v>0.11732360352474852</v>
      </c>
      <c r="J16" s="159">
        <f t="shared" ref="J16:J17" si="3">H16+I16</f>
        <v>0.13491743550735782</v>
      </c>
      <c r="K16" s="159">
        <f>INDEX([4]UTCR!$J$23:$U$108,MATCH($B16,[4]UTCR!$G$23:$G$108,0),MATCH(K$5,[4]UTCR!$J$22:$U$22,0))</f>
        <v>2.9565159438896287E-4</v>
      </c>
      <c r="L16" s="159">
        <f>INDEX([4]UTCR!$J$23:$U$108,MATCH($B16,[4]UTCR!$G$23:$G$108,0),MATCH(L$5,[4]UTCR!$J$22:$U$22,0))</f>
        <v>6.8823872892598373E-5</v>
      </c>
      <c r="M16" s="159">
        <v>0</v>
      </c>
      <c r="N16" s="160">
        <v>11.11</v>
      </c>
      <c r="O16" s="161" t="s">
        <v>56</v>
      </c>
      <c r="T16" s="162">
        <f>SUM(C16:G16,J16:M16)</f>
        <v>1.0000000000000002</v>
      </c>
    </row>
    <row r="17" spans="1:20" s="161" customFormat="1" ht="12.75">
      <c r="A17" s="158" t="s">
        <v>101</v>
      </c>
      <c r="B17" s="158" t="s">
        <v>102</v>
      </c>
      <c r="C17" s="159">
        <f>INDEX([4]UTCR!$J$23:$U$108,MATCH($B17,[4]UTCR!$G$23:$G$108,0),MATCH(C$5,[4]UTCR!$J$22:$U$22,0))</f>
        <v>3.1996233440683274E-2</v>
      </c>
      <c r="D17" s="159">
        <f>INDEX([4]UTCR!$J$23:$U$108,MATCH($B17,[4]UTCR!$G$23:$G$108,0),MATCH(D$5,[4]UTCR!$J$22:$U$22,0))</f>
        <v>0.2725837155240225</v>
      </c>
      <c r="E17" s="159">
        <f>INDEX([4]UTCR!$J$23:$U$108,MATCH($B17,[4]UTCR!$G$23:$G$108,0),MATCH(E$5,[4]UTCR!$J$22:$U$22,0))</f>
        <v>6.264027551852748E-2</v>
      </c>
      <c r="F17" s="159">
        <f>INDEX([4]UTCR!$J$23:$U$108,MATCH($B17,[4]UTCR!$G$23:$G$108,0),MATCH(F$5,[4]UTCR!$J$22:$U$22,0))</f>
        <v>0.48171359627555882</v>
      </c>
      <c r="G17" s="159">
        <f>INDEX([4]UTCR!$J$23:$U$108,MATCH($B17,[4]UTCR!$G$23:$G$108,0),MATCH(G$5,[4]UTCR!$J$22:$U$22,0))</f>
        <v>5.0323414237423779E-2</v>
      </c>
      <c r="H17" s="159">
        <f>INDEX([4]UTCR!$J$23:$U$108,MATCH($B17,[4]UTCR!$G$23:$G$108,0),MATCH(H$5,[4]UTCR!$J$22:$U$22,0))</f>
        <v>1.8522767168885818E-2</v>
      </c>
      <c r="I17" s="159">
        <f>INDEX([4]UTCR!$J$23:$U$108,MATCH($B17,[4]UTCR!$G$23:$G$108,0),MATCH(I$5,[4]UTCR!$J$22:$U$22,0))</f>
        <v>8.2219997834898292E-2</v>
      </c>
      <c r="J17" s="159">
        <f t="shared" si="3"/>
        <v>0.10074276500378411</v>
      </c>
      <c r="K17" s="159">
        <f>INDEX([4]UTCR!$J$23:$U$108,MATCH($B17,[4]UTCR!$G$23:$G$108,0),MATCH(K$5,[4]UTCR!$J$22:$U$22,0))</f>
        <v>0</v>
      </c>
      <c r="L17" s="159">
        <f>INDEX([4]UTCR!$J$23:$U$108,MATCH($B17,[4]UTCR!$G$23:$G$108,0),MATCH(L$5,[4]UTCR!$J$22:$U$22,0))</f>
        <v>0</v>
      </c>
      <c r="M17" s="159">
        <v>0</v>
      </c>
      <c r="N17" s="160">
        <v>11.11</v>
      </c>
      <c r="O17" s="161" t="s">
        <v>56</v>
      </c>
      <c r="T17" s="162">
        <f t="shared" si="0"/>
        <v>0.99999999999999989</v>
      </c>
    </row>
    <row r="18" spans="1:20" s="161" customFormat="1" ht="12.75">
      <c r="A18" s="158" t="s">
        <v>30</v>
      </c>
      <c r="B18" s="158" t="s">
        <v>31</v>
      </c>
      <c r="C18" s="159">
        <f>INDEX([4]UTCR!$J$23:$U$108,MATCH($B18,[4]UTCR!$G$23:$G$108,0),MATCH(C$5,[4]UTCR!$J$22:$U$22,0))</f>
        <v>4.1920810026244058E-2</v>
      </c>
      <c r="D18" s="159">
        <f>INDEX([4]UTCR!$J$23:$U$108,MATCH($B18,[4]UTCR!$G$23:$G$108,0),MATCH(D$5,[4]UTCR!$J$22:$U$22,0))</f>
        <v>0.73644936079335244</v>
      </c>
      <c r="E18" s="159">
        <f>INDEX([4]UTCR!$J$23:$U$108,MATCH($B18,[4]UTCR!$G$23:$G$108,0),MATCH(E$5,[4]UTCR!$J$22:$U$22,0))</f>
        <v>0.22162982918040364</v>
      </c>
      <c r="F18" s="159">
        <f>INDEX([4]UTCR!$J$23:$U$108,MATCH($B18,[4]UTCR!$G$23:$G$108,0),MATCH(F$5,[4]UTCR!$J$22:$U$22,0))</f>
        <v>0</v>
      </c>
      <c r="G18" s="159">
        <f>INDEX([4]UTCR!$J$23:$U$108,MATCH($B18,[4]UTCR!$G$23:$G$108,0),MATCH(G$5,[4]UTCR!$J$22:$U$22,0))</f>
        <v>0</v>
      </c>
      <c r="H18" s="159">
        <f>INDEX([4]UTCR!$J$23:$U$108,MATCH($B18,[4]UTCR!$G$23:$G$108,0),MATCH(H$5,[4]UTCR!$J$22:$U$22,0))</f>
        <v>0</v>
      </c>
      <c r="I18" s="159">
        <f>INDEX([4]UTCR!$J$23:$U$108,MATCH($B18,[4]UTCR!$G$23:$G$108,0),MATCH(I$5,[4]UTCR!$J$22:$U$22,0))</f>
        <v>0</v>
      </c>
      <c r="J18" s="159">
        <f t="shared" si="2"/>
        <v>0</v>
      </c>
      <c r="K18" s="159">
        <f>INDEX([4]UTCR!$J$23:$U$108,MATCH($B18,[4]UTCR!$G$23:$G$108,0),MATCH(K$5,[4]UTCR!$J$22:$U$22,0))</f>
        <v>0</v>
      </c>
      <c r="L18" s="159">
        <f>INDEX([4]UTCR!$J$23:$U$108,MATCH($B18,[4]UTCR!$G$23:$G$108,0),MATCH(L$5,[4]UTCR!$J$22:$U$22,0))</f>
        <v>0</v>
      </c>
      <c r="M18" s="159">
        <v>0</v>
      </c>
      <c r="N18" s="202" t="s">
        <v>285</v>
      </c>
      <c r="O18" s="161" t="s">
        <v>56</v>
      </c>
      <c r="T18" s="162">
        <f t="shared" si="0"/>
        <v>1</v>
      </c>
    </row>
    <row r="19" spans="1:20" s="161" customFormat="1" ht="12.75">
      <c r="A19" s="158" t="s">
        <v>32</v>
      </c>
      <c r="B19" s="158" t="s">
        <v>33</v>
      </c>
      <c r="C19" s="159">
        <f>INDEX([4]UTCR!$J$23:$U$108,MATCH($B19,[4]UTCR!$G$23:$G$108,0),MATCH(C$5,[4]UTCR!$J$22:$U$22,0))</f>
        <v>0</v>
      </c>
      <c r="D19" s="159">
        <f>INDEX([4]UTCR!$J$23:$U$108,MATCH($B19,[4]UTCR!$G$23:$G$108,0),MATCH(D$5,[4]UTCR!$J$22:$U$22,0))</f>
        <v>0</v>
      </c>
      <c r="E19" s="159">
        <f>INDEX([4]UTCR!$J$23:$U$108,MATCH($B19,[4]UTCR!$G$23:$G$108,0),MATCH(E$5,[4]UTCR!$J$22:$U$22,0))</f>
        <v>0</v>
      </c>
      <c r="F19" s="159">
        <f>INDEX([4]UTCR!$J$23:$U$108,MATCH($B19,[4]UTCR!$G$23:$G$108,0),MATCH(F$5,[4]UTCR!$J$22:$U$22,0))</f>
        <v>0.69839300603287158</v>
      </c>
      <c r="G19" s="159">
        <f>INDEX([4]UTCR!$J$23:$U$108,MATCH($B19,[4]UTCR!$G$23:$G$108,0),MATCH(G$5,[4]UTCR!$J$22:$U$22,0))</f>
        <v>9.1405655044486361E-2</v>
      </c>
      <c r="H19" s="159">
        <f>INDEX([4]UTCR!$J$23:$U$108,MATCH($B19,[4]UTCR!$G$23:$G$108,0),MATCH(H$5,[4]UTCR!$J$22:$U$22,0))</f>
        <v>2.4316475749477626E-2</v>
      </c>
      <c r="I19" s="159">
        <f>INDEX([4]UTCR!$J$23:$U$108,MATCH($B19,[4]UTCR!$G$23:$G$108,0),MATCH(I$5,[4]UTCR!$J$22:$U$22,0))</f>
        <v>0.18530052945972386</v>
      </c>
      <c r="J19" s="159">
        <f t="shared" si="2"/>
        <v>0.20961700520920148</v>
      </c>
      <c r="K19" s="159">
        <f>INDEX([4]UTCR!$J$23:$U$108,MATCH($B19,[4]UTCR!$G$23:$G$108,0),MATCH(K$5,[4]UTCR!$J$22:$U$22,0))</f>
        <v>5.8433371344072168E-4</v>
      </c>
      <c r="L19" s="159">
        <f>INDEX([4]UTCR!$J$23:$U$108,MATCH($B19,[4]UTCR!$G$23:$G$108,0),MATCH(L$5,[4]UTCR!$J$22:$U$22,0))</f>
        <v>0</v>
      </c>
      <c r="M19" s="159">
        <v>0</v>
      </c>
      <c r="N19" s="202" t="s">
        <v>285</v>
      </c>
      <c r="O19" s="161" t="s">
        <v>56</v>
      </c>
      <c r="T19" s="162">
        <f t="shared" si="0"/>
        <v>1.0000000000000002</v>
      </c>
    </row>
    <row r="20" spans="1:20" s="161" customFormat="1" ht="12.75">
      <c r="A20" s="158" t="s">
        <v>103</v>
      </c>
      <c r="B20" s="158" t="s">
        <v>104</v>
      </c>
      <c r="C20" s="159">
        <f>INDEX([4]UTCR!$J$23:$U$108,MATCH($B20,[4]UTCR!$G$23:$G$108,0),MATCH(C$5,[4]UTCR!$J$22:$U$22,0))</f>
        <v>4.1920810026244058E-2</v>
      </c>
      <c r="D20" s="159">
        <f>INDEX([4]UTCR!$J$23:$U$108,MATCH($B20,[4]UTCR!$G$23:$G$108,0),MATCH(D$5,[4]UTCR!$J$22:$U$22,0))</f>
        <v>0.73644936079335244</v>
      </c>
      <c r="E20" s="159">
        <f>INDEX([4]UTCR!$J$23:$U$108,MATCH($B20,[4]UTCR!$G$23:$G$108,0),MATCH(E$5,[4]UTCR!$J$22:$U$22,0))</f>
        <v>0.22162982918040364</v>
      </c>
      <c r="F20" s="159">
        <f>INDEX([4]UTCR!$J$23:$U$108,MATCH($B20,[4]UTCR!$G$23:$G$108,0),MATCH(F$5,[4]UTCR!$J$22:$U$22,0))</f>
        <v>0</v>
      </c>
      <c r="G20" s="159">
        <f>INDEX([4]UTCR!$J$23:$U$108,MATCH($B20,[4]UTCR!$G$23:$G$108,0),MATCH(G$5,[4]UTCR!$J$22:$U$22,0))</f>
        <v>0</v>
      </c>
      <c r="H20" s="159">
        <f>INDEX([4]UTCR!$J$23:$U$108,MATCH($B20,[4]UTCR!$G$23:$G$108,0),MATCH(H$5,[4]UTCR!$J$22:$U$22,0))</f>
        <v>0</v>
      </c>
      <c r="I20" s="159">
        <f>INDEX([4]UTCR!$J$23:$U$108,MATCH($B20,[4]UTCR!$G$23:$G$108,0),MATCH(I$5,[4]UTCR!$J$22:$U$22,0))</f>
        <v>0</v>
      </c>
      <c r="J20" s="159">
        <f t="shared" si="2"/>
        <v>0</v>
      </c>
      <c r="K20" s="159">
        <f>INDEX([4]UTCR!$J$23:$U$108,MATCH($B20,[4]UTCR!$G$23:$G$108,0),MATCH(K$5,[4]UTCR!$J$22:$U$22,0))</f>
        <v>0</v>
      </c>
      <c r="L20" s="159">
        <f>INDEX([4]UTCR!$J$23:$U$108,MATCH($B20,[4]UTCR!$G$23:$G$108,0),MATCH(L$5,[4]UTCR!$J$22:$U$22,0))</f>
        <v>0</v>
      </c>
      <c r="M20" s="159">
        <v>0</v>
      </c>
      <c r="N20" s="160">
        <v>11.12</v>
      </c>
      <c r="O20" s="161" t="s">
        <v>56</v>
      </c>
      <c r="T20" s="162">
        <f t="shared" si="0"/>
        <v>1</v>
      </c>
    </row>
    <row r="21" spans="1:20" s="161" customFormat="1" ht="12.75">
      <c r="A21" s="158" t="s">
        <v>105</v>
      </c>
      <c r="B21" s="158" t="s">
        <v>106</v>
      </c>
      <c r="C21" s="159">
        <f>INDEX([4]UTCR!$J$23:$U$108,MATCH($B21,[4]UTCR!$G$23:$G$108,0),MATCH(C$5,[4]UTCR!$J$22:$U$22,0))</f>
        <v>4.2875917268496599E-2</v>
      </c>
      <c r="D21" s="159">
        <f>INDEX([4]UTCR!$J$23:$U$108,MATCH($B21,[4]UTCR!$G$23:$G$108,0),MATCH(D$5,[4]UTCR!$J$22:$U$22,0))</f>
        <v>0.73099056159295495</v>
      </c>
      <c r="E21" s="159">
        <f>INDEX([4]UTCR!$J$23:$U$108,MATCH($B21,[4]UTCR!$G$23:$G$108,0),MATCH(E$5,[4]UTCR!$J$22:$U$22,0))</f>
        <v>0.22613352113854845</v>
      </c>
      <c r="F21" s="159">
        <f>INDEX([4]UTCR!$J$23:$U$108,MATCH($B21,[4]UTCR!$G$23:$G$108,0),MATCH(F$5,[4]UTCR!$J$22:$U$22,0))</f>
        <v>0</v>
      </c>
      <c r="G21" s="159">
        <f>INDEX([4]UTCR!$J$23:$U$108,MATCH($B21,[4]UTCR!$G$23:$G$108,0),MATCH(G$5,[4]UTCR!$J$22:$U$22,0))</f>
        <v>0</v>
      </c>
      <c r="H21" s="159">
        <f>INDEX([4]UTCR!$J$23:$U$108,MATCH($B21,[4]UTCR!$G$23:$G$108,0),MATCH(H$5,[4]UTCR!$J$22:$U$22,0))</f>
        <v>0</v>
      </c>
      <c r="I21" s="159">
        <f>INDEX([4]UTCR!$J$23:$U$108,MATCH($B21,[4]UTCR!$G$23:$G$108,0),MATCH(I$5,[4]UTCR!$J$22:$U$22,0))</f>
        <v>0</v>
      </c>
      <c r="J21" s="159">
        <f t="shared" si="2"/>
        <v>0</v>
      </c>
      <c r="K21" s="159">
        <f>INDEX([4]UTCR!$J$23:$U$108,MATCH($B21,[4]UTCR!$G$23:$G$108,0),MATCH(K$5,[4]UTCR!$J$22:$U$22,0))</f>
        <v>0</v>
      </c>
      <c r="L21" s="159">
        <f>INDEX([4]UTCR!$J$23:$U$108,MATCH($B21,[4]UTCR!$G$23:$G$108,0),MATCH(L$5,[4]UTCR!$J$22:$U$22,0))</f>
        <v>0</v>
      </c>
      <c r="M21" s="159">
        <v>0</v>
      </c>
      <c r="N21" s="160">
        <v>11.12</v>
      </c>
      <c r="O21" s="161" t="s">
        <v>56</v>
      </c>
      <c r="T21" s="162">
        <f t="shared" si="0"/>
        <v>1</v>
      </c>
    </row>
    <row r="22" spans="1:20" s="161" customFormat="1" ht="12.75">
      <c r="A22" s="158" t="s">
        <v>107</v>
      </c>
      <c r="B22" s="158" t="s">
        <v>108</v>
      </c>
      <c r="C22" s="159">
        <f>INDEX([4]UTCR!$J$23:$U$108,MATCH($B22,[4]UTCR!$G$23:$G$108,0),MATCH(C$5,[4]UTCR!$J$22:$U$22,0))</f>
        <v>1.5141842201764295E-2</v>
      </c>
      <c r="D22" s="159">
        <f>INDEX([4]UTCR!$J$23:$U$108,MATCH($B22,[4]UTCR!$G$23:$G$108,0),MATCH(D$5,[4]UTCR!$J$22:$U$22,0))</f>
        <v>0.26600631055893337</v>
      </c>
      <c r="E22" s="159">
        <f>INDEX([4]UTCR!$J$23:$U$108,MATCH($B22,[4]UTCR!$G$23:$G$108,0),MATCH(E$5,[4]UTCR!$J$22:$U$22,0))</f>
        <v>8.0052935488430066E-2</v>
      </c>
      <c r="F22" s="159">
        <f>INDEX([4]UTCR!$J$23:$U$108,MATCH($B22,[4]UTCR!$G$23:$G$108,0),MATCH(F$5,[4]UTCR!$J$22:$U$22,0))</f>
        <v>0.44613269222821877</v>
      </c>
      <c r="G22" s="159">
        <f>INDEX([4]UTCR!$J$23:$U$108,MATCH($B22,[4]UTCR!$G$23:$G$108,0),MATCH(G$5,[4]UTCR!$J$22:$U$22,0))</f>
        <v>5.8389832970293522E-2</v>
      </c>
      <c r="H22" s="159">
        <f>INDEX([4]UTCR!$J$23:$U$108,MATCH($B22,[4]UTCR!$G$23:$G$108,0),MATCH(H$5,[4]UTCR!$J$22:$U$22,0))</f>
        <v>1.5533338246382785E-2</v>
      </c>
      <c r="I22" s="159">
        <f>INDEX([4]UTCR!$J$23:$U$108,MATCH($B22,[4]UTCR!$G$23:$G$108,0),MATCH(I$5,[4]UTCR!$J$22:$U$22,0))</f>
        <v>0.11836977656573207</v>
      </c>
      <c r="J22" s="159">
        <f t="shared" si="2"/>
        <v>0.13390311481211487</v>
      </c>
      <c r="K22" s="159">
        <f>INDEX([4]UTCR!$J$23:$U$108,MATCH($B22,[4]UTCR!$G$23:$G$108,0),MATCH(K$5,[4]UTCR!$J$22:$U$22,0))</f>
        <v>3.7327174024527908E-4</v>
      </c>
      <c r="L22" s="159">
        <f>INDEX([4]UTCR!$J$23:$U$108,MATCH($B22,[4]UTCR!$G$23:$G$108,0),MATCH(L$5,[4]UTCR!$J$22:$U$22,0))</f>
        <v>0</v>
      </c>
      <c r="M22" s="159">
        <v>0</v>
      </c>
      <c r="N22" s="160">
        <v>11.12</v>
      </c>
      <c r="O22" s="161" t="s">
        <v>56</v>
      </c>
      <c r="T22" s="162">
        <f t="shared" si="0"/>
        <v>1.0000000000000002</v>
      </c>
    </row>
    <row r="23" spans="1:20" s="161" customFormat="1" ht="12.75">
      <c r="A23" s="158" t="s">
        <v>109</v>
      </c>
      <c r="B23" s="158" t="s">
        <v>110</v>
      </c>
      <c r="C23" s="159">
        <f>INDEX([4]UTCR!$J$23:$U$108,MATCH($B23,[4]UTCR!$G$23:$G$108,0),MATCH(C$5,[4]UTCR!$J$22:$U$22,0))</f>
        <v>1.5486827977060537E-2</v>
      </c>
      <c r="D23" s="159">
        <f>INDEX([4]UTCR!$J$23:$U$108,MATCH($B23,[4]UTCR!$G$23:$G$108,0),MATCH(D$5,[4]UTCR!$J$22:$U$22,0))</f>
        <v>0.26403458634721633</v>
      </c>
      <c r="E23" s="159">
        <f>INDEX([4]UTCR!$J$23:$U$108,MATCH($B23,[4]UTCR!$G$23:$G$108,0),MATCH(E$5,[4]UTCR!$J$22:$U$22,0))</f>
        <v>8.1679673924850815E-2</v>
      </c>
      <c r="F23" s="159">
        <f>INDEX([4]UTCR!$J$23:$U$108,MATCH($B23,[4]UTCR!$G$23:$G$108,0),MATCH(F$5,[4]UTCR!$J$22:$U$22,0))</f>
        <v>0.42929077726135323</v>
      </c>
      <c r="G23" s="159">
        <f>INDEX([4]UTCR!$J$23:$U$108,MATCH($B23,[4]UTCR!$G$23:$G$108,0),MATCH(G$5,[4]UTCR!$J$22:$U$22,0))</f>
        <v>5.9401569200098633E-2</v>
      </c>
      <c r="H23" s="159">
        <f>INDEX([4]UTCR!$J$23:$U$108,MATCH($B23,[4]UTCR!$G$23:$G$108,0),MATCH(H$5,[4]UTCR!$J$22:$U$22,0))</f>
        <v>1.7694107427801021E-2</v>
      </c>
      <c r="I23" s="159">
        <f>INDEX([4]UTCR!$J$23:$U$108,MATCH($B23,[4]UTCR!$G$23:$G$108,0),MATCH(I$5,[4]UTCR!$J$22:$U$22,0))</f>
        <v>0.13205349087717236</v>
      </c>
      <c r="J23" s="159">
        <f t="shared" si="2"/>
        <v>0.14974759830497339</v>
      </c>
      <c r="K23" s="159">
        <f>INDEX([4]UTCR!$J$23:$U$108,MATCH($B23,[4]UTCR!$G$23:$G$108,0),MATCH(K$5,[4]UTCR!$J$22:$U$22,0))</f>
        <v>3.5896698444711698E-4</v>
      </c>
      <c r="L23" s="159">
        <f>INDEX([4]UTCR!$J$23:$U$108,MATCH($B23,[4]UTCR!$G$23:$G$108,0),MATCH(L$5,[4]UTCR!$J$22:$U$22,0))</f>
        <v>0</v>
      </c>
      <c r="M23" s="159">
        <v>0</v>
      </c>
      <c r="N23" s="160">
        <v>11.12</v>
      </c>
      <c r="O23" s="161" t="s">
        <v>56</v>
      </c>
      <c r="T23" s="162">
        <f t="shared" si="0"/>
        <v>1</v>
      </c>
    </row>
    <row r="24" spans="1:20" s="161" customFormat="1" ht="12.75">
      <c r="A24" s="158" t="s">
        <v>111</v>
      </c>
      <c r="B24" s="158" t="s">
        <v>112</v>
      </c>
      <c r="C24" s="159">
        <f>INDEX([4]UTCR!$J$23:$U$108,MATCH($B24,[4]UTCR!$G$23:$G$108,0),MATCH(C$5,[4]UTCR!$J$22:$U$22,0))</f>
        <v>2.2935983956152175E-2</v>
      </c>
      <c r="D24" s="159">
        <f>INDEX([4]UTCR!$J$23:$U$108,MATCH($B24,[4]UTCR!$G$23:$G$108,0),MATCH(D$5,[4]UTCR!$J$22:$U$22,0))</f>
        <v>0.30682949774927709</v>
      </c>
      <c r="E24" s="159">
        <f>INDEX([4]UTCR!$J$23:$U$108,MATCH($B24,[4]UTCR!$G$23:$G$108,0),MATCH(E$5,[4]UTCR!$J$22:$U$22,0))</f>
        <v>6.742981175467383E-2</v>
      </c>
      <c r="F24" s="159">
        <f>INDEX([4]UTCR!$J$23:$U$108,MATCH($B24,[4]UTCR!$G$23:$G$108,0),MATCH(F$5,[4]UTCR!$J$22:$U$22,0))</f>
        <v>0.48877413958358157</v>
      </c>
      <c r="G24" s="159">
        <f>INDEX([4]UTCR!$J$23:$U$108,MATCH($B24,[4]UTCR!$G$23:$G$108,0),MATCH(G$5,[4]UTCR!$J$22:$U$22,0))</f>
        <v>4.2420875377373525E-2</v>
      </c>
      <c r="H24" s="159">
        <f>INDEX([4]UTCR!$J$23:$U$108,MATCH($B24,[4]UTCR!$G$23:$G$108,0),MATCH(H$5,[4]UTCR!$J$22:$U$22,0))</f>
        <v>8.0659478326114854E-3</v>
      </c>
      <c r="I24" s="159">
        <f>INDEX([4]UTCR!$J$23:$U$108,MATCH($B24,[4]UTCR!$G$23:$G$108,0),MATCH(I$5,[4]UTCR!$J$22:$U$22,0))</f>
        <v>6.3543743746330345E-2</v>
      </c>
      <c r="J24" s="159">
        <f t="shared" si="2"/>
        <v>7.1609691578941828E-2</v>
      </c>
      <c r="K24" s="159">
        <f>INDEX([4]UTCR!$J$23:$U$108,MATCH($B24,[4]UTCR!$G$23:$G$108,0),MATCH(K$5,[4]UTCR!$J$22:$U$22,0))</f>
        <v>0</v>
      </c>
      <c r="L24" s="159">
        <f>INDEX([4]UTCR!$J$23:$U$108,MATCH($B24,[4]UTCR!$G$23:$G$108,0),MATCH(L$5,[4]UTCR!$J$22:$U$22,0))</f>
        <v>0</v>
      </c>
      <c r="M24" s="159">
        <v>0</v>
      </c>
      <c r="N24" s="160">
        <v>11.12</v>
      </c>
      <c r="O24" s="161" t="s">
        <v>56</v>
      </c>
      <c r="T24" s="162">
        <f t="shared" si="0"/>
        <v>1</v>
      </c>
    </row>
    <row r="25" spans="1:20" s="161" customFormat="1" ht="12.75">
      <c r="A25" s="158" t="s">
        <v>113</v>
      </c>
      <c r="B25" s="158" t="s">
        <v>113</v>
      </c>
      <c r="C25" s="159">
        <f>INDEX([4]UTCR!$J$23:$U$108,MATCH($B25,[4]UTCR!$G$23:$G$108,0),MATCH(C$5,[4]UTCR!$J$22:$U$22,0))</f>
        <v>3.1996233440683274E-2</v>
      </c>
      <c r="D25" s="159">
        <f>INDEX([4]UTCR!$J$23:$U$108,MATCH($B25,[4]UTCR!$G$23:$G$108,0),MATCH(D$5,[4]UTCR!$J$22:$U$22,0))</f>
        <v>0.2725837155240225</v>
      </c>
      <c r="E25" s="159">
        <f>INDEX([4]UTCR!$J$23:$U$108,MATCH($B25,[4]UTCR!$G$23:$G$108,0),MATCH(E$5,[4]UTCR!$J$22:$U$22,0))</f>
        <v>6.264027551852748E-2</v>
      </c>
      <c r="F25" s="159">
        <f>INDEX([4]UTCR!$J$23:$U$108,MATCH($B25,[4]UTCR!$G$23:$G$108,0),MATCH(F$5,[4]UTCR!$J$22:$U$22,0))</f>
        <v>0.48171359627555882</v>
      </c>
      <c r="G25" s="159">
        <f>INDEX([4]UTCR!$J$23:$U$108,MATCH($B25,[4]UTCR!$G$23:$G$108,0),MATCH(G$5,[4]UTCR!$J$22:$U$22,0))</f>
        <v>5.0323414237423779E-2</v>
      </c>
      <c r="H25" s="159">
        <f>INDEX([4]UTCR!$J$23:$U$108,MATCH($B25,[4]UTCR!$G$23:$G$108,0),MATCH(H$5,[4]UTCR!$J$22:$U$22,0))</f>
        <v>1.8522767168885818E-2</v>
      </c>
      <c r="I25" s="159">
        <f>INDEX([4]UTCR!$J$23:$U$108,MATCH($B25,[4]UTCR!$G$23:$G$108,0),MATCH(I$5,[4]UTCR!$J$22:$U$22,0))</f>
        <v>8.2219997834898292E-2</v>
      </c>
      <c r="J25" s="159">
        <f t="shared" si="2"/>
        <v>0.10074276500378411</v>
      </c>
      <c r="K25" s="159">
        <f>INDEX([4]UTCR!$J$23:$U$108,MATCH($B25,[4]UTCR!$G$23:$G$108,0),MATCH(K$5,[4]UTCR!$J$22:$U$22,0))</f>
        <v>0</v>
      </c>
      <c r="L25" s="159">
        <f>INDEX([4]UTCR!$J$23:$U$108,MATCH($B25,[4]UTCR!$G$23:$G$108,0),MATCH(L$5,[4]UTCR!$J$22:$U$22,0))</f>
        <v>0</v>
      </c>
      <c r="M25" s="159">
        <v>0</v>
      </c>
      <c r="N25" s="160">
        <v>11.12</v>
      </c>
      <c r="O25" s="161" t="s">
        <v>56</v>
      </c>
      <c r="T25" s="162">
        <f t="shared" si="0"/>
        <v>0.99999999999999989</v>
      </c>
    </row>
    <row r="26" spans="1:20" s="161" customFormat="1" ht="12.75">
      <c r="A26" s="158" t="s">
        <v>114</v>
      </c>
      <c r="B26" s="158" t="s">
        <v>115</v>
      </c>
      <c r="C26" s="159">
        <f>INDEX([4]UTCR!$J$23:$U$108,MATCH($B26,[4]UTCR!$G$23:$G$108,0),MATCH(C$5,[4]UTCR!$J$22:$U$22,0))</f>
        <v>3.4469979992916365E-2</v>
      </c>
      <c r="D26" s="159">
        <f>INDEX([4]UTCR!$J$23:$U$108,MATCH($B26,[4]UTCR!$G$23:$G$108,0),MATCH(D$5,[4]UTCR!$J$22:$U$22,0))</f>
        <v>0.39521001872290024</v>
      </c>
      <c r="E26" s="159">
        <f>INDEX([4]UTCR!$J$23:$U$108,MATCH($B26,[4]UTCR!$G$23:$G$108,0),MATCH(E$5,[4]UTCR!$J$22:$U$22,0))</f>
        <v>0.13627237107686591</v>
      </c>
      <c r="F26" s="159">
        <f>INDEX([4]UTCR!$J$23:$U$108,MATCH($B26,[4]UTCR!$G$23:$G$108,0),MATCH(F$5,[4]UTCR!$J$22:$U$22,0))</f>
        <v>0.33590794451171835</v>
      </c>
      <c r="G26" s="159">
        <f>INDEX([4]UTCR!$J$23:$U$108,MATCH($B26,[4]UTCR!$G$23:$G$108,0),MATCH(G$5,[4]UTCR!$J$22:$U$22,0))</f>
        <v>1.8309908017086696E-2</v>
      </c>
      <c r="H26" s="159">
        <f>INDEX([4]UTCR!$J$23:$U$108,MATCH($B26,[4]UTCR!$G$23:$G$108,0),MATCH(H$5,[4]UTCR!$J$22:$U$22,0))</f>
        <v>1.4714744133610952E-5</v>
      </c>
      <c r="I26" s="159">
        <f>INDEX([4]UTCR!$J$23:$U$108,MATCH($B26,[4]UTCR!$G$23:$G$108,0),MATCH(I$5,[4]UTCR!$J$22:$U$22,0))</f>
        <v>7.9815062934378733E-2</v>
      </c>
      <c r="J26" s="159">
        <f t="shared" si="2"/>
        <v>7.9829777678512348E-2</v>
      </c>
      <c r="K26" s="159">
        <f>INDEX([4]UTCR!$J$23:$U$108,MATCH($B26,[4]UTCR!$G$23:$G$108,0),MATCH(K$5,[4]UTCR!$J$22:$U$22,0))</f>
        <v>0</v>
      </c>
      <c r="L26" s="159">
        <f>INDEX([4]UTCR!$J$23:$U$108,MATCH($B26,[4]UTCR!$G$23:$G$108,0),MATCH(L$5,[4]UTCR!$J$22:$U$22,0))</f>
        <v>0</v>
      </c>
      <c r="M26" s="159">
        <f>INDEX([4]UTCR!$J$23:$U$108,MATCH($B26,[4]UTCR!$G$23:$G$108,0),MATCH(M$5,[4]UTCR!$J$22:$U$22,0))</f>
        <v>0</v>
      </c>
      <c r="N26" s="160">
        <v>11.13</v>
      </c>
      <c r="O26" s="161" t="s">
        <v>56</v>
      </c>
      <c r="T26" s="162">
        <f t="shared" si="0"/>
        <v>0.99999999999999978</v>
      </c>
    </row>
    <row r="27" spans="1:20" s="161" customFormat="1" ht="12.75">
      <c r="A27" s="158" t="s">
        <v>116</v>
      </c>
      <c r="B27" s="158" t="s">
        <v>117</v>
      </c>
      <c r="C27" s="159">
        <f>INDEX([4]UTCR!$J$23:$U$108,MATCH($B27,[4]UTCR!$G$23:$G$108,0),MATCH(C$5,[4]UTCR!$J$22:$U$22,0))</f>
        <v>3.2870000000000003E-2</v>
      </c>
      <c r="D27" s="159">
        <f>INDEX([4]UTCR!$J$23:$U$108,MATCH($B27,[4]UTCR!$G$23:$G$108,0),MATCH(D$5,[4]UTCR!$J$22:$U$22,0))</f>
        <v>0.70975999999999995</v>
      </c>
      <c r="E27" s="159">
        <f>INDEX([4]UTCR!$J$23:$U$108,MATCH($B27,[4]UTCR!$G$23:$G$108,0),MATCH(E$5,[4]UTCR!$J$22:$U$22,0))</f>
        <v>0.14180000000000001</v>
      </c>
      <c r="F27" s="159">
        <f>INDEX([4]UTCR!$J$23:$U$108,MATCH($B27,[4]UTCR!$G$23:$G$108,0),MATCH(F$5,[4]UTCR!$J$22:$U$22,0))</f>
        <v>0</v>
      </c>
      <c r="G27" s="159">
        <f>INDEX([4]UTCR!$J$23:$U$108,MATCH($B27,[4]UTCR!$G$23:$G$108,0),MATCH(G$5,[4]UTCR!$J$22:$U$22,0))</f>
        <v>0</v>
      </c>
      <c r="H27" s="159">
        <f>INDEX([4]UTCR!$J$23:$U$108,MATCH($B27,[4]UTCR!$G$23:$G$108,0),MATCH(H$5,[4]UTCR!$J$22:$U$22,0))</f>
        <v>0</v>
      </c>
      <c r="I27" s="159">
        <f>INDEX([4]UTCR!$J$23:$U$108,MATCH($B27,[4]UTCR!$G$23:$G$108,0),MATCH(I$5,[4]UTCR!$J$22:$U$22,0))</f>
        <v>0.10946</v>
      </c>
      <c r="J27" s="159">
        <f t="shared" si="2"/>
        <v>0.10946</v>
      </c>
      <c r="K27" s="159">
        <f>INDEX([4]UTCR!$J$23:$U$108,MATCH($B27,[4]UTCR!$G$23:$G$108,0),MATCH(K$5,[4]UTCR!$J$22:$U$22,0))</f>
        <v>0</v>
      </c>
      <c r="L27" s="159">
        <f>INDEX([4]UTCR!$J$23:$U$108,MATCH($B27,[4]UTCR!$G$23:$G$108,0),MATCH(L$5,[4]UTCR!$J$22:$U$22,0))</f>
        <v>0</v>
      </c>
      <c r="M27" s="159">
        <f>INDEX([4]UTCR!$J$23:$U$108,MATCH($B27,[4]UTCR!$G$23:$G$108,0),MATCH(M$5,[4]UTCR!$J$22:$U$22,0))</f>
        <v>6.11E-3</v>
      </c>
      <c r="N27" s="160" t="s">
        <v>118</v>
      </c>
      <c r="O27" s="161" t="s">
        <v>56</v>
      </c>
      <c r="T27" s="162">
        <f t="shared" si="0"/>
        <v>0.99999999999999989</v>
      </c>
    </row>
    <row r="28" spans="1:20" s="161" customFormat="1" ht="12.75">
      <c r="A28" s="158" t="s">
        <v>119</v>
      </c>
      <c r="B28" s="158" t="s">
        <v>120</v>
      </c>
      <c r="C28" s="159">
        <f>INDEX([4]UTCR!$J$23:$U$108,MATCH($B28,[4]UTCR!$G$23:$G$108,0),MATCH(C$5,[4]UTCR!$J$22:$U$22,0))</f>
        <v>5.4199999999999998E-2</v>
      </c>
      <c r="D28" s="159">
        <f>INDEX([4]UTCR!$J$23:$U$108,MATCH($B28,[4]UTCR!$G$23:$G$108,0),MATCH(D$5,[4]UTCR!$J$22:$U$22,0))</f>
        <v>0.67689999999999995</v>
      </c>
      <c r="E28" s="159">
        <f>INDEX([4]UTCR!$J$23:$U$108,MATCH($B28,[4]UTCR!$G$23:$G$108,0),MATCH(E$5,[4]UTCR!$J$22:$U$22,0))</f>
        <v>0.1336</v>
      </c>
      <c r="F28" s="159">
        <f>INDEX([4]UTCR!$J$23:$U$108,MATCH($B28,[4]UTCR!$G$23:$G$108,0),MATCH(F$5,[4]UTCR!$J$22:$U$22,0))</f>
        <v>0</v>
      </c>
      <c r="G28" s="159">
        <f>INDEX([4]UTCR!$J$23:$U$108,MATCH($B28,[4]UTCR!$G$23:$G$108,0),MATCH(G$5,[4]UTCR!$J$22:$U$22,0))</f>
        <v>0</v>
      </c>
      <c r="H28" s="159">
        <f>INDEX([4]UTCR!$J$23:$U$108,MATCH($B28,[4]UTCR!$G$23:$G$108,0),MATCH(H$5,[4]UTCR!$J$22:$U$22,0))</f>
        <v>0</v>
      </c>
      <c r="I28" s="159">
        <f>INDEX([4]UTCR!$J$23:$U$108,MATCH($B28,[4]UTCR!$G$23:$G$108,0),MATCH(I$5,[4]UTCR!$J$22:$U$22,0))</f>
        <v>0.11609999999999999</v>
      </c>
      <c r="J28" s="159">
        <f t="shared" si="2"/>
        <v>0.11609999999999999</v>
      </c>
      <c r="K28" s="159">
        <f>INDEX([4]UTCR!$J$23:$U$108,MATCH($B28,[4]UTCR!$G$23:$G$108,0),MATCH(K$5,[4]UTCR!$J$22:$U$22,0))</f>
        <v>0</v>
      </c>
      <c r="L28" s="159">
        <f>INDEX([4]UTCR!$J$23:$U$108,MATCH($B28,[4]UTCR!$G$23:$G$108,0),MATCH(L$5,[4]UTCR!$J$22:$U$22,0))</f>
        <v>0</v>
      </c>
      <c r="M28" s="159">
        <f>INDEX([4]UTCR!$J$23:$U$108,MATCH($B28,[4]UTCR!$G$23:$G$108,0),MATCH(M$5,[4]UTCR!$J$22:$U$22,0))</f>
        <v>1.9199999999999998E-2</v>
      </c>
      <c r="N28" s="160" t="s">
        <v>118</v>
      </c>
      <c r="O28" s="161" t="s">
        <v>56</v>
      </c>
      <c r="T28" s="162">
        <f t="shared" si="0"/>
        <v>1</v>
      </c>
    </row>
    <row r="29" spans="1:20" s="161" customFormat="1" ht="12.75">
      <c r="A29" s="158" t="s">
        <v>121</v>
      </c>
      <c r="B29" s="158" t="s">
        <v>122</v>
      </c>
      <c r="C29" s="159">
        <f>INDEX([4]UTCR!$J$23:$U$108,MATCH($B29,[4]UTCR!$G$23:$G$108,0),MATCH(C$5,[4]UTCR!$J$22:$U$22,0))</f>
        <v>4.7890000000000002E-2</v>
      </c>
      <c r="D29" s="159">
        <f>INDEX([4]UTCR!$J$23:$U$108,MATCH($B29,[4]UTCR!$G$23:$G$108,0),MATCH(D$5,[4]UTCR!$J$22:$U$22,0))</f>
        <v>0.64607999999999999</v>
      </c>
      <c r="E29" s="159">
        <f>INDEX([4]UTCR!$J$23:$U$108,MATCH($B29,[4]UTCR!$G$23:$G$108,0),MATCH(E$5,[4]UTCR!$J$22:$U$22,0))</f>
        <v>0.13125999999999999</v>
      </c>
      <c r="F29" s="159">
        <f>INDEX([4]UTCR!$J$23:$U$108,MATCH($B29,[4]UTCR!$G$23:$G$108,0),MATCH(F$5,[4]UTCR!$J$22:$U$22,0))</f>
        <v>0</v>
      </c>
      <c r="G29" s="159">
        <f>INDEX([4]UTCR!$J$23:$U$108,MATCH($B29,[4]UTCR!$G$23:$G$108,0),MATCH(G$5,[4]UTCR!$J$22:$U$22,0))</f>
        <v>0</v>
      </c>
      <c r="H29" s="159">
        <f>INDEX([4]UTCR!$J$23:$U$108,MATCH($B29,[4]UTCR!$G$23:$G$108,0),MATCH(H$5,[4]UTCR!$J$22:$U$22,0))</f>
        <v>0</v>
      </c>
      <c r="I29" s="159">
        <f>INDEX([4]UTCR!$J$23:$U$108,MATCH($B29,[4]UTCR!$G$23:$G$108,0),MATCH(I$5,[4]UTCR!$J$22:$U$22,0))</f>
        <v>0.155</v>
      </c>
      <c r="J29" s="159">
        <f t="shared" si="2"/>
        <v>0.155</v>
      </c>
      <c r="K29" s="159">
        <f>INDEX([4]UTCR!$J$23:$U$108,MATCH($B29,[4]UTCR!$G$23:$G$108,0),MATCH(K$5,[4]UTCR!$J$22:$U$22,0))</f>
        <v>0</v>
      </c>
      <c r="L29" s="159">
        <f>INDEX([4]UTCR!$J$23:$U$108,MATCH($B29,[4]UTCR!$G$23:$G$108,0),MATCH(L$5,[4]UTCR!$J$22:$U$22,0))</f>
        <v>0</v>
      </c>
      <c r="M29" s="159">
        <f>INDEX([4]UTCR!$J$23:$U$108,MATCH($B29,[4]UTCR!$G$23:$G$108,0),MATCH(M$5,[4]UTCR!$J$22:$U$22,0))</f>
        <v>1.9769999999999999E-2</v>
      </c>
      <c r="N29" s="160" t="s">
        <v>118</v>
      </c>
      <c r="O29" s="161" t="s">
        <v>56</v>
      </c>
      <c r="T29" s="162">
        <f t="shared" si="0"/>
        <v>0.99999999999999989</v>
      </c>
    </row>
    <row r="30" spans="1:20" s="161" customFormat="1" ht="12.75">
      <c r="A30" s="158" t="s">
        <v>123</v>
      </c>
      <c r="B30" s="158" t="s">
        <v>124</v>
      </c>
      <c r="C30" s="159">
        <f>INDEX([4]UTCR!$J$23:$U$108,MATCH($B30,[4]UTCR!$G$23:$G$108,0),MATCH(C$5,[4]UTCR!$J$22:$U$22,0))</f>
        <v>4.2700000000000002E-2</v>
      </c>
      <c r="D30" s="159">
        <f>INDEX([4]UTCR!$J$23:$U$108,MATCH($B30,[4]UTCR!$G$23:$G$108,0),MATCH(D$5,[4]UTCR!$J$22:$U$22,0))</f>
        <v>0.61199999999999999</v>
      </c>
      <c r="E30" s="159">
        <f>INDEX([4]UTCR!$J$23:$U$108,MATCH($B30,[4]UTCR!$G$23:$G$108,0),MATCH(E$5,[4]UTCR!$J$22:$U$22,0))</f>
        <v>0.14960000000000001</v>
      </c>
      <c r="F30" s="159">
        <f>INDEX([4]UTCR!$J$23:$U$108,MATCH($B30,[4]UTCR!$G$23:$G$108,0),MATCH(F$5,[4]UTCR!$J$22:$U$22,0))</f>
        <v>0</v>
      </c>
      <c r="G30" s="159">
        <f>INDEX([4]UTCR!$J$23:$U$108,MATCH($B30,[4]UTCR!$G$23:$G$108,0),MATCH(G$5,[4]UTCR!$J$22:$U$22,0))</f>
        <v>0</v>
      </c>
      <c r="H30" s="159">
        <f>INDEX([4]UTCR!$J$23:$U$108,MATCH($B30,[4]UTCR!$G$23:$G$108,0),MATCH(H$5,[4]UTCR!$J$22:$U$22,0))</f>
        <v>0</v>
      </c>
      <c r="I30" s="159">
        <f>INDEX([4]UTCR!$J$23:$U$108,MATCH($B30,[4]UTCR!$G$23:$G$108,0),MATCH(I$5,[4]UTCR!$J$22:$U$22,0))</f>
        <v>0.1671</v>
      </c>
      <c r="J30" s="159">
        <f t="shared" si="2"/>
        <v>0.1671</v>
      </c>
      <c r="K30" s="159">
        <f>INDEX([4]UTCR!$J$23:$U$108,MATCH($B30,[4]UTCR!$G$23:$G$108,0),MATCH(K$5,[4]UTCR!$J$22:$U$22,0))</f>
        <v>0</v>
      </c>
      <c r="L30" s="159">
        <f>INDEX([4]UTCR!$J$23:$U$108,MATCH($B30,[4]UTCR!$G$23:$G$108,0),MATCH(L$5,[4]UTCR!$J$22:$U$22,0))</f>
        <v>0</v>
      </c>
      <c r="M30" s="159">
        <f>INDEX([4]UTCR!$J$23:$U$108,MATCH($B30,[4]UTCR!$G$23:$G$108,0),MATCH(M$5,[4]UTCR!$J$22:$U$22,0))</f>
        <v>2.86E-2</v>
      </c>
      <c r="N30" s="160" t="s">
        <v>118</v>
      </c>
      <c r="O30" s="161" t="s">
        <v>56</v>
      </c>
      <c r="T30" s="162">
        <f t="shared" si="0"/>
        <v>1</v>
      </c>
    </row>
    <row r="31" spans="1:20" s="161" customFormat="1" ht="12.75">
      <c r="A31" s="158" t="s">
        <v>125</v>
      </c>
      <c r="B31" s="158" t="s">
        <v>126</v>
      </c>
      <c r="C31" s="159">
        <f>INDEX([4]UTCR!$J$23:$U$108,MATCH($B31,[4]UTCR!$G$23:$G$108,0),MATCH(C$5,[4]UTCR!$J$22:$U$22,0))</f>
        <v>4.8806000000000002E-2</v>
      </c>
      <c r="D31" s="159">
        <f>INDEX([4]UTCR!$J$23:$U$108,MATCH($B31,[4]UTCR!$G$23:$G$108,0),MATCH(D$5,[4]UTCR!$J$22:$U$22,0))</f>
        <v>0.563558</v>
      </c>
      <c r="E31" s="159">
        <f>INDEX([4]UTCR!$J$23:$U$108,MATCH($B31,[4]UTCR!$G$23:$G$108,0),MATCH(E$5,[4]UTCR!$J$22:$U$22,0))</f>
        <v>0.15268799999999999</v>
      </c>
      <c r="F31" s="159">
        <f>INDEX([4]UTCR!$J$23:$U$108,MATCH($B31,[4]UTCR!$G$23:$G$108,0),MATCH(F$5,[4]UTCR!$J$22:$U$22,0))</f>
        <v>0</v>
      </c>
      <c r="G31" s="159">
        <f>INDEX([4]UTCR!$J$23:$U$108,MATCH($B31,[4]UTCR!$G$23:$G$108,0),MATCH(G$5,[4]UTCR!$J$22:$U$22,0))</f>
        <v>0</v>
      </c>
      <c r="H31" s="159">
        <f>INDEX([4]UTCR!$J$23:$U$108,MATCH($B31,[4]UTCR!$G$23:$G$108,0),MATCH(H$5,[4]UTCR!$J$22:$U$22,0))</f>
        <v>0</v>
      </c>
      <c r="I31" s="159">
        <f>INDEX([4]UTCR!$J$23:$U$108,MATCH($B31,[4]UTCR!$G$23:$G$108,0),MATCH(I$5,[4]UTCR!$J$22:$U$22,0))</f>
        <v>0.20677599999999999</v>
      </c>
      <c r="J31" s="159">
        <f t="shared" si="2"/>
        <v>0.20677599999999999</v>
      </c>
      <c r="K31" s="159">
        <f>INDEX([4]UTCR!$J$23:$U$108,MATCH($B31,[4]UTCR!$G$23:$G$108,0),MATCH(K$5,[4]UTCR!$J$22:$U$22,0))</f>
        <v>0</v>
      </c>
      <c r="L31" s="159">
        <f>INDEX([4]UTCR!$J$23:$U$108,MATCH($B31,[4]UTCR!$G$23:$G$108,0),MATCH(L$5,[4]UTCR!$J$22:$U$22,0))</f>
        <v>0</v>
      </c>
      <c r="M31" s="159">
        <f>INDEX([4]UTCR!$J$23:$U$108,MATCH($B31,[4]UTCR!$G$23:$G$108,0),MATCH(M$5,[4]UTCR!$J$22:$U$22,0))</f>
        <v>2.8171999999999999E-2</v>
      </c>
      <c r="N31" s="160" t="s">
        <v>118</v>
      </c>
      <c r="O31" s="161" t="s">
        <v>56</v>
      </c>
      <c r="T31" s="162">
        <f t="shared" si="0"/>
        <v>1</v>
      </c>
    </row>
    <row r="32" spans="1:20" s="161" customFormat="1" ht="12.75">
      <c r="A32" s="158" t="s">
        <v>127</v>
      </c>
      <c r="B32" s="158" t="s">
        <v>128</v>
      </c>
      <c r="C32" s="159">
        <f>INDEX([4]UTCR!$J$23:$U$108,MATCH($B32,[4]UTCR!$G$23:$G$108,0),MATCH(C$5,[4]UTCR!$J$22:$U$22,0))</f>
        <v>1.5047E-2</v>
      </c>
      <c r="D32" s="159">
        <f>INDEX([4]UTCR!$J$23:$U$108,MATCH($B32,[4]UTCR!$G$23:$G$108,0),MATCH(D$5,[4]UTCR!$J$22:$U$22,0))</f>
        <v>0.159356</v>
      </c>
      <c r="E32" s="159">
        <f>INDEX([4]UTCR!$J$23:$U$108,MATCH($B32,[4]UTCR!$G$23:$G$108,0),MATCH(E$5,[4]UTCR!$J$22:$U$22,0))</f>
        <v>3.9132E-2</v>
      </c>
      <c r="F32" s="159">
        <f>INDEX([4]UTCR!$J$23:$U$108,MATCH($B32,[4]UTCR!$G$23:$G$108,0),MATCH(F$5,[4]UTCR!$J$22:$U$22,0))</f>
        <v>0.46935500000000002</v>
      </c>
      <c r="G32" s="159">
        <f>INDEX([4]UTCR!$J$23:$U$108,MATCH($B32,[4]UTCR!$G$23:$G$108,0),MATCH(G$5,[4]UTCR!$J$22:$U$22,0))</f>
        <v>0.13981499999999999</v>
      </c>
      <c r="H32" s="159">
        <f>INDEX([4]UTCR!$J$23:$U$108,MATCH($B32,[4]UTCR!$G$23:$G$108,0),MATCH(H$5,[4]UTCR!$J$22:$U$22,0))</f>
        <v>0.135384</v>
      </c>
      <c r="I32" s="159">
        <f>INDEX([4]UTCR!$J$23:$U$108,MATCH($B32,[4]UTCR!$G$23:$G$108,0),MATCH(I$5,[4]UTCR!$J$22:$U$22,0))</f>
        <v>3.8051000000000001E-2</v>
      </c>
      <c r="J32" s="159">
        <f t="shared" si="2"/>
        <v>0.17343500000000001</v>
      </c>
      <c r="K32" s="159">
        <f>INDEX([4]UTCR!$J$23:$U$108,MATCH($B32,[4]UTCR!$G$23:$G$108,0),MATCH(K$5,[4]UTCR!$J$22:$U$22,0))</f>
        <v>0</v>
      </c>
      <c r="L32" s="159">
        <f>INDEX([4]UTCR!$J$23:$U$108,MATCH($B32,[4]UTCR!$G$23:$G$108,0),MATCH(L$5,[4]UTCR!$J$22:$U$22,0))</f>
        <v>0</v>
      </c>
      <c r="M32" s="159">
        <f>INDEX([4]UTCR!$J$23:$U$108,MATCH($B32,[4]UTCR!$G$23:$G$108,0),MATCH(M$5,[4]UTCR!$J$22:$U$22,0))</f>
        <v>3.8600000000000001E-3</v>
      </c>
      <c r="N32" s="160" t="s">
        <v>118</v>
      </c>
      <c r="O32" s="161" t="s">
        <v>56</v>
      </c>
      <c r="T32" s="162">
        <f t="shared" si="0"/>
        <v>1</v>
      </c>
    </row>
    <row r="33" spans="1:20" s="161" customFormat="1" ht="12.75">
      <c r="A33" s="158" t="s">
        <v>129</v>
      </c>
      <c r="B33" s="158" t="s">
        <v>88</v>
      </c>
      <c r="C33" s="159">
        <f>INDEX([4]UTCR!$J$23:$U$108,MATCH($B33,[4]UTCR!$G$23:$G$108,0),MATCH(C$5,[4]UTCR!$J$22:$U$22,0))</f>
        <v>0</v>
      </c>
      <c r="D33" s="159">
        <f>INDEX([4]UTCR!$J$23:$U$108,MATCH($B33,[4]UTCR!$G$23:$G$108,0),MATCH(D$5,[4]UTCR!$J$22:$U$22,0))</f>
        <v>0</v>
      </c>
      <c r="E33" s="159">
        <f>INDEX([4]UTCR!$J$23:$U$108,MATCH($B33,[4]UTCR!$G$23:$G$108,0),MATCH(E$5,[4]UTCR!$J$22:$U$22,0))</f>
        <v>0</v>
      </c>
      <c r="F33" s="159">
        <f>INDEX([4]UTCR!$J$23:$U$108,MATCH($B33,[4]UTCR!$G$23:$G$108,0),MATCH(F$5,[4]UTCR!$J$22:$U$22,0))</f>
        <v>0</v>
      </c>
      <c r="G33" s="159">
        <f>INDEX([4]UTCR!$J$23:$U$108,MATCH($B33,[4]UTCR!$G$23:$G$108,0),MATCH(G$5,[4]UTCR!$J$22:$U$22,0))</f>
        <v>0</v>
      </c>
      <c r="H33" s="159">
        <f>INDEX([4]UTCR!$J$23:$U$108,MATCH($B33,[4]UTCR!$G$23:$G$108,0),MATCH(H$5,[4]UTCR!$J$22:$U$22,0))</f>
        <v>0</v>
      </c>
      <c r="I33" s="159">
        <f>INDEX([4]UTCR!$J$23:$U$108,MATCH($B33,[4]UTCR!$G$23:$G$108,0),MATCH(I$5,[4]UTCR!$J$22:$U$22,0))</f>
        <v>0</v>
      </c>
      <c r="J33" s="159">
        <f t="shared" si="2"/>
        <v>0</v>
      </c>
      <c r="K33" s="159">
        <f>INDEX([4]UTCR!$J$23:$U$108,MATCH($B33,[4]UTCR!$G$23:$G$108,0),MATCH(K$5,[4]UTCR!$J$22:$U$22,0))</f>
        <v>0</v>
      </c>
      <c r="L33" s="159">
        <f>INDEX([4]UTCR!$J$23:$U$108,MATCH($B33,[4]UTCR!$G$23:$G$108,0),MATCH(L$5,[4]UTCR!$J$22:$U$22,0))</f>
        <v>1</v>
      </c>
      <c r="M33" s="159">
        <f>INDEX([4]UTCR!$J$23:$U$108,MATCH($B33,[4]UTCR!$G$23:$G$108,0),MATCH(M$5,[4]UTCR!$J$22:$U$22,0))</f>
        <v>0</v>
      </c>
      <c r="N33" s="160" t="s">
        <v>90</v>
      </c>
      <c r="O33" s="161" t="s">
        <v>56</v>
      </c>
      <c r="T33" s="162">
        <f t="shared" si="0"/>
        <v>1</v>
      </c>
    </row>
    <row r="34" spans="1:20" s="161" customFormat="1" ht="12.75">
      <c r="A34" s="158" t="s">
        <v>130</v>
      </c>
      <c r="B34" s="158" t="s">
        <v>131</v>
      </c>
      <c r="C34" s="159">
        <f>INDEX([4]UTCR!$J$23:$U$108,MATCH($B34,[4]UTCR!$G$23:$G$108,0),MATCH(C$5,[4]UTCR!$J$22:$U$22,0))</f>
        <v>0</v>
      </c>
      <c r="D34" s="159">
        <f>INDEX([4]UTCR!$J$23:$U$108,MATCH($B34,[4]UTCR!$G$23:$G$108,0),MATCH(D$5,[4]UTCR!$J$22:$U$22,0))</f>
        <v>0</v>
      </c>
      <c r="E34" s="159">
        <f>INDEX([4]UTCR!$J$23:$U$108,MATCH($B34,[4]UTCR!$G$23:$G$108,0),MATCH(E$5,[4]UTCR!$J$22:$U$22,0))</f>
        <v>0</v>
      </c>
      <c r="F34" s="159">
        <f>INDEX([4]UTCR!$J$23:$U$108,MATCH($B34,[4]UTCR!$G$23:$G$108,0),MATCH(F$5,[4]UTCR!$J$22:$U$22,0))</f>
        <v>0</v>
      </c>
      <c r="G34" s="159">
        <f>INDEX([4]UTCR!$J$23:$U$108,MATCH($B34,[4]UTCR!$G$23:$G$108,0),MATCH(G$5,[4]UTCR!$J$22:$U$22,0))</f>
        <v>0</v>
      </c>
      <c r="H34" s="159">
        <f>INDEX([4]UTCR!$J$23:$U$108,MATCH($B34,[4]UTCR!$G$23:$G$108,0),MATCH(H$5,[4]UTCR!$J$22:$U$22,0))</f>
        <v>0</v>
      </c>
      <c r="I34" s="159">
        <f>INDEX([4]UTCR!$J$23:$U$108,MATCH($B34,[4]UTCR!$G$23:$G$108,0),MATCH(I$5,[4]UTCR!$J$22:$U$22,0))</f>
        <v>0</v>
      </c>
      <c r="J34" s="159">
        <f t="shared" si="2"/>
        <v>0</v>
      </c>
      <c r="K34" s="159">
        <f>INDEX([4]UTCR!$J$23:$U$108,MATCH($B34,[4]UTCR!$G$23:$G$108,0),MATCH(K$5,[4]UTCR!$J$22:$U$22,0))</f>
        <v>0</v>
      </c>
      <c r="L34" s="159">
        <f>INDEX([4]UTCR!$J$23:$U$108,MATCH($B34,[4]UTCR!$G$23:$G$108,0),MATCH(L$5,[4]UTCR!$J$22:$U$22,0))</f>
        <v>0</v>
      </c>
      <c r="M34" s="159">
        <f>INDEX([4]UTCR!$J$23:$U$108,MATCH($B34,[4]UTCR!$G$23:$G$108,0),MATCH(M$5,[4]UTCR!$J$22:$U$22,0))</f>
        <v>1</v>
      </c>
      <c r="N34" s="160" t="s">
        <v>90</v>
      </c>
      <c r="O34" s="161" t="s">
        <v>56</v>
      </c>
      <c r="T34" s="162">
        <f t="shared" si="0"/>
        <v>1</v>
      </c>
    </row>
    <row r="35" spans="1:20" s="161" customFormat="1" ht="12.75">
      <c r="A35" s="158" t="s">
        <v>132</v>
      </c>
      <c r="B35" s="158" t="s">
        <v>133</v>
      </c>
      <c r="C35" s="159">
        <f>INDEX([4]UTCR!$J$23:$U$108,MATCH($B35,[4]UTCR!$G$23:$G$108,0),MATCH(C$5,[4]UTCR!$J$22:$U$22,0))</f>
        <v>1.5311823031490129E-2</v>
      </c>
      <c r="D35" s="159">
        <f>INDEX([4]UTCR!$J$23:$U$108,MATCH($B35,[4]UTCR!$G$23:$G$108,0),MATCH(D$5,[4]UTCR!$J$22:$U$22,0))</f>
        <v>0.26607213152030906</v>
      </c>
      <c r="E35" s="159">
        <f>INDEX([4]UTCR!$J$23:$U$108,MATCH($B35,[4]UTCR!$G$23:$G$108,0),MATCH(E$5,[4]UTCR!$J$22:$U$22,0))</f>
        <v>7.9817133697328443E-2</v>
      </c>
      <c r="F35" s="159">
        <f>INDEX([4]UTCR!$J$23:$U$108,MATCH($B35,[4]UTCR!$G$23:$G$108,0),MATCH(F$5,[4]UTCR!$J$22:$U$22,0))</f>
        <v>0.44210145381846988</v>
      </c>
      <c r="G35" s="159">
        <f>INDEX([4]UTCR!$J$23:$U$108,MATCH($B35,[4]UTCR!$G$23:$G$108,0),MATCH(G$5,[4]UTCR!$J$22:$U$22,0))</f>
        <v>5.7338861323631717E-2</v>
      </c>
      <c r="H35" s="159">
        <f>INDEX([4]UTCR!$J$23:$U$108,MATCH($B35,[4]UTCR!$G$23:$G$108,0),MATCH(H$5,[4]UTCR!$J$22:$U$22,0))</f>
        <v>1.6343729843897464E-2</v>
      </c>
      <c r="I35" s="159">
        <f>INDEX([4]UTCR!$J$23:$U$108,MATCH($B35,[4]UTCR!$G$23:$G$108,0),MATCH(I$5,[4]UTCR!$J$22:$U$22,0))</f>
        <v>0.12263134727800375</v>
      </c>
      <c r="J35" s="159">
        <f t="shared" si="2"/>
        <v>0.13897507712190121</v>
      </c>
      <c r="K35" s="159">
        <f>INDEX([4]UTCR!$J$23:$U$108,MATCH($B35,[4]UTCR!$G$23:$G$108,0),MATCH(K$5,[4]UTCR!$J$22:$U$22,0))</f>
        <v>3.835194868695614E-4</v>
      </c>
      <c r="L35" s="159">
        <f>INDEX([4]UTCR!$J$23:$U$108,MATCH($B35,[4]UTCR!$G$23:$G$108,0),MATCH(L$5,[4]UTCR!$J$22:$U$22,0))</f>
        <v>0</v>
      </c>
      <c r="M35" s="159">
        <v>0</v>
      </c>
      <c r="N35" s="160">
        <v>11.12</v>
      </c>
      <c r="O35" s="161" t="s">
        <v>56</v>
      </c>
      <c r="T35" s="162">
        <f t="shared" si="0"/>
        <v>1</v>
      </c>
    </row>
    <row r="36" spans="1:20" s="161" customFormat="1" ht="12.75">
      <c r="A36" s="158" t="s">
        <v>134</v>
      </c>
      <c r="B36" s="158" t="s">
        <v>135</v>
      </c>
      <c r="C36" s="159">
        <f>INDEX([4]UTCR!$J$23:$U$108,MATCH($B36,[4]UTCR!$G$23:$G$108,0),MATCH(C$5,[4]UTCR!$J$22:$U$22,0))</f>
        <v>4.206589812590001E-2</v>
      </c>
      <c r="D36" s="159">
        <f>INDEX([4]UTCR!$J$23:$U$108,MATCH($B36,[4]UTCR!$G$23:$G$108,0),MATCH(D$5,[4]UTCR!$J$22:$U$22,0))</f>
        <v>0.73562012741792415</v>
      </c>
      <c r="E36" s="159">
        <f>INDEX([4]UTCR!$J$23:$U$108,MATCH($B36,[4]UTCR!$G$23:$G$108,0),MATCH(E$5,[4]UTCR!$J$22:$U$22,0))</f>
        <v>0.22231397445617598</v>
      </c>
      <c r="F36" s="159">
        <f>INDEX([4]UTCR!$J$23:$U$108,MATCH($B36,[4]UTCR!$G$23:$G$108,0),MATCH(F$5,[4]UTCR!$J$22:$U$22,0))</f>
        <v>0</v>
      </c>
      <c r="G36" s="159">
        <f>INDEX([4]UTCR!$J$23:$U$108,MATCH($B36,[4]UTCR!$G$23:$G$108,0),MATCH(G$5,[4]UTCR!$J$22:$U$22,0))</f>
        <v>0</v>
      </c>
      <c r="H36" s="159">
        <f>INDEX([4]UTCR!$J$23:$U$108,MATCH($B36,[4]UTCR!$G$23:$G$108,0),MATCH(H$5,[4]UTCR!$J$22:$U$22,0))</f>
        <v>0</v>
      </c>
      <c r="I36" s="159">
        <f>INDEX([4]UTCR!$J$23:$U$108,MATCH($B36,[4]UTCR!$G$23:$G$108,0),MATCH(I$5,[4]UTCR!$J$22:$U$22,0))</f>
        <v>0</v>
      </c>
      <c r="J36" s="159">
        <f t="shared" si="2"/>
        <v>0</v>
      </c>
      <c r="K36" s="159">
        <f>INDEX([4]UTCR!$J$23:$U$108,MATCH($B36,[4]UTCR!$G$23:$G$108,0),MATCH(K$5,[4]UTCR!$J$22:$U$22,0))</f>
        <v>0</v>
      </c>
      <c r="L36" s="159">
        <f>INDEX([4]UTCR!$J$23:$U$108,MATCH($B36,[4]UTCR!$G$23:$G$108,0),MATCH(L$5,[4]UTCR!$J$22:$U$22,0))</f>
        <v>0</v>
      </c>
      <c r="M36" s="159">
        <v>0</v>
      </c>
      <c r="N36" s="160">
        <v>11.13</v>
      </c>
      <c r="O36" s="161" t="s">
        <v>56</v>
      </c>
      <c r="T36" s="162">
        <f t="shared" si="0"/>
        <v>1.0000000000000002</v>
      </c>
    </row>
    <row r="37" spans="1:20" s="161" customFormat="1" ht="12.75">
      <c r="A37" s="158" t="s">
        <v>136</v>
      </c>
      <c r="B37" s="158" t="s">
        <v>137</v>
      </c>
      <c r="C37" s="159">
        <f>INDEX([4]UTCR!$J$23:$U$108,MATCH($B37,[4]UTCR!$G$23:$G$108,0),MATCH(C$5,[4]UTCR!$J$22:$U$22,0))</f>
        <v>4.209152361653816E-2</v>
      </c>
      <c r="D37" s="159">
        <f>INDEX([4]UTCR!$J$23:$U$108,MATCH($B37,[4]UTCR!$G$23:$G$108,0),MATCH(D$5,[4]UTCR!$J$22:$U$22,0))</f>
        <v>0.73547366804496883</v>
      </c>
      <c r="E37" s="159">
        <f>INDEX([4]UTCR!$J$23:$U$108,MATCH($B37,[4]UTCR!$G$23:$G$108,0),MATCH(E$5,[4]UTCR!$J$22:$U$22,0))</f>
        <v>0.22243480833849302</v>
      </c>
      <c r="F37" s="159">
        <f>INDEX([4]UTCR!$J$23:$U$108,MATCH($B37,[4]UTCR!$G$23:$G$108,0),MATCH(F$5,[4]UTCR!$J$22:$U$22,0))</f>
        <v>0</v>
      </c>
      <c r="G37" s="159">
        <f>INDEX([4]UTCR!$J$23:$U$108,MATCH($B37,[4]UTCR!$G$23:$G$108,0),MATCH(G$5,[4]UTCR!$J$22:$U$22,0))</f>
        <v>0</v>
      </c>
      <c r="H37" s="159">
        <f>INDEX([4]UTCR!$J$23:$U$108,MATCH($B37,[4]UTCR!$G$23:$G$108,0),MATCH(H$5,[4]UTCR!$J$22:$U$22,0))</f>
        <v>0</v>
      </c>
      <c r="I37" s="159">
        <f>INDEX([4]UTCR!$J$23:$U$108,MATCH($B37,[4]UTCR!$G$23:$G$108,0),MATCH(I$5,[4]UTCR!$J$22:$U$22,0))</f>
        <v>0</v>
      </c>
      <c r="J37" s="159">
        <f t="shared" si="2"/>
        <v>0</v>
      </c>
      <c r="K37" s="159">
        <f>INDEX([4]UTCR!$J$23:$U$108,MATCH($B37,[4]UTCR!$G$23:$G$108,0),MATCH(K$5,[4]UTCR!$J$22:$U$22,0))</f>
        <v>0</v>
      </c>
      <c r="L37" s="159">
        <f>INDEX([4]UTCR!$J$23:$U$108,MATCH($B37,[4]UTCR!$G$23:$G$108,0),MATCH(L$5,[4]UTCR!$J$22:$U$22,0))</f>
        <v>0</v>
      </c>
      <c r="M37" s="159">
        <v>0</v>
      </c>
      <c r="N37" s="160">
        <v>11.13</v>
      </c>
      <c r="O37" s="161" t="s">
        <v>56</v>
      </c>
      <c r="T37" s="162">
        <f t="shared" si="0"/>
        <v>1</v>
      </c>
    </row>
    <row r="38" spans="1:20" s="161" customFormat="1" ht="12.75">
      <c r="A38" s="158" t="s">
        <v>138</v>
      </c>
      <c r="B38" s="158" t="s">
        <v>139</v>
      </c>
      <c r="C38" s="159">
        <f>INDEX([4]UTCR!$J$23:$U$108,MATCH($B38,[4]UTCR!$G$23:$G$108,0),MATCH(C$5,[4]UTCR!$J$22:$U$22,0))</f>
        <v>1.9141955588282758E-2</v>
      </c>
      <c r="D38" s="159">
        <f>INDEX([4]UTCR!$J$23:$U$108,MATCH($B38,[4]UTCR!$G$23:$G$108,0),MATCH(D$5,[4]UTCR!$J$22:$U$22,0))</f>
        <v>0.27398036455512026</v>
      </c>
      <c r="E38" s="159">
        <f>INDEX([4]UTCR!$J$23:$U$108,MATCH($B38,[4]UTCR!$G$23:$G$108,0),MATCH(E$5,[4]UTCR!$J$22:$U$22,0))</f>
        <v>3.2100059840287035E-2</v>
      </c>
      <c r="F38" s="159">
        <f>INDEX([4]UTCR!$J$23:$U$108,MATCH($B38,[4]UTCR!$G$23:$G$108,0),MATCH(F$5,[4]UTCR!$J$22:$U$22,0))</f>
        <v>0.41769949533400635</v>
      </c>
      <c r="G38" s="159">
        <f>INDEX([4]UTCR!$J$23:$U$108,MATCH($B38,[4]UTCR!$G$23:$G$108,0),MATCH(G$5,[4]UTCR!$J$22:$U$22,0))</f>
        <v>4.9355006141802826E-2</v>
      </c>
      <c r="H38" s="159">
        <f>INDEX([4]UTCR!$J$23:$U$108,MATCH($B38,[4]UTCR!$G$23:$G$108,0),MATCH(H$5,[4]UTCR!$J$22:$U$22,0))</f>
        <v>2.6508898015263672E-2</v>
      </c>
      <c r="I38" s="159">
        <f>INDEX([4]UTCR!$J$23:$U$108,MATCH($B38,[4]UTCR!$G$23:$G$108,0),MATCH(I$5,[4]UTCR!$J$22:$U$22,0))</f>
        <v>0.12117948257707835</v>
      </c>
      <c r="J38" s="159">
        <f t="shared" si="2"/>
        <v>0.14768838059234202</v>
      </c>
      <c r="K38" s="159">
        <f>INDEX([4]UTCR!$J$23:$U$108,MATCH($B38,[4]UTCR!$G$23:$G$108,0),MATCH(K$5,[4]UTCR!$J$22:$U$22,0))</f>
        <v>3.2247311804357438E-3</v>
      </c>
      <c r="L38" s="159">
        <f>INDEX([4]UTCR!$J$23:$U$108,MATCH($B38,[4]UTCR!$G$23:$G$108,0),MATCH(L$5,[4]UTCR!$J$22:$U$22,0))</f>
        <v>0</v>
      </c>
      <c r="M38" s="159">
        <f>INDEX([4]UTCR!$J$23:$U$108,MATCH($B38,[4]UTCR!$G$23:$G$108,0),MATCH(M$5,[4]UTCR!$J$22:$U$22,0))</f>
        <v>5.6810006767722993E-2</v>
      </c>
      <c r="N38" s="160">
        <v>11.14</v>
      </c>
      <c r="O38" s="161" t="s">
        <v>56</v>
      </c>
      <c r="T38" s="162">
        <f t="shared" si="0"/>
        <v>0.99999999999999989</v>
      </c>
    </row>
    <row r="39" spans="1:20" s="161" customFormat="1" ht="12.75">
      <c r="A39" s="158" t="s">
        <v>140</v>
      </c>
      <c r="B39" s="158" t="s">
        <v>141</v>
      </c>
      <c r="C39" s="159">
        <f>INDEX([4]UTCR!$J$23:$U$108,MATCH($B39,[4]UTCR!$G$23:$G$108,0),MATCH(C$5,[4]UTCR!$J$22:$U$22,0))</f>
        <v>2.1946050229915734E-2</v>
      </c>
      <c r="D39" s="159">
        <f>INDEX([4]UTCR!$J$23:$U$108,MATCH($B39,[4]UTCR!$G$23:$G$108,0),MATCH(D$5,[4]UTCR!$J$22:$U$22,0))</f>
        <v>0.24642830582098518</v>
      </c>
      <c r="E39" s="159">
        <f>INDEX([4]UTCR!$J$23:$U$108,MATCH($B39,[4]UTCR!$G$23:$G$108,0),MATCH(E$5,[4]UTCR!$J$22:$U$22,0))</f>
        <v>6.7890616934189296E-2</v>
      </c>
      <c r="F39" s="159">
        <f>INDEX([4]UTCR!$J$23:$U$108,MATCH($B39,[4]UTCR!$G$23:$G$108,0),MATCH(F$5,[4]UTCR!$J$22:$U$22,0))</f>
        <v>0.44690733422123091</v>
      </c>
      <c r="G39" s="159">
        <f>INDEX([4]UTCR!$J$23:$U$108,MATCH($B39,[4]UTCR!$G$23:$G$108,0),MATCH(G$5,[4]UTCR!$J$22:$U$22,0))</f>
        <v>5.8636805692683869E-2</v>
      </c>
      <c r="H39" s="159">
        <f>INDEX([4]UTCR!$J$23:$U$108,MATCH($B39,[4]UTCR!$G$23:$G$108,0),MATCH(H$5,[4]UTCR!$J$22:$U$22,0))</f>
        <v>2.4461455444006169E-2</v>
      </c>
      <c r="I39" s="159">
        <f>INDEX([4]UTCR!$J$23:$U$108,MATCH($B39,[4]UTCR!$G$23:$G$108,0),MATCH(I$5,[4]UTCR!$J$22:$U$22,0))</f>
        <v>0.12133312142015212</v>
      </c>
      <c r="J39" s="159">
        <f t="shared" si="2"/>
        <v>0.14579457686415828</v>
      </c>
      <c r="K39" s="159">
        <f>INDEX([4]UTCR!$J$23:$U$108,MATCH($B39,[4]UTCR!$G$23:$G$108,0),MATCH(K$5,[4]UTCR!$J$22:$U$22,0))</f>
        <v>2.1397308533431191E-3</v>
      </c>
      <c r="L39" s="159">
        <f>INDEX([4]UTCR!$J$23:$U$108,MATCH($B39,[4]UTCR!$G$23:$G$108,0),MATCH(L$5,[4]UTCR!$J$22:$U$22,0))</f>
        <v>0</v>
      </c>
      <c r="M39" s="159">
        <f>INDEX([4]UTCR!$J$23:$U$108,MATCH($B39,[4]UTCR!$G$23:$G$108,0),MATCH(M$5,[4]UTCR!$J$22:$U$22,0))</f>
        <v>1.025657938349369E-2</v>
      </c>
      <c r="N39" s="160">
        <v>11.15</v>
      </c>
      <c r="O39" s="161" t="s">
        <v>56</v>
      </c>
      <c r="T39" s="162">
        <f t="shared" si="0"/>
        <v>1.0000000000000002</v>
      </c>
    </row>
    <row r="40" spans="1:20" s="161" customFormat="1" ht="12.75">
      <c r="A40" s="158" t="s">
        <v>142</v>
      </c>
      <c r="B40" s="158" t="s">
        <v>143</v>
      </c>
      <c r="C40" s="159">
        <f>INDEX([4]UTCR!$J$23:$U$108,MATCH($B40,[4]UTCR!$G$23:$G$108,0),MATCH(C$5,[4]UTCR!$J$22:$U$22,0))</f>
        <v>1.8161818609740248E-2</v>
      </c>
      <c r="D40" s="159">
        <f>INDEX([4]UTCR!$J$23:$U$108,MATCH($B40,[4]UTCR!$G$23:$G$108,0),MATCH(D$5,[4]UTCR!$J$22:$U$22,0))</f>
        <v>0.27081978415217589</v>
      </c>
      <c r="E40" s="159">
        <f>INDEX([4]UTCR!$J$23:$U$108,MATCH($B40,[4]UTCR!$G$23:$G$108,0),MATCH(E$5,[4]UTCR!$J$22:$U$22,0))</f>
        <v>6.0210637474561575E-2</v>
      </c>
      <c r="F40" s="159">
        <f>INDEX([4]UTCR!$J$23:$U$108,MATCH($B40,[4]UTCR!$G$23:$G$108,0),MATCH(F$5,[4]UTCR!$J$22:$U$22,0))</f>
        <v>0.4474910223226275</v>
      </c>
      <c r="G40" s="159">
        <f>INDEX([4]UTCR!$J$23:$U$108,MATCH($B40,[4]UTCR!$G$23:$G$108,0),MATCH(G$5,[4]UTCR!$J$22:$U$22,0))</f>
        <v>5.5049274959006855E-2</v>
      </c>
      <c r="H40" s="159">
        <f>INDEX([4]UTCR!$J$23:$U$108,MATCH($B40,[4]UTCR!$G$23:$G$108,0),MATCH(H$5,[4]UTCR!$J$22:$U$22,0))</f>
        <v>1.7283790985199329E-2</v>
      </c>
      <c r="I40" s="159">
        <f>INDEX([4]UTCR!$J$23:$U$108,MATCH($B40,[4]UTCR!$G$23:$G$108,0),MATCH(I$5,[4]UTCR!$J$22:$U$22,0))</f>
        <v>0.11364894976759293</v>
      </c>
      <c r="J40" s="159">
        <f t="shared" si="2"/>
        <v>0.13093274075279226</v>
      </c>
      <c r="K40" s="159">
        <f>INDEX([4]UTCR!$J$23:$U$108,MATCH($B40,[4]UTCR!$G$23:$G$108,0),MATCH(K$5,[4]UTCR!$J$22:$U$22,0))</f>
        <v>3.0817627821206749E-4</v>
      </c>
      <c r="L40" s="159">
        <f>INDEX([4]UTCR!$J$23:$U$108,MATCH($B40,[4]UTCR!$G$23:$G$108,0),MATCH(L$5,[4]UTCR!$J$22:$U$22,0))</f>
        <v>0</v>
      </c>
      <c r="M40" s="159">
        <f>INDEX([4]UTCR!$J$23:$U$108,MATCH($B40,[4]UTCR!$G$23:$G$108,0),MATCH(M$5,[4]UTCR!$J$22:$U$22,0))</f>
        <v>1.7026545450883751E-2</v>
      </c>
      <c r="N40" s="160">
        <v>11.15</v>
      </c>
      <c r="O40" s="161" t="s">
        <v>56</v>
      </c>
      <c r="T40" s="162">
        <f t="shared" si="0"/>
        <v>1</v>
      </c>
    </row>
    <row r="41" spans="1:20" s="161" customFormat="1" ht="12.75">
      <c r="A41" s="158" t="s">
        <v>144</v>
      </c>
      <c r="B41" s="158" t="s">
        <v>145</v>
      </c>
      <c r="C41" s="159">
        <f>INDEX([4]UTCR!$J$23:$U$108,MATCH($B41,[4]UTCR!$G$23:$G$108,0),MATCH(C$5,[4]UTCR!$J$22:$U$22,0))</f>
        <v>1.9347509325626018E-2</v>
      </c>
      <c r="D41" s="159">
        <f>INDEX([4]UTCR!$J$23:$U$108,MATCH($B41,[4]UTCR!$G$23:$G$108,0),MATCH(D$5,[4]UTCR!$J$22:$U$22,0))</f>
        <v>0.23906307678364194</v>
      </c>
      <c r="E41" s="159">
        <f>INDEX([4]UTCR!$J$23:$U$108,MATCH($B41,[4]UTCR!$G$23:$G$108,0),MATCH(E$5,[4]UTCR!$J$22:$U$22,0))</f>
        <v>6.946105534858768E-2</v>
      </c>
      <c r="F41" s="159">
        <f>INDEX([4]UTCR!$J$23:$U$108,MATCH($B41,[4]UTCR!$G$23:$G$108,0),MATCH(F$5,[4]UTCR!$J$22:$U$22,0))</f>
        <v>0.47546226753866605</v>
      </c>
      <c r="G41" s="159">
        <f>INDEX([4]UTCR!$J$23:$U$108,MATCH($B41,[4]UTCR!$G$23:$G$108,0),MATCH(G$5,[4]UTCR!$J$22:$U$22,0))</f>
        <v>6.1340351692764167E-2</v>
      </c>
      <c r="H41" s="159">
        <f>INDEX([4]UTCR!$J$23:$U$108,MATCH($B41,[4]UTCR!$G$23:$G$108,0),MATCH(H$5,[4]UTCR!$J$22:$U$22,0))</f>
        <v>1.7787181413216984E-2</v>
      </c>
      <c r="I41" s="159">
        <f>INDEX([4]UTCR!$J$23:$U$108,MATCH($B41,[4]UTCR!$G$23:$G$108,0),MATCH(I$5,[4]UTCR!$J$22:$U$22,0))</f>
        <v>0.12415114634021877</v>
      </c>
      <c r="J41" s="159">
        <f t="shared" si="2"/>
        <v>0.14193832775343576</v>
      </c>
      <c r="K41" s="159">
        <f>INDEX([4]UTCR!$J$23:$U$108,MATCH($B41,[4]UTCR!$G$23:$G$108,0),MATCH(K$5,[4]UTCR!$J$22:$U$22,0))</f>
        <v>3.2030950648266539E-4</v>
      </c>
      <c r="L41" s="159">
        <f>INDEX([4]UTCR!$J$23:$U$108,MATCH($B41,[4]UTCR!$G$23:$G$108,0),MATCH(L$5,[4]UTCR!$J$22:$U$22,0))</f>
        <v>-6.9328979492041401E-3</v>
      </c>
      <c r="M41" s="159">
        <f>INDEX([4]UTCR!$J$23:$U$108,MATCH($B41,[4]UTCR!$G$23:$G$108,0),MATCH(M$5,[4]UTCR!$J$22:$U$22,0))</f>
        <v>0</v>
      </c>
      <c r="N41" s="160">
        <v>11.15</v>
      </c>
      <c r="O41" s="161" t="s">
        <v>56</v>
      </c>
      <c r="T41" s="162">
        <f t="shared" si="0"/>
        <v>1.0000000000000004</v>
      </c>
    </row>
    <row r="44" spans="1:20">
      <c r="A44" s="203" t="s">
        <v>273</v>
      </c>
    </row>
    <row r="45" spans="1:20">
      <c r="B45" s="198" t="s">
        <v>94</v>
      </c>
      <c r="C45" s="212">
        <f>C10-'11.3-11.5'!B27</f>
        <v>0</v>
      </c>
      <c r="D45" s="212">
        <f>D10-'11.3-11.5'!C27</f>
        <v>0</v>
      </c>
      <c r="E45" s="212">
        <f>E10-'11.3-11.5'!D27</f>
        <v>0</v>
      </c>
      <c r="F45" s="212">
        <f>F10-'11.3-11.5'!G27</f>
        <v>0</v>
      </c>
      <c r="G45" s="212">
        <f>G10-'11.3-11.5'!H27</f>
        <v>0</v>
      </c>
      <c r="H45" s="212">
        <f>H10-'11.3-11.5'!I27</f>
        <v>0</v>
      </c>
      <c r="I45" s="212">
        <f>I10-'11.3-11.5'!F27</f>
        <v>0</v>
      </c>
      <c r="J45" s="212"/>
      <c r="K45" s="212">
        <f>K10-'11.3-11.5'!J27</f>
        <v>0</v>
      </c>
    </row>
    <row r="46" spans="1:20">
      <c r="B46" s="198" t="s">
        <v>14</v>
      </c>
      <c r="C46" s="212">
        <f>C11-'11.3-11.5'!B50</f>
        <v>0</v>
      </c>
      <c r="D46" s="212">
        <f>D11-'11.3-11.5'!C50</f>
        <v>0</v>
      </c>
      <c r="E46" s="212">
        <f>E11-'11.3-11.5'!D50</f>
        <v>0</v>
      </c>
      <c r="F46" s="212">
        <f>F11-'11.3-11.5'!G50</f>
        <v>0</v>
      </c>
      <c r="G46" s="212">
        <f>G11-'11.3-11.5'!H50</f>
        <v>0</v>
      </c>
      <c r="H46" s="212">
        <f>H11-'11.3-11.5'!I50</f>
        <v>0</v>
      </c>
      <c r="I46" s="212">
        <f>I11-'11.3-11.5'!F50</f>
        <v>0</v>
      </c>
      <c r="J46" s="212"/>
      <c r="K46" s="212">
        <f>K11-'11.3-11.5'!J50</f>
        <v>0</v>
      </c>
    </row>
    <row r="47" spans="1:20">
      <c r="B47" s="198" t="s">
        <v>20</v>
      </c>
      <c r="C47" s="212">
        <f>C7-'11.3-11.5'!B52</f>
        <v>0</v>
      </c>
      <c r="D47" s="212">
        <f>D7-'11.3-11.5'!C52</f>
        <v>0</v>
      </c>
      <c r="E47" s="212">
        <f>E7-'11.3-11.5'!D52</f>
        <v>0</v>
      </c>
      <c r="F47" s="212">
        <f>F7-'11.3-11.5'!G52</f>
        <v>0</v>
      </c>
      <c r="G47" s="212">
        <f>G7-'11.3-11.5'!H52</f>
        <v>0</v>
      </c>
      <c r="H47" s="212">
        <f>H7-'11.3-11.5'!I52</f>
        <v>0</v>
      </c>
      <c r="I47" s="212">
        <f>I7-'11.3-11.5'!F52</f>
        <v>0</v>
      </c>
      <c r="J47" s="212"/>
      <c r="K47" s="212">
        <f>K7-'11.3-11.5'!J52</f>
        <v>0</v>
      </c>
    </row>
    <row r="48" spans="1:20">
      <c r="B48" s="198" t="s">
        <v>281</v>
      </c>
      <c r="C48" s="212">
        <f>C8-'11.3-11.5'!B52</f>
        <v>0</v>
      </c>
      <c r="D48" s="212">
        <f>D8-'11.3-11.5'!C52</f>
        <v>0</v>
      </c>
      <c r="E48" s="212">
        <f>E8-'11.3-11.5'!D52</f>
        <v>0</v>
      </c>
      <c r="F48" s="212">
        <f>F8-'11.3-11.5'!G52</f>
        <v>0</v>
      </c>
      <c r="G48" s="212">
        <f>G8-'11.3-11.5'!H52</f>
        <v>0</v>
      </c>
      <c r="H48" s="212">
        <f>H8-'11.3-11.5'!I52</f>
        <v>0</v>
      </c>
      <c r="I48" s="212">
        <f>I8-'11.3-11.5'!F52</f>
        <v>0</v>
      </c>
      <c r="J48" s="212"/>
      <c r="K48" s="212">
        <f>K8-'11.3-11.5'!J52</f>
        <v>0</v>
      </c>
    </row>
    <row r="49" spans="1:12">
      <c r="B49" s="198" t="s">
        <v>282</v>
      </c>
      <c r="C49" s="212">
        <f>C9-'11.3-11.5'!B52</f>
        <v>0</v>
      </c>
      <c r="D49" s="212">
        <f>D9-'11.3-11.5'!C52</f>
        <v>0</v>
      </c>
      <c r="E49" s="212">
        <f>E9-'11.3-11.5'!D52</f>
        <v>0</v>
      </c>
      <c r="F49" s="212">
        <f>F9-'11.3-11.5'!G52</f>
        <v>0</v>
      </c>
      <c r="G49" s="212">
        <f>G9-'11.3-11.5'!H52</f>
        <v>0</v>
      </c>
      <c r="H49" s="212">
        <f>H9-'11.3-11.5'!I52</f>
        <v>0</v>
      </c>
      <c r="I49" s="212">
        <f>I9-'11.3-11.5'!F52</f>
        <v>0</v>
      </c>
      <c r="J49" s="212"/>
      <c r="K49" s="212">
        <f>K9-'11.3-11.5'!J52</f>
        <v>0</v>
      </c>
    </row>
    <row r="50" spans="1:12">
      <c r="B50" s="198" t="s">
        <v>17</v>
      </c>
      <c r="C50" s="212">
        <f>C12-'11.3-11.5'!B56</f>
        <v>0</v>
      </c>
      <c r="D50" s="212">
        <f>D12-'11.3-11.5'!C56</f>
        <v>0</v>
      </c>
      <c r="E50" s="212">
        <f>E12-'11.3-11.5'!D56</f>
        <v>0</v>
      </c>
      <c r="F50" s="212">
        <f>F12-'11.3-11.5'!G56</f>
        <v>0</v>
      </c>
      <c r="G50" s="212">
        <f>G12-'11.3-11.5'!H56</f>
        <v>0</v>
      </c>
      <c r="H50" s="212">
        <f>H12-'11.3-11.5'!I56</f>
        <v>0</v>
      </c>
      <c r="I50" s="212">
        <f>I12-'11.3-11.5'!F56</f>
        <v>0</v>
      </c>
      <c r="J50" s="212"/>
      <c r="K50" s="212">
        <f>K12-'11.3-11.5'!J56</f>
        <v>0</v>
      </c>
    </row>
    <row r="51" spans="1:12">
      <c r="B51" s="198" t="s">
        <v>21</v>
      </c>
      <c r="C51" s="212">
        <f>C13-'11.3-11.5'!B59</f>
        <v>0</v>
      </c>
      <c r="D51" s="212">
        <f>D13-'11.3-11.5'!C59</f>
        <v>0</v>
      </c>
      <c r="E51" s="212">
        <f>E13-'11.3-11.5'!D59</f>
        <v>0</v>
      </c>
      <c r="F51" s="212">
        <f>F13-'11.3-11.5'!G59</f>
        <v>0</v>
      </c>
      <c r="G51" s="212">
        <f>G13-'11.3-11.5'!H59</f>
        <v>0</v>
      </c>
      <c r="H51" s="212">
        <f>H13-'11.3-11.5'!I59</f>
        <v>0</v>
      </c>
      <c r="I51" s="212">
        <f>I13-'11.3-11.5'!F59</f>
        <v>0</v>
      </c>
      <c r="J51" s="212"/>
      <c r="K51" s="212">
        <f>K13-'11.3-11.5'!J59</f>
        <v>0</v>
      </c>
    </row>
    <row r="52" spans="1:12">
      <c r="B52" s="198" t="s">
        <v>31</v>
      </c>
      <c r="C52" s="212">
        <f>C18-'11.3-11.5'!B86</f>
        <v>0</v>
      </c>
      <c r="D52" s="212">
        <f>D18-'11.3-11.5'!C86</f>
        <v>0</v>
      </c>
      <c r="E52" s="212">
        <f>E18-'11.3-11.5'!D86</f>
        <v>0</v>
      </c>
      <c r="F52" s="212">
        <f>F18-'11.3-11.5'!G86</f>
        <v>0</v>
      </c>
      <c r="G52" s="212">
        <f>G18-'11.3-11.5'!H86</f>
        <v>0</v>
      </c>
      <c r="H52" s="212">
        <f>H18-'11.3-11.5'!I86</f>
        <v>0</v>
      </c>
      <c r="I52" s="212">
        <f>I18-'11.3-11.5'!F86</f>
        <v>0</v>
      </c>
      <c r="J52" s="212"/>
      <c r="K52" s="212">
        <f>K18-'11.3-11.5'!J86</f>
        <v>0</v>
      </c>
    </row>
    <row r="53" spans="1:12">
      <c r="B53" s="198" t="s">
        <v>33</v>
      </c>
      <c r="C53" s="212">
        <f>C19-'11.3-11.5'!B89</f>
        <v>0</v>
      </c>
      <c r="D53" s="212">
        <f>D19-'11.3-11.5'!C89</f>
        <v>0</v>
      </c>
      <c r="E53" s="212">
        <f>E19-'11.3-11.5'!D89</f>
        <v>0</v>
      </c>
      <c r="F53" s="212">
        <f>F19-'11.3-11.5'!G89</f>
        <v>0</v>
      </c>
      <c r="G53" s="212">
        <f>G19-'11.3-11.5'!H89</f>
        <v>0</v>
      </c>
      <c r="H53" s="212">
        <f>H19-'11.3-11.5'!I89</f>
        <v>0</v>
      </c>
      <c r="I53" s="212">
        <f>I19-'11.3-11.5'!F89</f>
        <v>0</v>
      </c>
      <c r="J53" s="212"/>
      <c r="K53" s="212">
        <f>K19-'11.3-11.5'!J89</f>
        <v>0</v>
      </c>
    </row>
    <row r="55" spans="1:12">
      <c r="A55" s="203" t="s">
        <v>274</v>
      </c>
    </row>
    <row r="56" spans="1:12">
      <c r="B56" s="198" t="s">
        <v>96</v>
      </c>
      <c r="C56" s="212">
        <f>C14-'11.12-11.16'!D8</f>
        <v>0</v>
      </c>
      <c r="D56" s="212">
        <f>D14-'11.12-11.16'!E8</f>
        <v>0</v>
      </c>
      <c r="E56" s="212">
        <f>E14-'11.12-11.16'!F8</f>
        <v>0</v>
      </c>
      <c r="F56" s="212">
        <f>F14-'11.12-11.16'!I8</f>
        <v>0</v>
      </c>
      <c r="G56" s="212">
        <f>G14-'11.12-11.16'!J8</f>
        <v>0</v>
      </c>
      <c r="H56" s="212">
        <f>H14-'11.12-11.16'!K8</f>
        <v>0</v>
      </c>
      <c r="I56" s="212">
        <f>I14-'11.12-11.16'!H8</f>
        <v>0</v>
      </c>
      <c r="J56" s="212"/>
      <c r="K56" s="212">
        <f>K14-'11.12-11.16'!L8</f>
        <v>0</v>
      </c>
      <c r="L56" s="212">
        <f>L14-'11.12-11.16'!M8</f>
        <v>0</v>
      </c>
    </row>
    <row r="57" spans="1:12">
      <c r="B57" s="198" t="s">
        <v>98</v>
      </c>
      <c r="C57" s="212">
        <f>C15-'11.12-11.16'!D19</f>
        <v>0</v>
      </c>
      <c r="D57" s="212">
        <f>D15-'11.12-11.16'!E19</f>
        <v>0</v>
      </c>
      <c r="E57" s="212">
        <f>E15-'11.12-11.16'!F19</f>
        <v>0</v>
      </c>
      <c r="F57" s="212">
        <f>F15-'11.12-11.16'!I19</f>
        <v>0</v>
      </c>
      <c r="G57" s="212">
        <f>G15-'11.12-11.16'!J19</f>
        <v>0</v>
      </c>
      <c r="H57" s="212">
        <f>H15-'11.12-11.16'!K19</f>
        <v>0</v>
      </c>
      <c r="I57" s="212">
        <f>I15-'11.12-11.16'!H19</f>
        <v>0</v>
      </c>
      <c r="J57" s="212"/>
      <c r="K57" s="212">
        <f>K15-'11.12-11.16'!L19</f>
        <v>0</v>
      </c>
      <c r="L57" s="212">
        <f>L15-'11.12-11.16'!M19</f>
        <v>0</v>
      </c>
    </row>
    <row r="58" spans="1:12">
      <c r="B58" s="198" t="s">
        <v>100</v>
      </c>
      <c r="C58" s="212">
        <f>C16-'11.12-11.16'!D32</f>
        <v>0</v>
      </c>
      <c r="D58" s="212">
        <f>D16-'11.12-11.16'!E32</f>
        <v>0</v>
      </c>
      <c r="E58" s="212">
        <f>E16-'11.12-11.16'!F32</f>
        <v>0</v>
      </c>
      <c r="F58" s="212">
        <f>F16-'11.12-11.16'!I32</f>
        <v>0</v>
      </c>
      <c r="G58" s="212">
        <f>G16-'11.12-11.16'!J32</f>
        <v>0</v>
      </c>
      <c r="H58" s="212">
        <f>H16-'11.12-11.16'!K32</f>
        <v>0</v>
      </c>
      <c r="I58" s="212">
        <f>I16-'11.12-11.16'!H32</f>
        <v>0</v>
      </c>
      <c r="J58" s="212"/>
      <c r="K58" s="212">
        <f>K16-'11.12-11.16'!L32</f>
        <v>0</v>
      </c>
      <c r="L58" s="212">
        <f>L16-'11.12-11.16'!M32</f>
        <v>0</v>
      </c>
    </row>
    <row r="59" spans="1:12">
      <c r="B59" s="198" t="s">
        <v>102</v>
      </c>
      <c r="C59" s="212">
        <f>C17-'11.12-11.16'!D55</f>
        <v>0</v>
      </c>
      <c r="D59" s="212">
        <f>D17-'11.12-11.16'!E55</f>
        <v>0</v>
      </c>
      <c r="E59" s="212">
        <f>E17-'11.12-11.16'!F55</f>
        <v>0</v>
      </c>
      <c r="F59" s="212">
        <f>F17-'11.12-11.16'!I55</f>
        <v>0</v>
      </c>
      <c r="G59" s="212">
        <f>G17-'11.12-11.16'!J55</f>
        <v>0</v>
      </c>
      <c r="H59" s="212">
        <f>H17-'11.12-11.16'!K55</f>
        <v>0</v>
      </c>
      <c r="I59" s="212">
        <f>I17-'11.12-11.16'!H55</f>
        <v>0</v>
      </c>
      <c r="J59" s="212"/>
      <c r="K59" s="212">
        <f>K17-'11.12-11.16'!L55</f>
        <v>0</v>
      </c>
      <c r="L59" s="212">
        <f>L17-'11.12-11.16'!M55</f>
        <v>0</v>
      </c>
    </row>
    <row r="60" spans="1:12">
      <c r="B60" s="198" t="s">
        <v>104</v>
      </c>
      <c r="C60" s="212">
        <f>C20-'11.12-11.16'!D62</f>
        <v>0</v>
      </c>
      <c r="D60" s="212">
        <f>D20-'11.12-11.16'!E62</f>
        <v>0</v>
      </c>
      <c r="E60" s="212">
        <f>E20-'11.12-11.16'!F62</f>
        <v>0</v>
      </c>
      <c r="F60" s="212">
        <f>F20-'11.12-11.16'!I62</f>
        <v>0</v>
      </c>
      <c r="G60" s="212">
        <f>G20-'11.12-11.16'!J62</f>
        <v>0</v>
      </c>
      <c r="H60" s="212">
        <f>H20-'11.12-11.16'!K62</f>
        <v>0</v>
      </c>
      <c r="I60" s="212">
        <f>I20-'11.12-11.16'!H62</f>
        <v>0</v>
      </c>
      <c r="J60" s="212"/>
      <c r="K60" s="212">
        <f>K20-'11.12-11.16'!L62</f>
        <v>0</v>
      </c>
      <c r="L60" s="212">
        <f>L20-'11.12-11.16'!M62</f>
        <v>0</v>
      </c>
    </row>
    <row r="61" spans="1:12">
      <c r="B61" s="198" t="s">
        <v>106</v>
      </c>
      <c r="C61" s="212">
        <f>C21-'11.12-11.16'!D63</f>
        <v>0</v>
      </c>
      <c r="D61" s="212">
        <f>D21-'11.12-11.16'!E63</f>
        <v>0</v>
      </c>
      <c r="E61" s="212">
        <f>E21-'11.12-11.16'!F63</f>
        <v>0</v>
      </c>
      <c r="F61" s="212">
        <f>F21-'11.12-11.16'!I63</f>
        <v>0</v>
      </c>
      <c r="G61" s="212">
        <f>G21-'11.12-11.16'!J63</f>
        <v>0</v>
      </c>
      <c r="H61" s="212">
        <f>H21-'11.12-11.16'!K63</f>
        <v>0</v>
      </c>
      <c r="I61" s="212">
        <f>I21-'11.12-11.16'!H63</f>
        <v>0</v>
      </c>
      <c r="J61" s="212"/>
      <c r="K61" s="212">
        <f>K21-'11.12-11.16'!L63</f>
        <v>0</v>
      </c>
      <c r="L61" s="212">
        <f>L21-'11.12-11.16'!M63</f>
        <v>0</v>
      </c>
    </row>
    <row r="62" spans="1:12">
      <c r="B62" s="198" t="s">
        <v>108</v>
      </c>
      <c r="C62" s="212">
        <f>C22-'11.12-11.16'!D87</f>
        <v>0</v>
      </c>
      <c r="D62" s="212">
        <f>D22-'11.12-11.16'!E87</f>
        <v>0</v>
      </c>
      <c r="E62" s="212">
        <f>E22-'11.12-11.16'!F87</f>
        <v>0</v>
      </c>
      <c r="F62" s="212">
        <f>F22-'11.12-11.16'!I87</f>
        <v>0</v>
      </c>
      <c r="G62" s="212">
        <f>G22-'11.12-11.16'!J87</f>
        <v>0</v>
      </c>
      <c r="H62" s="212">
        <f>H22-'11.12-11.16'!K87</f>
        <v>0</v>
      </c>
      <c r="I62" s="212">
        <f>I22-'11.12-11.16'!H87</f>
        <v>0</v>
      </c>
      <c r="J62" s="212"/>
      <c r="K62" s="212">
        <f>K22-'11.12-11.16'!L87</f>
        <v>0</v>
      </c>
      <c r="L62" s="212">
        <f>L22-'11.12-11.16'!M87</f>
        <v>0</v>
      </c>
    </row>
    <row r="63" spans="1:12">
      <c r="B63" s="198" t="s">
        <v>110</v>
      </c>
      <c r="C63" s="212">
        <f>C23-'11.12-11.16'!D88</f>
        <v>0</v>
      </c>
      <c r="D63" s="212">
        <f>D23-'11.12-11.16'!E88</f>
        <v>0</v>
      </c>
      <c r="E63" s="212">
        <f>E23-'11.12-11.16'!F88</f>
        <v>0</v>
      </c>
      <c r="F63" s="212">
        <f>F23-'11.12-11.16'!I88</f>
        <v>0</v>
      </c>
      <c r="G63" s="212">
        <f>G23-'11.12-11.16'!J88</f>
        <v>0</v>
      </c>
      <c r="H63" s="212">
        <f>H23-'11.12-11.16'!K88</f>
        <v>0</v>
      </c>
      <c r="I63" s="212">
        <f>I23-'11.12-11.16'!H88</f>
        <v>0</v>
      </c>
      <c r="J63" s="212"/>
      <c r="K63" s="212">
        <f>K23-'11.12-11.16'!L88</f>
        <v>0</v>
      </c>
      <c r="L63" s="212"/>
    </row>
    <row r="64" spans="1:12">
      <c r="B64" s="198" t="s">
        <v>112</v>
      </c>
      <c r="C64" s="212">
        <f>C24-'11.12-11.16'!D93</f>
        <v>0</v>
      </c>
      <c r="D64" s="212">
        <f>D24-'11.12-11.16'!E93</f>
        <v>0</v>
      </c>
      <c r="E64" s="212">
        <f>E24-'11.12-11.16'!F93</f>
        <v>0</v>
      </c>
      <c r="F64" s="212">
        <f>F24-'11.12-11.16'!I93</f>
        <v>0</v>
      </c>
      <c r="G64" s="212">
        <f>G24-'11.12-11.16'!J93</f>
        <v>0</v>
      </c>
      <c r="H64" s="212">
        <f>H24-'11.12-11.16'!K93</f>
        <v>0</v>
      </c>
      <c r="I64" s="212">
        <f>I24-'11.12-11.16'!H93</f>
        <v>0</v>
      </c>
      <c r="J64" s="212"/>
      <c r="K64" s="212">
        <f>K24-'11.12-11.16'!L93</f>
        <v>0</v>
      </c>
      <c r="L64" s="212"/>
    </row>
    <row r="65" spans="2:12">
      <c r="B65" s="198" t="s">
        <v>115</v>
      </c>
      <c r="C65" s="212">
        <f>C26-'11.12-11.16'!D116</f>
        <v>0</v>
      </c>
      <c r="D65" s="212">
        <f>D26-'11.12-11.16'!E116</f>
        <v>0</v>
      </c>
      <c r="E65" s="212">
        <f>E26-'11.12-11.16'!F116</f>
        <v>0</v>
      </c>
      <c r="F65" s="212">
        <f>F26-'11.12-11.16'!I116</f>
        <v>0</v>
      </c>
      <c r="G65" s="212">
        <f>G26-'11.12-11.16'!J116</f>
        <v>0</v>
      </c>
      <c r="H65" s="212">
        <f>H26-'11.12-11.16'!K116</f>
        <v>0</v>
      </c>
      <c r="I65" s="212">
        <f>I26-'11.12-11.16'!H116</f>
        <v>0</v>
      </c>
      <c r="J65" s="212"/>
      <c r="K65" s="212">
        <f>K26-'11.12-11.16'!L116</f>
        <v>0</v>
      </c>
      <c r="L65" s="212"/>
    </row>
    <row r="66" spans="2:12">
      <c r="B66" s="3" t="s">
        <v>133</v>
      </c>
      <c r="C66" s="212">
        <f>C35-'11.12-11.16'!D85</f>
        <v>0</v>
      </c>
      <c r="D66" s="212">
        <f>D35-'11.12-11.16'!E85</f>
        <v>0</v>
      </c>
      <c r="E66" s="212">
        <f>E35-'11.12-11.16'!F85</f>
        <v>0</v>
      </c>
      <c r="F66" s="212">
        <f>F35-'11.12-11.16'!I85</f>
        <v>0</v>
      </c>
      <c r="G66" s="212">
        <f>G35-'11.12-11.16'!J85</f>
        <v>0</v>
      </c>
      <c r="H66" s="212">
        <f>H35-'11.12-11.16'!K85</f>
        <v>0</v>
      </c>
      <c r="I66" s="212">
        <f>I35-'11.12-11.16'!H85</f>
        <v>0</v>
      </c>
      <c r="J66" s="212"/>
      <c r="K66" s="212">
        <f>K35-'11.12-11.16'!L85</f>
        <v>0</v>
      </c>
      <c r="L66" s="212">
        <f>L35-'11.12-11.16'!M85</f>
        <v>0</v>
      </c>
    </row>
    <row r="67" spans="2:12">
      <c r="B67" s="198" t="s">
        <v>135</v>
      </c>
      <c r="C67" s="212">
        <f>C36-'11.12-11.16'!D138</f>
        <v>0</v>
      </c>
      <c r="D67" s="212">
        <f>D36-'11.12-11.16'!E138</f>
        <v>0</v>
      </c>
      <c r="E67" s="212">
        <f>E36-'11.12-11.16'!F138</f>
        <v>0</v>
      </c>
      <c r="F67" s="212">
        <f>F36-'11.12-11.16'!I138</f>
        <v>0</v>
      </c>
      <c r="G67" s="212">
        <f>G36-'11.12-11.16'!J138</f>
        <v>0</v>
      </c>
      <c r="H67" s="212">
        <f>H36-'11.12-11.16'!K138</f>
        <v>0</v>
      </c>
      <c r="I67" s="212">
        <f>I36-'11.12-11.16'!H138</f>
        <v>0</v>
      </c>
      <c r="J67" s="212"/>
      <c r="K67" s="212">
        <f>K36-'11.12-11.16'!L138</f>
        <v>0</v>
      </c>
      <c r="L67" s="212">
        <f>L36-'11.12-11.16'!M138</f>
        <v>0</v>
      </c>
    </row>
    <row r="68" spans="2:12">
      <c r="B68" s="198" t="s">
        <v>137</v>
      </c>
      <c r="C68" s="212">
        <f>C37-'11.12-11.16'!D155</f>
        <v>0</v>
      </c>
      <c r="D68" s="212">
        <f>D37-'11.12-11.16'!E155</f>
        <v>0</v>
      </c>
      <c r="E68" s="212">
        <f>E37-'11.12-11.16'!F155</f>
        <v>0</v>
      </c>
      <c r="F68" s="212">
        <f>F37-'11.12-11.16'!I155</f>
        <v>0</v>
      </c>
      <c r="G68" s="212">
        <f>G37-'11.12-11.16'!J155</f>
        <v>0</v>
      </c>
      <c r="H68" s="212">
        <f>H37-'11.12-11.16'!K155</f>
        <v>0</v>
      </c>
      <c r="I68" s="212">
        <f>I37-'11.12-11.16'!H155</f>
        <v>0</v>
      </c>
      <c r="J68" s="212"/>
      <c r="K68" s="212">
        <f>K37-'11.12-11.16'!L155</f>
        <v>0</v>
      </c>
      <c r="L68" s="212">
        <f>L37-'11.12-11.16'!M155</f>
        <v>0</v>
      </c>
    </row>
    <row r="69" spans="2:12">
      <c r="B69" s="198" t="s">
        <v>139</v>
      </c>
      <c r="C69" s="212">
        <f>C38-'11.12-11.16'!D204</f>
        <v>0</v>
      </c>
      <c r="D69" s="212">
        <f>D38-'11.12-11.16'!E204</f>
        <v>0</v>
      </c>
      <c r="E69" s="212">
        <f>E38-'11.12-11.16'!F204</f>
        <v>0</v>
      </c>
      <c r="F69" s="212">
        <f>F38-'11.12-11.16'!I204</f>
        <v>0</v>
      </c>
      <c r="G69" s="212">
        <f>G38-'11.12-11.16'!J204</f>
        <v>0</v>
      </c>
      <c r="H69" s="212">
        <f>H38-'11.12-11.16'!K204</f>
        <v>0</v>
      </c>
      <c r="I69" s="212">
        <f>I38-'11.12-11.16'!H204</f>
        <v>0</v>
      </c>
      <c r="J69" s="212"/>
      <c r="K69" s="212">
        <f>K38-'11.12-11.16'!L204</f>
        <v>0</v>
      </c>
      <c r="L69" s="212">
        <f>L38-'11.12-11.16'!M204</f>
        <v>0</v>
      </c>
    </row>
    <row r="70" spans="2:12">
      <c r="B70" s="198" t="s">
        <v>141</v>
      </c>
      <c r="C70" s="212">
        <f>C39-'11.12-11.16'!D216</f>
        <v>0</v>
      </c>
      <c r="D70" s="212">
        <f>D39-'11.12-11.16'!E216</f>
        <v>0</v>
      </c>
      <c r="E70" s="212">
        <f>E39-'11.12-11.16'!F216</f>
        <v>0</v>
      </c>
      <c r="F70" s="212">
        <f>F39-'11.12-11.16'!I216</f>
        <v>0</v>
      </c>
      <c r="G70" s="212">
        <f>G39-'11.12-11.16'!J216</f>
        <v>0</v>
      </c>
      <c r="H70" s="212">
        <f>H39-'11.12-11.16'!K216</f>
        <v>0</v>
      </c>
      <c r="I70" s="212">
        <f>I39-'11.12-11.16'!H216</f>
        <v>0</v>
      </c>
      <c r="J70" s="212"/>
      <c r="K70" s="212">
        <f>K39-'11.12-11.16'!L216</f>
        <v>0</v>
      </c>
      <c r="L70" s="212">
        <f>L39-'11.12-11.16'!M216</f>
        <v>0</v>
      </c>
    </row>
    <row r="71" spans="2:12">
      <c r="B71" s="198" t="s">
        <v>143</v>
      </c>
      <c r="C71" s="212">
        <f>C40-'11.12-11.16'!D224</f>
        <v>0</v>
      </c>
      <c r="D71" s="212">
        <f>D40-'11.12-11.16'!E224</f>
        <v>0</v>
      </c>
      <c r="E71" s="212">
        <f>E40-'11.12-11.16'!F224</f>
        <v>0</v>
      </c>
      <c r="F71" s="212">
        <f>F40-'11.12-11.16'!I224</f>
        <v>0</v>
      </c>
      <c r="G71" s="212">
        <f>G40-'11.12-11.16'!J224</f>
        <v>0</v>
      </c>
      <c r="H71" s="212">
        <f>H40-'11.12-11.16'!K224</f>
        <v>0</v>
      </c>
      <c r="I71" s="212">
        <f>I40-'11.12-11.16'!H224</f>
        <v>0</v>
      </c>
      <c r="J71" s="212"/>
      <c r="K71" s="212">
        <f>K40-'11.12-11.16'!L224</f>
        <v>0</v>
      </c>
      <c r="L71" s="212">
        <f>L40-'11.12-11.16'!M224</f>
        <v>0</v>
      </c>
    </row>
    <row r="72" spans="2:12">
      <c r="B72" s="198" t="s">
        <v>275</v>
      </c>
      <c r="C72" s="212">
        <f>C41-'11.12-11.16'!D242</f>
        <v>0</v>
      </c>
      <c r="D72" s="212">
        <f>D41-'11.12-11.16'!E242</f>
        <v>0</v>
      </c>
      <c r="E72" s="212">
        <f>E41-'11.12-11.16'!F242</f>
        <v>0</v>
      </c>
      <c r="F72" s="212">
        <f>F41-'11.12-11.16'!I242</f>
        <v>0</v>
      </c>
      <c r="G72" s="212">
        <f>G41-'11.12-11.16'!J242</f>
        <v>0</v>
      </c>
      <c r="H72" s="212">
        <f>H41-'11.12-11.16'!K242</f>
        <v>0</v>
      </c>
      <c r="I72" s="212">
        <f>I41-'11.12-11.16'!H242</f>
        <v>0</v>
      </c>
      <c r="J72" s="212"/>
      <c r="K72" s="212">
        <f>K41-'11.12-11.16'!L242</f>
        <v>0</v>
      </c>
      <c r="L72" s="212">
        <f>L41-'11.12-11.16'!M242</f>
        <v>0</v>
      </c>
    </row>
    <row r="76" spans="2:12">
      <c r="C76" s="215"/>
      <c r="E76" s="212"/>
    </row>
    <row r="77" spans="2:12">
      <c r="C77" s="215"/>
      <c r="E77" s="212"/>
    </row>
    <row r="78" spans="2:12">
      <c r="C78" s="215"/>
      <c r="E78" s="212"/>
    </row>
    <row r="79" spans="2:12">
      <c r="C79" s="215"/>
      <c r="E79" s="212"/>
    </row>
    <row r="80" spans="2:12">
      <c r="C80" s="215"/>
      <c r="E80" s="212"/>
    </row>
    <row r="81" spans="3:5">
      <c r="C81" s="215"/>
      <c r="E81" s="212"/>
    </row>
  </sheetData>
  <mergeCells count="1">
    <mergeCell ref="B4:C4"/>
  </mergeCells>
  <pageMargins left="0.5" right="0.5" top="1" bottom="1" header="0.3" footer="0.3"/>
  <pageSetup scale="63" orientation="landscape" r:id="rId1"/>
  <headerFooter>
    <oddFooter>&amp;C&amp;"Arial,Regular"&amp;10Page 11.2</oddFooter>
  </headerFooter>
  <customProperties>
    <customPr name="_pios_id" r:id="rId2"/>
  </customProperties>
  <ignoredErrors>
    <ignoredError sqref="J10:J15 J7 J18:J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0"/>
  <sheetViews>
    <sheetView view="pageBreakPreview" topLeftCell="A40" zoomScale="90" zoomScaleNormal="75" zoomScaleSheetLayoutView="90" workbookViewId="0">
      <selection activeCell="A13" sqref="A13"/>
    </sheetView>
  </sheetViews>
  <sheetFormatPr defaultRowHeight="15"/>
  <cols>
    <col min="1" max="1" width="33" customWidth="1"/>
    <col min="2" max="2" width="12.7109375" customWidth="1"/>
    <col min="3" max="3" width="11.140625" bestFit="1" customWidth="1"/>
    <col min="4" max="4" width="15.28515625" bestFit="1" customWidth="1"/>
    <col min="5" max="5" width="11" customWidth="1"/>
    <col min="6" max="6" width="12.85546875" bestFit="1" customWidth="1"/>
    <col min="7" max="7" width="11" bestFit="1" customWidth="1"/>
    <col min="8" max="8" width="10" bestFit="1" customWidth="1"/>
    <col min="9" max="9" width="12.7109375" bestFit="1" customWidth="1"/>
    <col min="10" max="10" width="8.5703125" customWidth="1"/>
    <col min="11" max="11" width="11" bestFit="1" customWidth="1"/>
    <col min="12" max="16" width="0" hidden="1" customWidth="1"/>
  </cols>
  <sheetData>
    <row r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>
        <v>10.3</v>
      </c>
      <c r="N1" s="8">
        <v>0.3</v>
      </c>
      <c r="O1" s="8">
        <v>10</v>
      </c>
    </row>
    <row r="2" spans="1:15">
      <c r="A2" s="6" t="str">
        <f>'11.1'!A12</f>
        <v>Washington 2023 General Rate Case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>
        <v>10.3</v>
      </c>
      <c r="N2" s="7"/>
      <c r="O2" s="7"/>
    </row>
    <row r="3" spans="1:1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>
        <v>10.3</v>
      </c>
      <c r="N3" s="7"/>
      <c r="O3" s="7"/>
    </row>
    <row r="4" spans="1: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8">
        <v>10.3</v>
      </c>
      <c r="N4" s="7"/>
      <c r="O4" s="7"/>
    </row>
    <row r="5" spans="1: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0"/>
      <c r="M5" s="8">
        <v>10.3</v>
      </c>
      <c r="N5" s="7"/>
      <c r="O5" s="7"/>
    </row>
    <row r="6" spans="1:15">
      <c r="A6" s="12">
        <v>0.75</v>
      </c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0"/>
      <c r="M6" s="8">
        <v>10.3</v>
      </c>
      <c r="N6" s="7"/>
      <c r="O6" s="7"/>
    </row>
    <row r="7" spans="1:15">
      <c r="A7" s="12">
        <v>0.25</v>
      </c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8">
        <v>10.3</v>
      </c>
      <c r="N7" s="7"/>
      <c r="O7" s="7"/>
    </row>
    <row r="8" spans="1: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0"/>
      <c r="M8" s="8">
        <v>10.3</v>
      </c>
      <c r="N8" s="7"/>
      <c r="O8" s="7"/>
    </row>
    <row r="9" spans="1: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0"/>
      <c r="M9" s="8">
        <v>10.3</v>
      </c>
      <c r="N9" s="7"/>
      <c r="O9" s="7"/>
    </row>
    <row r="10" spans="1:15" s="17" customForma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6"/>
      <c r="O10" s="16"/>
    </row>
    <row r="11" spans="1:15" s="17" customFormat="1">
      <c r="A11" s="18" t="s">
        <v>5</v>
      </c>
      <c r="B11" s="18" t="s">
        <v>6</v>
      </c>
      <c r="C11" s="18" t="s">
        <v>34</v>
      </c>
      <c r="D11" s="18" t="s">
        <v>7</v>
      </c>
      <c r="E11" s="18" t="s">
        <v>35</v>
      </c>
      <c r="F11" s="18" t="s">
        <v>36</v>
      </c>
      <c r="G11" s="18" t="s">
        <v>37</v>
      </c>
      <c r="H11" s="18" t="s">
        <v>38</v>
      </c>
      <c r="I11" s="18" t="s">
        <v>39</v>
      </c>
      <c r="J11" s="18" t="s">
        <v>40</v>
      </c>
      <c r="K11" s="18" t="s">
        <v>8</v>
      </c>
      <c r="L11" s="19"/>
      <c r="M11" s="15">
        <v>10.3</v>
      </c>
      <c r="N11" s="16"/>
      <c r="O11" s="16"/>
    </row>
    <row r="12" spans="1:15">
      <c r="A12" s="20">
        <f>[4]Factors!AN10</f>
        <v>44562</v>
      </c>
      <c r="B12" s="209">
        <f>[4]Factors!BB13</f>
        <v>153.60237709714974</v>
      </c>
      <c r="C12" s="209">
        <f>[4]Factors!BC13</f>
        <v>2620.0691489517235</v>
      </c>
      <c r="D12" s="209">
        <f>[4]Factors!BD13</f>
        <v>670.7304929070832</v>
      </c>
      <c r="E12" s="209">
        <f>[4]Factors!BE13</f>
        <v>0</v>
      </c>
      <c r="F12" s="209">
        <f>[4]Factors!BF13</f>
        <v>1012.2745054390281</v>
      </c>
      <c r="G12" s="209">
        <f>[4]Factors!BG13</f>
        <v>3372.5463335212621</v>
      </c>
      <c r="H12" s="209">
        <f>[4]Factors!BH13</f>
        <v>466.10320212572697</v>
      </c>
      <c r="I12" s="209">
        <f>[4]Factors!BI13</f>
        <v>138.45776569393166</v>
      </c>
      <c r="J12" s="209">
        <f>[4]Factors!BJ13</f>
        <v>3.1115609999999996</v>
      </c>
      <c r="K12" s="220">
        <f>SUM(B12:J12)</f>
        <v>8436.895386735905</v>
      </c>
      <c r="L12" s="21"/>
      <c r="M12" s="8">
        <v>10.3</v>
      </c>
      <c r="N12" s="7"/>
      <c r="O12" s="7"/>
    </row>
    <row r="13" spans="1:15">
      <c r="A13" s="20">
        <f>[4]Factors!AN11</f>
        <v>44593</v>
      </c>
      <c r="B13" s="209">
        <f>[4]Factors!BB14</f>
        <v>156.94310129019232</v>
      </c>
      <c r="C13" s="209">
        <f>[4]Factors!BC14</f>
        <v>2557.1030585387948</v>
      </c>
      <c r="D13" s="209">
        <f>[4]Factors!BD14</f>
        <v>707.64433573899043</v>
      </c>
      <c r="E13" s="209">
        <f>[4]Factors!BE14</f>
        <v>0</v>
      </c>
      <c r="F13" s="209">
        <f>[4]Factors!BF14</f>
        <v>1072.6953854752676</v>
      </c>
      <c r="G13" s="209">
        <f>[4]Factors!BG14</f>
        <v>3425.0209357003164</v>
      </c>
      <c r="H13" s="209">
        <f>[4]Factors!BH14</f>
        <v>385.06032549437634</v>
      </c>
      <c r="I13" s="209">
        <f>[4]Factors!BI14</f>
        <v>139.22165418094539</v>
      </c>
      <c r="J13" s="209">
        <f>[4]Factors!BJ14</f>
        <v>3.2168049999999999</v>
      </c>
      <c r="K13" s="220">
        <f t="shared" ref="K13:K24" si="0">SUM(B13:J13)</f>
        <v>8446.9056014188827</v>
      </c>
      <c r="L13" s="21"/>
      <c r="M13" s="8">
        <v>10.3</v>
      </c>
      <c r="N13" s="7"/>
      <c r="O13" s="7"/>
    </row>
    <row r="14" spans="1:15">
      <c r="A14" s="20">
        <f>[4]Factors!AN12</f>
        <v>44621</v>
      </c>
      <c r="B14" s="209">
        <f>[4]Factors!BB15</f>
        <v>136.27898120682156</v>
      </c>
      <c r="C14" s="209">
        <f>[4]Factors!BC15</f>
        <v>2444.6477342768876</v>
      </c>
      <c r="D14" s="209">
        <f>[4]Factors!BD15</f>
        <v>717.72450040171839</v>
      </c>
      <c r="E14" s="209">
        <f>[4]Factors!BE15</f>
        <v>0</v>
      </c>
      <c r="F14" s="209">
        <f>[4]Factors!BF15</f>
        <v>1033.449107761086</v>
      </c>
      <c r="G14" s="209">
        <f>[4]Factors!BG15</f>
        <v>3176.8885519538594</v>
      </c>
      <c r="H14" s="209">
        <f>[4]Factors!BH15</f>
        <v>440.23682925638309</v>
      </c>
      <c r="I14" s="209">
        <f>[4]Factors!BI15</f>
        <v>137.27663700189606</v>
      </c>
      <c r="J14" s="209">
        <f>[4]Factors!BJ15</f>
        <v>3.1513649999999997</v>
      </c>
      <c r="K14" s="220">
        <f t="shared" si="0"/>
        <v>8089.6537068586522</v>
      </c>
      <c r="L14" s="21"/>
      <c r="M14" s="8">
        <v>10.3</v>
      </c>
      <c r="N14" s="7"/>
      <c r="O14" s="7"/>
    </row>
    <row r="15" spans="1:15">
      <c r="A15" s="20">
        <f>[4]Factors!AN13</f>
        <v>44652</v>
      </c>
      <c r="B15" s="209">
        <f>[4]Factors!BB16</f>
        <v>111.2463544540221</v>
      </c>
      <c r="C15" s="209">
        <f>[4]Factors!BC16</f>
        <v>2096.9787161646532</v>
      </c>
      <c r="D15" s="209">
        <f>[4]Factors!BD16</f>
        <v>561.21999113375205</v>
      </c>
      <c r="E15" s="209">
        <f>[4]Factors!BE16</f>
        <v>0</v>
      </c>
      <c r="F15" s="209">
        <f>[4]Factors!BF16</f>
        <v>944.06612546643964</v>
      </c>
      <c r="G15" s="209">
        <f>[4]Factors!BG16</f>
        <v>3230.0698223492377</v>
      </c>
      <c r="H15" s="209">
        <f>[4]Factors!BH16</f>
        <v>397.03860597078864</v>
      </c>
      <c r="I15" s="209">
        <f>[4]Factors!BI16</f>
        <v>131.73137095630028</v>
      </c>
      <c r="J15" s="209">
        <f>[4]Factors!BJ16</f>
        <v>3.4625200000000005</v>
      </c>
      <c r="K15" s="220">
        <f t="shared" si="0"/>
        <v>7475.8135064951939</v>
      </c>
      <c r="L15" s="21"/>
      <c r="M15" s="8">
        <v>10.3</v>
      </c>
      <c r="N15" s="7"/>
      <c r="O15" s="7"/>
    </row>
    <row r="16" spans="1:15">
      <c r="A16" s="20">
        <f>[4]Factors!AN14</f>
        <v>44682</v>
      </c>
      <c r="B16" s="209">
        <f>[4]Factors!BB17</f>
        <v>118.48549167002943</v>
      </c>
      <c r="C16" s="209">
        <f>[4]Factors!BC17</f>
        <v>1862.9597069369775</v>
      </c>
      <c r="D16" s="209">
        <f>[4]Factors!BD17</f>
        <v>592.71148656612843</v>
      </c>
      <c r="E16" s="209">
        <f>[4]Factors!BE17</f>
        <v>0</v>
      </c>
      <c r="F16" s="209">
        <f>[4]Factors!BF17</f>
        <v>928.20136691618086</v>
      </c>
      <c r="G16" s="209">
        <f>[4]Factors!BG17</f>
        <v>3787.4344393812416</v>
      </c>
      <c r="H16" s="209">
        <f>[4]Factors!BH17</f>
        <v>620.46772370197084</v>
      </c>
      <c r="I16" s="209">
        <f>[4]Factors!BI17</f>
        <v>121.66179504083021</v>
      </c>
      <c r="J16" s="209">
        <f>[4]Factors!BJ17</f>
        <v>2.1446460000000003</v>
      </c>
      <c r="K16" s="220">
        <f t="shared" si="0"/>
        <v>8034.0666562133583</v>
      </c>
      <c r="L16" s="21"/>
      <c r="M16" s="8">
        <v>10.3</v>
      </c>
    </row>
    <row r="17" spans="1:15">
      <c r="A17" s="20">
        <f>[4]Factors!AN15</f>
        <v>44713</v>
      </c>
      <c r="B17" s="209">
        <f>[4]Factors!BB18</f>
        <v>128.65147863074083</v>
      </c>
      <c r="C17" s="209">
        <f>[4]Factors!BC18</f>
        <v>2270.9886481984599</v>
      </c>
      <c r="D17" s="209">
        <f>[4]Factors!BD18</f>
        <v>782.27898260068037</v>
      </c>
      <c r="E17" s="209">
        <f>[4]Factors!BE18</f>
        <v>0</v>
      </c>
      <c r="F17" s="209">
        <f>[4]Factors!BF18</f>
        <v>1006.2774761598603</v>
      </c>
      <c r="G17" s="209">
        <f>[4]Factors!BG18</f>
        <v>4492.7284071605482</v>
      </c>
      <c r="H17" s="209">
        <f>[4]Factors!BH18</f>
        <v>666.97742831028563</v>
      </c>
      <c r="I17" s="209">
        <f>[4]Factors!BI18</f>
        <v>131.07032448545689</v>
      </c>
      <c r="J17" s="209">
        <f>[4]Factors!BJ18</f>
        <v>4.0721160000000003</v>
      </c>
      <c r="K17" s="220">
        <f t="shared" si="0"/>
        <v>9483.0448615460318</v>
      </c>
      <c r="L17" s="21"/>
      <c r="M17" s="8">
        <v>10.3</v>
      </c>
    </row>
    <row r="18" spans="1:15">
      <c r="A18" s="20">
        <f>[4]Factors!AN16</f>
        <v>44378</v>
      </c>
      <c r="B18" s="209">
        <f>[4]Factors!BB19</f>
        <v>144.59799413198624</v>
      </c>
      <c r="C18" s="209">
        <f>[4]Factors!BC19</f>
        <v>2461.9427529515351</v>
      </c>
      <c r="D18" s="209">
        <f>[4]Factors!BD19</f>
        <v>793.53070076741699</v>
      </c>
      <c r="E18" s="209">
        <f>[4]Factors!BE19</f>
        <v>0</v>
      </c>
      <c r="F18" s="209">
        <f>[4]Factors!BF19</f>
        <v>1058.3461061994515</v>
      </c>
      <c r="G18" s="209">
        <f>[4]Factors!BG19</f>
        <v>4897.9085111847353</v>
      </c>
      <c r="H18" s="209">
        <f>[4]Factors!BH19</f>
        <v>577.51665585020748</v>
      </c>
      <c r="I18" s="209">
        <f>[4]Factors!BI19</f>
        <v>133.87928468689478</v>
      </c>
      <c r="J18" s="209">
        <f>[4]Factors!BJ19</f>
        <v>4.210799999999999</v>
      </c>
      <c r="K18" s="220">
        <f t="shared" si="0"/>
        <v>10071.932805772227</v>
      </c>
      <c r="L18" s="21"/>
      <c r="M18" s="8">
        <v>10.3</v>
      </c>
    </row>
    <row r="19" spans="1:15">
      <c r="A19" s="20">
        <f>[4]Factors!AN17</f>
        <v>44409</v>
      </c>
      <c r="B19" s="209">
        <f>[4]Factors!BB20</f>
        <v>141.09331340647734</v>
      </c>
      <c r="C19" s="209">
        <f>[4]Factors!BC20</f>
        <v>2451.2806529448021</v>
      </c>
      <c r="D19" s="209">
        <f>[4]Factors!BD20</f>
        <v>714.70306765064504</v>
      </c>
      <c r="E19" s="209">
        <f>[4]Factors!BE20</f>
        <v>0</v>
      </c>
      <c r="F19" s="209">
        <f>[4]Factors!BF20</f>
        <v>1108.6713298522773</v>
      </c>
      <c r="G19" s="209">
        <f>[4]Factors!BG20</f>
        <v>4869.9208979221166</v>
      </c>
      <c r="H19" s="209">
        <f>[4]Factors!BH20</f>
        <v>542.35144122775273</v>
      </c>
      <c r="I19" s="209">
        <f>[4]Factors!BI20</f>
        <v>132.82277063949556</v>
      </c>
      <c r="J19" s="209">
        <f>[4]Factors!BJ20</f>
        <v>4.1021200000000002</v>
      </c>
      <c r="K19" s="220">
        <f t="shared" si="0"/>
        <v>9964.9455936435661</v>
      </c>
      <c r="L19" s="21"/>
      <c r="M19" s="8">
        <v>10.3</v>
      </c>
    </row>
    <row r="20" spans="1:15">
      <c r="A20" s="20">
        <f>[4]Factors!AN18</f>
        <v>44440</v>
      </c>
      <c r="B20" s="209">
        <f>[4]Factors!BB21</f>
        <v>112.12061702535092</v>
      </c>
      <c r="C20" s="209">
        <f>[4]Factors!BC21</f>
        <v>2183.8847617928222</v>
      </c>
      <c r="D20" s="209">
        <f>[4]Factors!BD21</f>
        <v>736.92735743290712</v>
      </c>
      <c r="E20" s="209">
        <f>[4]Factors!BE21</f>
        <v>0</v>
      </c>
      <c r="F20" s="209">
        <f>[4]Factors!BF21</f>
        <v>994.96277644389477</v>
      </c>
      <c r="G20" s="209">
        <f>[4]Factors!BG21</f>
        <v>4367.4827512599904</v>
      </c>
      <c r="H20" s="209">
        <f>[4]Factors!BH21</f>
        <v>464.31967626836541</v>
      </c>
      <c r="I20" s="209">
        <f>[4]Factors!BI21</f>
        <v>137.30933588907004</v>
      </c>
      <c r="J20" s="209">
        <f>[4]Factors!BJ21</f>
        <v>3.8783199999999995</v>
      </c>
      <c r="K20" s="220">
        <f t="shared" si="0"/>
        <v>9000.8855961123991</v>
      </c>
      <c r="L20" s="21"/>
      <c r="M20" s="8">
        <v>10.3</v>
      </c>
    </row>
    <row r="21" spans="1:15">
      <c r="A21" s="20">
        <f>[4]Factors!AN19</f>
        <v>44470</v>
      </c>
      <c r="B21" s="209">
        <f>[4]Factors!BB22</f>
        <v>125.85576077715444</v>
      </c>
      <c r="C21" s="209">
        <f>[4]Factors!BC22</f>
        <v>2185.860424093984</v>
      </c>
      <c r="D21" s="209">
        <f>[4]Factors!BD22</f>
        <v>626.23915259094713</v>
      </c>
      <c r="E21" s="209">
        <f>[4]Factors!BE22</f>
        <v>0</v>
      </c>
      <c r="F21" s="209">
        <f>[4]Factors!BF22</f>
        <v>926.25093712490127</v>
      </c>
      <c r="G21" s="209">
        <f>[4]Factors!BG22</f>
        <v>3126.6706046912268</v>
      </c>
      <c r="H21" s="209">
        <f>[4]Factors!BH22</f>
        <v>362.32612510820735</v>
      </c>
      <c r="I21" s="209">
        <f>[4]Factors!BI22</f>
        <v>138.49362207701128</v>
      </c>
      <c r="J21" s="209">
        <f>[4]Factors!BJ22</f>
        <v>2.3694799999999998</v>
      </c>
      <c r="K21" s="220">
        <f t="shared" si="0"/>
        <v>7494.0661064634332</v>
      </c>
      <c r="L21" s="21"/>
      <c r="M21" s="8">
        <v>10.3</v>
      </c>
    </row>
    <row r="22" spans="1:15">
      <c r="A22" s="20">
        <f>[4]Factors!AN20</f>
        <v>44501</v>
      </c>
      <c r="B22" s="209">
        <f>[4]Factors!BB23</f>
        <v>134.33595026690202</v>
      </c>
      <c r="C22" s="209">
        <f>[4]Factors!BC23</f>
        <v>2384.9565903038324</v>
      </c>
      <c r="D22" s="209">
        <f>[4]Factors!BD23</f>
        <v>687.83224145172528</v>
      </c>
      <c r="E22" s="209">
        <f>[4]Factors!BE23</f>
        <v>0</v>
      </c>
      <c r="F22" s="209">
        <f>[4]Factors!BF23</f>
        <v>1012.1451338496422</v>
      </c>
      <c r="G22" s="209">
        <f>[4]Factors!BG23</f>
        <v>3168.1041093278714</v>
      </c>
      <c r="H22" s="209">
        <f>[4]Factors!BH23</f>
        <v>374.92956170919092</v>
      </c>
      <c r="I22" s="209">
        <f>[4]Factors!BI23</f>
        <v>139.0320996718068</v>
      </c>
      <c r="J22" s="209">
        <f>[4]Factors!BJ23</f>
        <v>2.7183999999999995</v>
      </c>
      <c r="K22" s="220">
        <f t="shared" si="0"/>
        <v>7904.0540865809708</v>
      </c>
      <c r="L22" s="21"/>
      <c r="M22" s="8">
        <v>10.3</v>
      </c>
    </row>
    <row r="23" spans="1:15">
      <c r="A23" s="20">
        <f>[4]Factors!AN21</f>
        <v>44531</v>
      </c>
      <c r="B23" s="209">
        <f>[4]Factors!BB24</f>
        <v>146.27489409842235</v>
      </c>
      <c r="C23" s="209">
        <f>[4]Factors!BC24</f>
        <v>2609.9159707514732</v>
      </c>
      <c r="D23" s="209">
        <f>[4]Factors!BD24</f>
        <v>767.78198141656208</v>
      </c>
      <c r="E23" s="209">
        <f>[4]Factors!BE24</f>
        <v>0</v>
      </c>
      <c r="F23" s="209">
        <f>[4]Factors!BF24</f>
        <v>1064.9251589060693</v>
      </c>
      <c r="G23" s="209">
        <f>[4]Factors!BG24</f>
        <v>3602.5032795408438</v>
      </c>
      <c r="H23" s="209">
        <f>[4]Factors!BH24</f>
        <v>473.07618004307989</v>
      </c>
      <c r="I23" s="209">
        <f>[4]Factors!BI24</f>
        <v>136.59240039089286</v>
      </c>
      <c r="J23" s="209">
        <f>[4]Factors!BJ24</f>
        <v>3.5277179999999997</v>
      </c>
      <c r="K23" s="220">
        <f t="shared" si="0"/>
        <v>8804.5975831473424</v>
      </c>
      <c r="L23" s="22"/>
      <c r="M23" s="8">
        <v>10.3</v>
      </c>
    </row>
    <row r="24" spans="1:15">
      <c r="A24" s="11" t="s">
        <v>9</v>
      </c>
      <c r="B24" s="211">
        <f>[4]Factors!BB27</f>
        <v>0</v>
      </c>
      <c r="C24" s="211">
        <f>[4]Factors!BC27</f>
        <v>0</v>
      </c>
      <c r="D24" s="211">
        <f>[4]Factors!BD27</f>
        <v>0</v>
      </c>
      <c r="E24" s="211">
        <f>[4]Factors!BE27</f>
        <v>0</v>
      </c>
      <c r="F24" s="211">
        <f>[4]Factors!BF27</f>
        <v>0</v>
      </c>
      <c r="G24" s="211">
        <f>[4]Factors!BG27</f>
        <v>0</v>
      </c>
      <c r="H24" s="211">
        <f>[4]Factors!BH27</f>
        <v>0</v>
      </c>
      <c r="I24" s="211">
        <f>[4]Factors!BI27</f>
        <v>0</v>
      </c>
      <c r="J24" s="211">
        <f>[4]Factors!BJ27</f>
        <v>0</v>
      </c>
      <c r="K24" s="221">
        <f t="shared" si="0"/>
        <v>0</v>
      </c>
      <c r="L24" s="21"/>
      <c r="M24" s="8">
        <v>10.3</v>
      </c>
    </row>
    <row r="25" spans="1:15">
      <c r="A25" s="11" t="s">
        <v>10</v>
      </c>
      <c r="B25" s="210">
        <f>SUM(B12:B24)</f>
        <v>1609.4863140552493</v>
      </c>
      <c r="C25" s="210">
        <f t="shared" ref="C25:J25" si="1">SUM(C12:C24)</f>
        <v>28130.588165905941</v>
      </c>
      <c r="D25" s="210">
        <f t="shared" si="1"/>
        <v>8359.3242906585565</v>
      </c>
      <c r="E25" s="210">
        <f t="shared" si="1"/>
        <v>0</v>
      </c>
      <c r="F25" s="210">
        <f t="shared" si="1"/>
        <v>12162.2654095941</v>
      </c>
      <c r="G25" s="210">
        <f t="shared" si="1"/>
        <v>45517.278643993246</v>
      </c>
      <c r="H25" s="210">
        <f t="shared" si="1"/>
        <v>5770.4037550663361</v>
      </c>
      <c r="I25" s="210">
        <f t="shared" si="1"/>
        <v>1617.5490607145318</v>
      </c>
      <c r="J25" s="210">
        <f t="shared" si="1"/>
        <v>39.965851000000001</v>
      </c>
      <c r="K25" s="222">
        <f>SUM(K12:K24)</f>
        <v>103206.86149098798</v>
      </c>
      <c r="L25" s="10"/>
      <c r="M25" s="8">
        <v>10.3</v>
      </c>
    </row>
    <row r="26" spans="1: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23"/>
      <c r="M26" s="8">
        <v>10.3</v>
      </c>
    </row>
    <row r="27" spans="1:15">
      <c r="A27" s="11" t="s">
        <v>11</v>
      </c>
      <c r="B27" s="24">
        <f>B25/$K$25</f>
        <v>1.5594760763031143E-2</v>
      </c>
      <c r="C27" s="24">
        <f t="shared" ref="C27:K27" si="2">C25/$K$25</f>
        <v>0.27256509654023636</v>
      </c>
      <c r="D27" s="24">
        <f t="shared" si="2"/>
        <v>8.0995819172240718E-2</v>
      </c>
      <c r="E27" s="24">
        <f t="shared" si="2"/>
        <v>0</v>
      </c>
      <c r="F27" s="24">
        <f t="shared" si="2"/>
        <v>0.1178435739047845</v>
      </c>
      <c r="G27" s="24">
        <f t="shared" si="2"/>
        <v>0.44102957871621562</v>
      </c>
      <c r="H27" s="24">
        <f t="shared" si="2"/>
        <v>5.591104769298897E-2</v>
      </c>
      <c r="I27" s="24">
        <f t="shared" si="2"/>
        <v>1.5672882959005357E-2</v>
      </c>
      <c r="J27" s="24">
        <f t="shared" si="2"/>
        <v>3.8724025149713341E-4</v>
      </c>
      <c r="K27" s="24">
        <f t="shared" si="2"/>
        <v>1</v>
      </c>
      <c r="L27" s="10"/>
      <c r="M27" s="8">
        <v>10.3</v>
      </c>
      <c r="N27" s="7"/>
      <c r="O27" s="7"/>
    </row>
    <row r="28" spans="1: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10"/>
      <c r="M28" s="8">
        <v>10.3</v>
      </c>
      <c r="N28" s="7"/>
      <c r="O28" s="7"/>
    </row>
    <row r="29" spans="1: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10"/>
      <c r="M29" s="25">
        <v>10.4</v>
      </c>
      <c r="N29" s="8">
        <v>0.1</v>
      </c>
      <c r="O29" s="7"/>
    </row>
    <row r="30" spans="1:15">
      <c r="A30" s="26"/>
      <c r="B30" s="8"/>
      <c r="C30" s="8"/>
      <c r="D30" s="8"/>
      <c r="E30" s="8"/>
      <c r="F30" s="8"/>
      <c r="G30" s="8"/>
      <c r="H30" s="8"/>
      <c r="I30" s="8"/>
      <c r="J30" s="8"/>
      <c r="K30" s="8"/>
      <c r="L30" s="10"/>
      <c r="M30" s="25">
        <v>10.4</v>
      </c>
      <c r="N30" s="7"/>
      <c r="O30" s="7"/>
    </row>
    <row r="31" spans="1:1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10"/>
      <c r="M31" s="25">
        <v>10.4</v>
      </c>
      <c r="N31" s="7"/>
      <c r="O31" s="7"/>
    </row>
    <row r="32" spans="1:15" s="17" customFormat="1">
      <c r="A32" s="29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5"/>
      <c r="L32" s="15"/>
      <c r="M32" s="30">
        <v>10.4</v>
      </c>
      <c r="N32" s="16"/>
      <c r="O32" s="16"/>
    </row>
    <row r="33" spans="1:15" s="34" customForma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  <c r="M33" s="32"/>
      <c r="N33" s="33"/>
      <c r="O33" s="33"/>
    </row>
    <row r="34" spans="1:15" s="34" customFormat="1">
      <c r="A34" s="18" t="s">
        <v>5</v>
      </c>
      <c r="B34" s="18" t="s">
        <v>6</v>
      </c>
      <c r="C34" s="18" t="s">
        <v>34</v>
      </c>
      <c r="D34" s="18" t="s">
        <v>7</v>
      </c>
      <c r="E34" s="18" t="s">
        <v>35</v>
      </c>
      <c r="F34" s="18" t="s">
        <v>36</v>
      </c>
      <c r="G34" s="18" t="s">
        <v>37</v>
      </c>
      <c r="H34" s="18" t="s">
        <v>38</v>
      </c>
      <c r="I34" s="18" t="s">
        <v>39</v>
      </c>
      <c r="J34" s="18" t="s">
        <v>40</v>
      </c>
      <c r="K34" s="18" t="s">
        <v>8</v>
      </c>
      <c r="L34" s="35"/>
      <c r="M34" s="32">
        <v>10.4</v>
      </c>
      <c r="N34" s="33"/>
      <c r="O34" s="33"/>
    </row>
    <row r="35" spans="1:15">
      <c r="A35" s="20">
        <f>A12</f>
        <v>44562</v>
      </c>
      <c r="B35" s="204">
        <f>[4]Factors!BX13</f>
        <v>81288.584691799988</v>
      </c>
      <c r="C35" s="204">
        <f>[4]Factors!BY13</f>
        <v>1443573.3046893012</v>
      </c>
      <c r="D35" s="204">
        <f>[4]Factors!BZ13</f>
        <v>449404.19783630007</v>
      </c>
      <c r="E35" s="204">
        <f>[4]Factors!CA13</f>
        <v>0</v>
      </c>
      <c r="F35" s="204">
        <f>[4]Factors!CB13</f>
        <v>729220.31891039922</v>
      </c>
      <c r="G35" s="204">
        <f>[4]Factors!CC13</f>
        <v>2289268.3083937992</v>
      </c>
      <c r="H35" s="204">
        <f>[4]Factors!CD13</f>
        <v>304066.74781563343</v>
      </c>
      <c r="I35" s="204">
        <f>[4]Factors!CE13</f>
        <v>100328.69027479998</v>
      </c>
      <c r="J35" s="204">
        <f>[4]Factors!CF13</f>
        <v>2056.7588599999981</v>
      </c>
      <c r="K35" s="205">
        <f>SUM(B35:J35)</f>
        <v>5399206.9114720337</v>
      </c>
      <c r="L35" s="38"/>
      <c r="M35" s="25">
        <v>10.4</v>
      </c>
      <c r="N35" s="7"/>
      <c r="O35" s="7"/>
    </row>
    <row r="36" spans="1:15">
      <c r="A36" s="20">
        <f t="shared" ref="A36:A46" si="3">A13</f>
        <v>44593</v>
      </c>
      <c r="B36" s="204">
        <f>[4]Factors!BX14</f>
        <v>69060.527538500057</v>
      </c>
      <c r="C36" s="204">
        <f>[4]Factors!BY14</f>
        <v>1241877.397963301</v>
      </c>
      <c r="D36" s="204">
        <f>[4]Factors!BZ14</f>
        <v>374412.74050310015</v>
      </c>
      <c r="E36" s="204">
        <f>[4]Factors!CA14</f>
        <v>0</v>
      </c>
      <c r="F36" s="204">
        <f>[4]Factors!CB14</f>
        <v>673846.1697412004</v>
      </c>
      <c r="G36" s="204">
        <f>[4]Factors!CC14</f>
        <v>2005989.3245855344</v>
      </c>
      <c r="H36" s="204">
        <f>[4]Factors!CD14</f>
        <v>247580.91952476709</v>
      </c>
      <c r="I36" s="204">
        <f>[4]Factors!CE14</f>
        <v>89690.272104699965</v>
      </c>
      <c r="J36" s="204">
        <f>[4]Factors!CF14</f>
        <v>1752.041626000002</v>
      </c>
      <c r="K36" s="206">
        <f t="shared" ref="K36:K47" si="4">SUM(B36:J36)</f>
        <v>4704209.3935871031</v>
      </c>
      <c r="L36" s="38"/>
      <c r="M36" s="25">
        <v>10.4</v>
      </c>
      <c r="N36" s="7"/>
      <c r="O36" s="7"/>
    </row>
    <row r="37" spans="1:15">
      <c r="A37" s="20">
        <f t="shared" si="3"/>
        <v>44621</v>
      </c>
      <c r="B37" s="204">
        <f>[4]Factors!BX15</f>
        <v>71134.19593670519</v>
      </c>
      <c r="C37" s="204">
        <f>[4]Factors!BY15</f>
        <v>1268561.035362896</v>
      </c>
      <c r="D37" s="204">
        <f>[4]Factors!BZ15</f>
        <v>368367.83585771907</v>
      </c>
      <c r="E37" s="204">
        <f>[4]Factors!CA15</f>
        <v>0</v>
      </c>
      <c r="F37" s="204">
        <f>[4]Factors!CB15</f>
        <v>704061.98203645099</v>
      </c>
      <c r="G37" s="204">
        <f>[4]Factors!CC15</f>
        <v>2091946.3814189357</v>
      </c>
      <c r="H37" s="204">
        <f>[4]Factors!CD15</f>
        <v>273390.80572333041</v>
      </c>
      <c r="I37" s="204">
        <f>[4]Factors!CE15</f>
        <v>95514.745112272736</v>
      </c>
      <c r="J37" s="204">
        <f>[4]Factors!CF15</f>
        <v>2014.5019549999997</v>
      </c>
      <c r="K37" s="206">
        <f t="shared" si="4"/>
        <v>4874991.4834033092</v>
      </c>
      <c r="L37" s="38"/>
      <c r="M37" s="25">
        <v>10.4</v>
      </c>
      <c r="N37" s="7"/>
      <c r="O37" s="7"/>
    </row>
    <row r="38" spans="1:15">
      <c r="A38" s="20">
        <f t="shared" si="3"/>
        <v>44652</v>
      </c>
      <c r="B38" s="204">
        <f>[4]Factors!BX16</f>
        <v>66383.829474373677</v>
      </c>
      <c r="C38" s="204">
        <f>[4]Factors!BY16</f>
        <v>1153644.8189558547</v>
      </c>
      <c r="D38" s="204">
        <f>[4]Factors!BZ16</f>
        <v>325044.27373576397</v>
      </c>
      <c r="E38" s="204">
        <f>[4]Factors!CA16</f>
        <v>0</v>
      </c>
      <c r="F38" s="204">
        <f>[4]Factors!CB16</f>
        <v>644078.76930015744</v>
      </c>
      <c r="G38" s="204">
        <f>[4]Factors!CC16</f>
        <v>1968909.0631333406</v>
      </c>
      <c r="H38" s="204">
        <f>[4]Factors!CD16</f>
        <v>262730.2531906197</v>
      </c>
      <c r="I38" s="204">
        <f>[4]Factors!CE16</f>
        <v>91532.829654716232</v>
      </c>
      <c r="J38" s="204">
        <f>[4]Factors!CF16</f>
        <v>1915.6634980000017</v>
      </c>
      <c r="K38" s="206">
        <f t="shared" si="4"/>
        <v>4514239.5009428263</v>
      </c>
      <c r="L38" s="38"/>
      <c r="M38" s="25">
        <v>10.4</v>
      </c>
      <c r="N38" s="7"/>
      <c r="O38" s="7"/>
    </row>
    <row r="39" spans="1:15">
      <c r="A39" s="20">
        <f t="shared" si="3"/>
        <v>44682</v>
      </c>
      <c r="B39" s="204">
        <f>[4]Factors!BX17</f>
        <v>73353.714105334322</v>
      </c>
      <c r="C39" s="204">
        <f>[4]Factors!BY17</f>
        <v>1130595.733151735</v>
      </c>
      <c r="D39" s="204">
        <f>[4]Factors!BZ17</f>
        <v>329769.45252784202</v>
      </c>
      <c r="E39" s="204">
        <f>[4]Factors!CA17</f>
        <v>0</v>
      </c>
      <c r="F39" s="204">
        <f>[4]Factors!CB17</f>
        <v>655831.70782703056</v>
      </c>
      <c r="G39" s="204">
        <f>[4]Factors!CC17</f>
        <v>2047021.254936802</v>
      </c>
      <c r="H39" s="204">
        <f>[4]Factors!CD17</f>
        <v>355558.13996037113</v>
      </c>
      <c r="I39" s="204">
        <f>[4]Factors!CE17</f>
        <v>89230.958040169193</v>
      </c>
      <c r="J39" s="204">
        <f>[4]Factors!CF17</f>
        <v>1579.9688829999941</v>
      </c>
      <c r="K39" s="206">
        <f t="shared" si="4"/>
        <v>4682940.929432285</v>
      </c>
      <c r="L39" s="38"/>
      <c r="M39" s="25">
        <v>10.4</v>
      </c>
      <c r="N39" s="7"/>
      <c r="O39" s="7"/>
    </row>
    <row r="40" spans="1:15">
      <c r="A40" s="20">
        <f t="shared" si="3"/>
        <v>44713</v>
      </c>
      <c r="B40" s="204">
        <f>[4]Factors!BX18</f>
        <v>68731.535632474566</v>
      </c>
      <c r="C40" s="204">
        <f>[4]Factors!BY18</f>
        <v>1090236.7331796989</v>
      </c>
      <c r="D40" s="204">
        <f>[4]Factors!BZ18</f>
        <v>341778.97314699949</v>
      </c>
      <c r="E40" s="204">
        <f>[4]Factors!CA18</f>
        <v>0</v>
      </c>
      <c r="F40" s="204">
        <f>[4]Factors!CB18</f>
        <v>650437.51838954922</v>
      </c>
      <c r="G40" s="204">
        <f>[4]Factors!CC18</f>
        <v>2268107.4877003138</v>
      </c>
      <c r="H40" s="204">
        <f>[4]Factors!CD18</f>
        <v>418194.22331095126</v>
      </c>
      <c r="I40" s="204">
        <f>[4]Factors!CE18</f>
        <v>79757.605661774927</v>
      </c>
      <c r="J40" s="204">
        <f>[4]Factors!CF18</f>
        <v>1980.4206599999998</v>
      </c>
      <c r="K40" s="206">
        <f t="shared" si="4"/>
        <v>4919224.4976817621</v>
      </c>
      <c r="L40" s="38"/>
      <c r="M40" s="25">
        <v>10.4</v>
      </c>
      <c r="N40" s="7"/>
      <c r="O40" s="7"/>
    </row>
    <row r="41" spans="1:15">
      <c r="A41" s="20">
        <f t="shared" si="3"/>
        <v>44378</v>
      </c>
      <c r="B41" s="204">
        <f>[4]Factors!BX19</f>
        <v>85543.942127225338</v>
      </c>
      <c r="C41" s="204">
        <f>[4]Factors!BY19</f>
        <v>1279023.7681519429</v>
      </c>
      <c r="D41" s="204">
        <f>[4]Factors!BZ19</f>
        <v>414511.73806632002</v>
      </c>
      <c r="E41" s="204">
        <f>[4]Factors!CA19</f>
        <v>0</v>
      </c>
      <c r="F41" s="204">
        <f>[4]Factors!CB19</f>
        <v>728173.85771865107</v>
      </c>
      <c r="G41" s="204">
        <f>[4]Factors!CC19</f>
        <v>2801699.7961480445</v>
      </c>
      <c r="H41" s="204">
        <f>[4]Factors!CD19</f>
        <v>431656.94759704382</v>
      </c>
      <c r="I41" s="204">
        <f>[4]Factors!CE19</f>
        <v>93366.584234357244</v>
      </c>
      <c r="J41" s="204">
        <f>[4]Factors!CF19</f>
        <v>2216.7503199999992</v>
      </c>
      <c r="K41" s="206">
        <f t="shared" si="4"/>
        <v>5836193.3843635833</v>
      </c>
      <c r="L41" s="38"/>
      <c r="M41" s="25">
        <v>10.4</v>
      </c>
      <c r="N41" s="7"/>
      <c r="O41" s="7"/>
    </row>
    <row r="42" spans="1:15">
      <c r="A42" s="20">
        <f t="shared" si="3"/>
        <v>44409</v>
      </c>
      <c r="B42" s="204">
        <f>[4]Factors!BX20</f>
        <v>79562.447664344392</v>
      </c>
      <c r="C42" s="204">
        <f>[4]Factors!BY20</f>
        <v>1244987.3568074121</v>
      </c>
      <c r="D42" s="204">
        <f>[4]Factors!BZ20</f>
        <v>403199.14904412074</v>
      </c>
      <c r="E42" s="204">
        <f>[4]Factors!CA20</f>
        <v>0</v>
      </c>
      <c r="F42" s="204">
        <f>[4]Factors!CB20</f>
        <v>706709.82357579411</v>
      </c>
      <c r="G42" s="204">
        <f>[4]Factors!CC20</f>
        <v>2647764.8694018219</v>
      </c>
      <c r="H42" s="204">
        <f>[4]Factors!CD20</f>
        <v>360541.22529164219</v>
      </c>
      <c r="I42" s="204">
        <f>[4]Factors!CE20</f>
        <v>89824.670480959088</v>
      </c>
      <c r="J42" s="204">
        <f>[4]Factors!CF20</f>
        <v>2016.401759999997</v>
      </c>
      <c r="K42" s="206">
        <f t="shared" si="4"/>
        <v>5534605.9440260939</v>
      </c>
      <c r="L42" s="38"/>
      <c r="M42" s="25">
        <v>10.4</v>
      </c>
      <c r="N42" s="7"/>
      <c r="O42" s="7"/>
    </row>
    <row r="43" spans="1:15">
      <c r="A43" s="20">
        <f t="shared" si="3"/>
        <v>44440</v>
      </c>
      <c r="B43" s="204">
        <f>[4]Factors!BX21</f>
        <v>62548.793055628856</v>
      </c>
      <c r="C43" s="204">
        <f>[4]Factors!BY21</f>
        <v>1080973.3922161956</v>
      </c>
      <c r="D43" s="204">
        <f>[4]Factors!BZ21</f>
        <v>356665.7048498331</v>
      </c>
      <c r="E43" s="204">
        <f>[4]Factors!CA21</f>
        <v>0</v>
      </c>
      <c r="F43" s="204">
        <f>[4]Factors!CB21</f>
        <v>651129.97119075141</v>
      </c>
      <c r="G43" s="204">
        <f>[4]Factors!CC21</f>
        <v>2220706.3396450742</v>
      </c>
      <c r="H43" s="204">
        <f>[4]Factors!CD21</f>
        <v>259641.71912100934</v>
      </c>
      <c r="I43" s="204">
        <f>[4]Factors!CE21</f>
        <v>85746.635312934435</v>
      </c>
      <c r="J43" s="204">
        <f>[4]Factors!CF21</f>
        <v>1646.1410399999986</v>
      </c>
      <c r="K43" s="206">
        <f t="shared" si="4"/>
        <v>4719058.6964314263</v>
      </c>
      <c r="L43" s="38"/>
      <c r="M43" s="25">
        <v>10.4</v>
      </c>
      <c r="N43" s="7"/>
      <c r="O43" s="7"/>
    </row>
    <row r="44" spans="1:15">
      <c r="A44" s="20">
        <f t="shared" si="3"/>
        <v>44470</v>
      </c>
      <c r="B44" s="204">
        <f>[4]Factors!BX22</f>
        <v>60251.162863830308</v>
      </c>
      <c r="C44" s="204">
        <f>[4]Factors!BY22</f>
        <v>1139630.8031394738</v>
      </c>
      <c r="D44" s="204">
        <f>[4]Factors!BZ22</f>
        <v>354371.36040161434</v>
      </c>
      <c r="E44" s="204">
        <f>[4]Factors!CA22</f>
        <v>0</v>
      </c>
      <c r="F44" s="204">
        <f>[4]Factors!CB22</f>
        <v>681575.62429520523</v>
      </c>
      <c r="G44" s="204">
        <f>[4]Factors!CC22</f>
        <v>2050429.467087839</v>
      </c>
      <c r="H44" s="204">
        <f>[4]Factors!CD22</f>
        <v>223738.55245158644</v>
      </c>
      <c r="I44" s="204">
        <f>[4]Factors!CE22</f>
        <v>93815.31604823572</v>
      </c>
      <c r="J44" s="204">
        <f>[4]Factors!CF22</f>
        <v>1527.3171599999987</v>
      </c>
      <c r="K44" s="206">
        <f t="shared" si="4"/>
        <v>4605339.6034477847</v>
      </c>
      <c r="L44" s="39"/>
      <c r="M44" s="25">
        <v>10.4</v>
      </c>
      <c r="N44" s="7"/>
      <c r="O44" s="7"/>
    </row>
    <row r="45" spans="1:15">
      <c r="A45" s="20">
        <f t="shared" si="3"/>
        <v>44501</v>
      </c>
      <c r="B45" s="204">
        <f>[4]Factors!BX23</f>
        <v>68326.626433810379</v>
      </c>
      <c r="C45" s="204">
        <f>[4]Factors!BY23</f>
        <v>1256861.1747556056</v>
      </c>
      <c r="D45" s="204">
        <f>[4]Factors!BZ23</f>
        <v>398804.5359907237</v>
      </c>
      <c r="E45" s="204">
        <f>[4]Factors!CA23</f>
        <v>0</v>
      </c>
      <c r="F45" s="204">
        <f>[4]Factors!CB23</f>
        <v>672441.93936611316</v>
      </c>
      <c r="G45" s="204">
        <f>[4]Factors!CC23</f>
        <v>2060546.9035381398</v>
      </c>
      <c r="H45" s="204">
        <f>[4]Factors!CD23</f>
        <v>259722.61545289241</v>
      </c>
      <c r="I45" s="204">
        <f>[4]Factors!CE23</f>
        <v>92194.609897753879</v>
      </c>
      <c r="J45" s="204">
        <f>[4]Factors!CF23</f>
        <v>1562.6835599999977</v>
      </c>
      <c r="K45" s="206">
        <f t="shared" si="4"/>
        <v>4810461.0889950385</v>
      </c>
      <c r="L45" s="38"/>
      <c r="M45" s="25">
        <v>10.4</v>
      </c>
      <c r="N45" s="7"/>
      <c r="O45" s="7"/>
    </row>
    <row r="46" spans="1:15">
      <c r="A46" s="20">
        <f t="shared" si="3"/>
        <v>44531</v>
      </c>
      <c r="B46" s="204">
        <f>[4]Factors!BX24</f>
        <v>80754.775156300049</v>
      </c>
      <c r="C46" s="204">
        <f>[4]Factors!BY24</f>
        <v>1450477.590259</v>
      </c>
      <c r="D46" s="204">
        <f>[4]Factors!BZ24</f>
        <v>456032.2814857004</v>
      </c>
      <c r="E46" s="204">
        <f>[4]Factors!CA24</f>
        <v>0</v>
      </c>
      <c r="F46" s="204">
        <f>[4]Factors!CB24</f>
        <v>732831.91022970027</v>
      </c>
      <c r="G46" s="204">
        <f>[4]Factors!CC24</f>
        <v>2303502.3548846156</v>
      </c>
      <c r="H46" s="204">
        <f>[4]Factors!CD24</f>
        <v>305428.23108020006</v>
      </c>
      <c r="I46" s="204">
        <f>[4]Factors!CE24</f>
        <v>101796.50143630007</v>
      </c>
      <c r="J46" s="204">
        <f>[4]Factors!CF24</f>
        <v>2104.2555130000001</v>
      </c>
      <c r="K46" s="206">
        <f t="shared" si="4"/>
        <v>5432927.9000448156</v>
      </c>
      <c r="L46" s="10"/>
      <c r="M46" s="25">
        <v>10.4</v>
      </c>
      <c r="N46" s="7"/>
      <c r="O46" s="7"/>
    </row>
    <row r="47" spans="1:15">
      <c r="A47" s="11" t="s">
        <v>9</v>
      </c>
      <c r="B47" s="207">
        <f>[4]Factors!BX27</f>
        <v>0</v>
      </c>
      <c r="C47" s="207">
        <f>[4]Factors!BY27</f>
        <v>0</v>
      </c>
      <c r="D47" s="207">
        <f>[4]Factors!BZ27</f>
        <v>0</v>
      </c>
      <c r="E47" s="207">
        <f>[4]Factors!CA27</f>
        <v>0</v>
      </c>
      <c r="F47" s="207">
        <f>[4]Factors!CB27</f>
        <v>0</v>
      </c>
      <c r="G47" s="207">
        <f>[4]Factors!CC27</f>
        <v>0</v>
      </c>
      <c r="H47" s="207">
        <f>[4]Factors!CD27</f>
        <v>0</v>
      </c>
      <c r="I47" s="207">
        <f>[4]Factors!CE27</f>
        <v>0</v>
      </c>
      <c r="J47" s="207">
        <f>[4]Factors!CF27</f>
        <v>0</v>
      </c>
      <c r="K47" s="208">
        <f t="shared" si="4"/>
        <v>0</v>
      </c>
      <c r="L47" s="23"/>
      <c r="M47" s="25">
        <v>10.4</v>
      </c>
      <c r="N47" s="7"/>
      <c r="O47" s="7"/>
    </row>
    <row r="48" spans="1:15">
      <c r="A48" s="11" t="s">
        <v>10</v>
      </c>
      <c r="B48" s="204">
        <f>SUM(B35:B47)</f>
        <v>866940.13468032714</v>
      </c>
      <c r="C48" s="204">
        <f>SUM(C35:C47)</f>
        <v>14780443.108632419</v>
      </c>
      <c r="D48" s="204">
        <f>SUM(D35:D47)</f>
        <v>4572362.2434460372</v>
      </c>
      <c r="E48" s="204">
        <f>SUM(E35:E47)</f>
        <v>0</v>
      </c>
      <c r="F48" s="204">
        <f t="shared" ref="F48:K48" si="5">SUM(F35:F47)</f>
        <v>8230339.592581003</v>
      </c>
      <c r="G48" s="204">
        <f t="shared" si="5"/>
        <v>26755891.550874263</v>
      </c>
      <c r="H48" s="204">
        <f t="shared" si="5"/>
        <v>3702250.3805200476</v>
      </c>
      <c r="I48" s="204">
        <f t="shared" si="5"/>
        <v>1102799.4182589736</v>
      </c>
      <c r="J48" s="204">
        <f t="shared" si="5"/>
        <v>22372.904834999987</v>
      </c>
      <c r="K48" s="204">
        <f t="shared" si="5"/>
        <v>60033399.333828069</v>
      </c>
      <c r="L48" s="10"/>
      <c r="M48" s="25">
        <v>10.4</v>
      </c>
      <c r="N48" s="7"/>
      <c r="O48" s="7"/>
    </row>
    <row r="49" spans="1:15">
      <c r="A49" s="8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10"/>
      <c r="M49" s="25">
        <v>10.4</v>
      </c>
      <c r="N49" s="7"/>
      <c r="O49" s="7"/>
    </row>
    <row r="50" spans="1:15" s="45" customFormat="1" ht="14.25" customHeight="1">
      <c r="A50" s="41" t="s">
        <v>13</v>
      </c>
      <c r="B50" s="41">
        <f>B48/$K$48</f>
        <v>1.4440963601936451E-2</v>
      </c>
      <c r="C50" s="41">
        <f t="shared" ref="C50:K50" si="6">C48/$K$48</f>
        <v>0.24620366783567801</v>
      </c>
      <c r="D50" s="41">
        <f t="shared" si="6"/>
        <v>7.6163640476536676E-2</v>
      </c>
      <c r="E50" s="41">
        <f t="shared" si="6"/>
        <v>0</v>
      </c>
      <c r="F50" s="41">
        <f t="shared" si="6"/>
        <v>0.13709601128555968</v>
      </c>
      <c r="G50" s="41">
        <f t="shared" si="6"/>
        <v>0.44568343368484969</v>
      </c>
      <c r="H50" s="41">
        <f t="shared" si="6"/>
        <v>6.166984414680439E-2</v>
      </c>
      <c r="I50" s="41">
        <f t="shared" si="6"/>
        <v>1.8369764672605503E-2</v>
      </c>
      <c r="J50" s="41">
        <f t="shared" si="6"/>
        <v>3.7267429602962923E-4</v>
      </c>
      <c r="K50" s="41">
        <f t="shared" si="6"/>
        <v>1</v>
      </c>
      <c r="L50" s="42"/>
      <c r="M50" s="43">
        <v>10.4</v>
      </c>
      <c r="N50" s="44"/>
      <c r="O50" s="44"/>
    </row>
    <row r="51" spans="1:15">
      <c r="A51" s="8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10"/>
      <c r="M51" s="25">
        <v>10.4</v>
      </c>
      <c r="N51" s="7"/>
      <c r="O51" s="7"/>
    </row>
    <row r="52" spans="1:15" s="45" customFormat="1" ht="14.25" customHeight="1">
      <c r="A52" s="41" t="s">
        <v>271</v>
      </c>
      <c r="B52" s="41">
        <f>($A$6*B27)+($A$7*B50)</f>
        <v>1.530631147275747E-2</v>
      </c>
      <c r="C52" s="41">
        <f t="shared" ref="C52:J52" si="7">($A$6*C27)+($A$7*C50)</f>
        <v>0.26597473936409677</v>
      </c>
      <c r="D52" s="41">
        <f t="shared" si="7"/>
        <v>7.9787774498314701E-2</v>
      </c>
      <c r="E52" s="41">
        <f t="shared" si="7"/>
        <v>0</v>
      </c>
      <c r="F52" s="41">
        <f t="shared" si="7"/>
        <v>0.1226566832499783</v>
      </c>
      <c r="G52" s="41">
        <f t="shared" si="7"/>
        <v>0.4421930424583741</v>
      </c>
      <c r="H52" s="41">
        <f t="shared" si="7"/>
        <v>5.7350746806442823E-2</v>
      </c>
      <c r="I52" s="41">
        <f t="shared" si="7"/>
        <v>1.6347103387405394E-2</v>
      </c>
      <c r="J52" s="41">
        <f t="shared" si="7"/>
        <v>3.8359876263025731E-4</v>
      </c>
      <c r="K52" s="41">
        <f t="shared" ref="K52" si="8">(0.75*K27)+(0.25*K50)</f>
        <v>1</v>
      </c>
      <c r="L52" s="42"/>
      <c r="M52" s="43">
        <v>10.4</v>
      </c>
      <c r="N52" s="44"/>
      <c r="O52" s="44"/>
    </row>
    <row r="53" spans="1:15">
      <c r="A53" s="8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23" t="s">
        <v>14</v>
      </c>
      <c r="M53" s="25">
        <v>10.4</v>
      </c>
      <c r="N53" s="7"/>
      <c r="O53" s="46">
        <v>7.7155124336080155E-2</v>
      </c>
    </row>
    <row r="54" spans="1:15">
      <c r="A54" s="8" t="s">
        <v>15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23"/>
      <c r="M54" s="25"/>
      <c r="N54" s="7"/>
      <c r="O54" s="46"/>
    </row>
    <row r="55" spans="1:15" s="34" customFormat="1">
      <c r="A55" s="47" t="s">
        <v>16</v>
      </c>
      <c r="B55" s="18" t="s">
        <v>6</v>
      </c>
      <c r="C55" s="18" t="s">
        <v>34</v>
      </c>
      <c r="D55" s="18" t="s">
        <v>7</v>
      </c>
      <c r="E55" s="18" t="s">
        <v>35</v>
      </c>
      <c r="F55" s="18" t="s">
        <v>36</v>
      </c>
      <c r="G55" s="18" t="s">
        <v>37</v>
      </c>
      <c r="H55" s="18" t="s">
        <v>38</v>
      </c>
      <c r="I55" s="18" t="s">
        <v>39</v>
      </c>
      <c r="J55" s="18" t="s">
        <v>40</v>
      </c>
      <c r="K55" s="18" t="s">
        <v>8</v>
      </c>
      <c r="L55" s="35"/>
      <c r="M55" s="32">
        <v>10.4</v>
      </c>
      <c r="N55" s="33"/>
      <c r="O55" s="33"/>
    </row>
    <row r="56" spans="1:15">
      <c r="A56" s="26" t="s">
        <v>17</v>
      </c>
      <c r="B56" s="46">
        <f>B48/SUM($B$48:$D$48)</f>
        <v>4.2875917268496599E-2</v>
      </c>
      <c r="C56" s="46">
        <f t="shared" ref="C56:D56" si="9">C48/SUM($B$48:$D$48)</f>
        <v>0.73099056159295495</v>
      </c>
      <c r="D56" s="46">
        <f t="shared" si="9"/>
        <v>0.22613352113854845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f>SUM(B56:J56)</f>
        <v>1</v>
      </c>
      <c r="L56" s="23" t="s">
        <v>18</v>
      </c>
      <c r="M56" s="25">
        <v>10.4</v>
      </c>
      <c r="N56" s="7"/>
      <c r="O56" s="46">
        <v>0</v>
      </c>
    </row>
    <row r="57" spans="1: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10"/>
      <c r="M57" s="25">
        <v>10.4</v>
      </c>
      <c r="N57" s="7"/>
      <c r="O57" s="7"/>
    </row>
    <row r="58" spans="1:15">
      <c r="A58" s="48" t="s">
        <v>19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23" t="s">
        <v>20</v>
      </c>
      <c r="M58" s="25">
        <v>10.4</v>
      </c>
      <c r="N58" s="7"/>
      <c r="O58" s="46">
        <v>8.0194197013420093E-2</v>
      </c>
    </row>
    <row r="59" spans="1:15">
      <c r="A59" s="26" t="s">
        <v>21</v>
      </c>
      <c r="B59" s="49">
        <v>0</v>
      </c>
      <c r="C59" s="49">
        <v>0</v>
      </c>
      <c r="D59" s="49">
        <v>0</v>
      </c>
      <c r="E59" s="49">
        <v>0</v>
      </c>
      <c r="F59" s="49">
        <f>F48/SUM($F$48:$J$48)</f>
        <v>0.20672153387868078</v>
      </c>
      <c r="G59" s="49">
        <f t="shared" ref="G59:J59" si="10">G48/SUM($F$48:$J$48)</f>
        <v>0.67202803474526585</v>
      </c>
      <c r="H59" s="49">
        <f t="shared" si="10"/>
        <v>9.2989465240768732E-2</v>
      </c>
      <c r="I59" s="49">
        <f t="shared" si="10"/>
        <v>2.7699025628117564E-2</v>
      </c>
      <c r="J59" s="49">
        <f t="shared" si="10"/>
        <v>5.6194050716716301E-4</v>
      </c>
      <c r="K59" s="46">
        <f>SUM(B59:J59)</f>
        <v>1</v>
      </c>
      <c r="L59" s="23" t="s">
        <v>22</v>
      </c>
      <c r="M59" s="25">
        <v>10.4</v>
      </c>
      <c r="N59" s="7"/>
      <c r="O59" s="46">
        <v>0.54903873694949645</v>
      </c>
    </row>
    <row r="60" spans="1:15">
      <c r="A60" s="8"/>
      <c r="B60" s="46"/>
      <c r="C60" s="46"/>
      <c r="D60" s="46"/>
      <c r="E60" s="46"/>
      <c r="F60" s="46"/>
      <c r="G60" s="49"/>
      <c r="H60" s="49"/>
      <c r="I60" s="49"/>
      <c r="J60" s="49"/>
      <c r="K60" s="49"/>
      <c r="L60" s="23" t="s">
        <v>23</v>
      </c>
      <c r="M60" s="25">
        <v>10.4</v>
      </c>
      <c r="N60" s="7"/>
      <c r="O60" s="46">
        <v>0</v>
      </c>
    </row>
    <row r="61" spans="1: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>
        <v>10.4</v>
      </c>
      <c r="N61" s="25"/>
      <c r="O61" s="25"/>
    </row>
    <row r="62" spans="1:15">
      <c r="A62" s="5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7"/>
      <c r="M62" s="25">
        <v>10.4</v>
      </c>
      <c r="N62" s="7"/>
      <c r="O62" s="25"/>
    </row>
    <row r="63" spans="1:15" s="17" customFormat="1">
      <c r="A63" s="5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6"/>
      <c r="M63" s="30">
        <v>10.4</v>
      </c>
      <c r="N63" s="16"/>
      <c r="O63" s="16"/>
    </row>
    <row r="64" spans="1:15">
      <c r="A64" s="48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8" t="s">
        <v>17</v>
      </c>
      <c r="M64" s="25">
        <v>10.4</v>
      </c>
      <c r="N64" s="7"/>
      <c r="O64" s="46">
        <v>0.22406743015974698</v>
      </c>
    </row>
    <row r="65" spans="1:15">
      <c r="A65" s="48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7"/>
      <c r="M65" s="25">
        <v>10.4</v>
      </c>
      <c r="N65" s="7"/>
      <c r="O65" s="7"/>
    </row>
    <row r="66" spans="1:15">
      <c r="A66" s="48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5">
        <v>10.4</v>
      </c>
      <c r="N66" s="27"/>
      <c r="O66" s="7"/>
    </row>
    <row r="67" spans="1:15">
      <c r="A67" s="48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27" t="s">
        <v>21</v>
      </c>
      <c r="M67" s="25">
        <v>10.4</v>
      </c>
      <c r="N67" s="27"/>
      <c r="O67" s="46">
        <v>0</v>
      </c>
    </row>
    <row r="68" spans="1:15">
      <c r="A68" s="54"/>
      <c r="B68" s="55"/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25">
        <v>10.4</v>
      </c>
      <c r="N68" s="7"/>
      <c r="O68" s="7"/>
    </row>
    <row r="69" spans="1:15">
      <c r="A69" s="54"/>
      <c r="B69" s="55"/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25">
        <v>10.4</v>
      </c>
      <c r="N69" s="7"/>
      <c r="O69" s="7"/>
    </row>
    <row r="70" spans="1:15">
      <c r="A70" s="58" t="s">
        <v>265</v>
      </c>
      <c r="B70" s="55"/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25">
        <v>10.4</v>
      </c>
      <c r="N70" s="7"/>
      <c r="O70" s="7"/>
    </row>
    <row r="71" spans="1:15">
      <c r="A71" s="58"/>
      <c r="B71" s="55"/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25"/>
      <c r="N71" s="7"/>
      <c r="O71" s="7"/>
    </row>
    <row r="72" spans="1:15">
      <c r="A72" s="12">
        <v>0.75</v>
      </c>
      <c r="B72" s="11" t="s">
        <v>3</v>
      </c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25"/>
      <c r="N72" s="7"/>
      <c r="O72" s="7"/>
    </row>
    <row r="73" spans="1:15">
      <c r="A73" s="12">
        <v>0.25</v>
      </c>
      <c r="B73" s="11" t="s">
        <v>4</v>
      </c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25"/>
      <c r="N73" s="7"/>
      <c r="O73" s="7"/>
    </row>
    <row r="74" spans="1:15">
      <c r="A74" s="58"/>
      <c r="B74" s="55"/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25"/>
      <c r="N74" s="7"/>
      <c r="O74" s="7"/>
    </row>
    <row r="75" spans="1:15">
      <c r="A75" s="59"/>
      <c r="B75" s="55"/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>
        <v>10.5</v>
      </c>
      <c r="N75" s="8">
        <v>0.1</v>
      </c>
      <c r="O75" s="7"/>
    </row>
    <row r="76" spans="1:15" s="17" customFormat="1">
      <c r="A76" s="18" t="s">
        <v>5</v>
      </c>
      <c r="B76" s="18" t="s">
        <v>6</v>
      </c>
      <c r="C76" s="18" t="s">
        <v>34</v>
      </c>
      <c r="D76" s="18" t="s">
        <v>7</v>
      </c>
      <c r="E76" s="18" t="s">
        <v>24</v>
      </c>
      <c r="F76" s="18" t="s">
        <v>269</v>
      </c>
      <c r="G76" s="18" t="s">
        <v>37</v>
      </c>
      <c r="H76" s="18" t="s">
        <v>38</v>
      </c>
      <c r="I76" s="18" t="s">
        <v>272</v>
      </c>
      <c r="J76" s="18" t="s">
        <v>40</v>
      </c>
      <c r="K76" s="18" t="s">
        <v>25</v>
      </c>
      <c r="L76" s="19"/>
      <c r="M76" s="15">
        <v>10.4</v>
      </c>
      <c r="N76" s="16"/>
      <c r="O76" s="16"/>
    </row>
    <row r="77" spans="1:15">
      <c r="A77" s="36" t="s">
        <v>10</v>
      </c>
      <c r="B77" s="37">
        <f>[4]Factors!AO146</f>
        <v>1609.7142383979985</v>
      </c>
      <c r="C77" s="37">
        <f>[4]Factors!AP146</f>
        <v>28565.681015792627</v>
      </c>
      <c r="D77" s="37">
        <f>[4]Factors!AQ146</f>
        <v>8517.3881934685687</v>
      </c>
      <c r="E77" s="37">
        <f>[4]Factors!AR146</f>
        <v>38692.783447659189</v>
      </c>
      <c r="F77" s="37">
        <f>[4]Factors!AS146</f>
        <v>12230.309120832357</v>
      </c>
      <c r="G77" s="37">
        <f>[4]Factors!AT146</f>
        <v>48546.457219049873</v>
      </c>
      <c r="H77" s="37">
        <f>[4]Factors!AU146</f>
        <v>6238.557323754264</v>
      </c>
      <c r="I77" s="37">
        <f>[4]Factors!AV146</f>
        <v>1591.8715110274948</v>
      </c>
      <c r="J77" s="37">
        <f>[4]Factors!AW146</f>
        <v>40.625650999999998</v>
      </c>
      <c r="K77" s="37">
        <f>[4]Factors!AX146</f>
        <v>68647.820825663977</v>
      </c>
      <c r="L77" s="38"/>
      <c r="M77" s="25">
        <v>10.5</v>
      </c>
      <c r="N77" s="7"/>
      <c r="O77" s="7"/>
    </row>
    <row r="78" spans="1:15">
      <c r="A78" s="29" t="s">
        <v>26</v>
      </c>
      <c r="B78" s="201">
        <f t="shared" ref="B78:K78" si="11">SUM(B77:B77)</f>
        <v>1609.7142383979985</v>
      </c>
      <c r="C78" s="201">
        <f t="shared" si="11"/>
        <v>28565.681015792627</v>
      </c>
      <c r="D78" s="201">
        <f t="shared" si="11"/>
        <v>8517.3881934685687</v>
      </c>
      <c r="E78" s="201">
        <f t="shared" si="11"/>
        <v>38692.783447659189</v>
      </c>
      <c r="F78" s="201">
        <f t="shared" si="11"/>
        <v>12230.309120832357</v>
      </c>
      <c r="G78" s="201">
        <f t="shared" si="11"/>
        <v>48546.457219049873</v>
      </c>
      <c r="H78" s="201">
        <f t="shared" si="11"/>
        <v>6238.557323754264</v>
      </c>
      <c r="I78" s="201">
        <f t="shared" si="11"/>
        <v>1591.8715110274948</v>
      </c>
      <c r="J78" s="201">
        <f t="shared" si="11"/>
        <v>40.625650999999998</v>
      </c>
      <c r="K78" s="201">
        <f t="shared" si="11"/>
        <v>68647.820825663977</v>
      </c>
      <c r="L78" s="7"/>
      <c r="M78" s="57">
        <v>10.5</v>
      </c>
      <c r="N78" s="7"/>
      <c r="O78" s="7"/>
    </row>
    <row r="79" spans="1:15">
      <c r="A79" s="60"/>
      <c r="B79" s="61"/>
      <c r="C79" s="61"/>
      <c r="D79" s="61"/>
      <c r="E79" s="22"/>
      <c r="F79" s="61"/>
      <c r="G79" s="61"/>
      <c r="H79" s="61"/>
      <c r="I79" s="61"/>
      <c r="J79" s="61"/>
      <c r="K79" s="61"/>
      <c r="L79" s="25"/>
      <c r="M79" s="57">
        <v>10.5</v>
      </c>
      <c r="N79" s="7"/>
      <c r="O79" s="7"/>
    </row>
    <row r="80" spans="1:15">
      <c r="A80" s="13" t="s">
        <v>27</v>
      </c>
      <c r="B80" s="62">
        <f>B78/$E$78</f>
        <v>4.1602440945493209E-2</v>
      </c>
      <c r="C80" s="62">
        <f t="shared" ref="C80:E80" si="12">C78/$E$78</f>
        <v>0.73826896052681823</v>
      </c>
      <c r="D80" s="62">
        <f t="shared" si="12"/>
        <v>0.22012859852768871</v>
      </c>
      <c r="E80" s="62">
        <f t="shared" si="12"/>
        <v>1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7"/>
      <c r="M80" s="57">
        <v>10.5</v>
      </c>
      <c r="N80" s="7"/>
      <c r="O80" s="7"/>
    </row>
    <row r="81" spans="1:15">
      <c r="A81" s="13" t="s">
        <v>28</v>
      </c>
      <c r="B81" s="62">
        <v>0</v>
      </c>
      <c r="C81" s="62">
        <v>0</v>
      </c>
      <c r="D81" s="62">
        <v>0</v>
      </c>
      <c r="E81" s="62">
        <v>0</v>
      </c>
      <c r="F81" s="62">
        <f>F78/$K$78</f>
        <v>0.17816019465340491</v>
      </c>
      <c r="G81" s="62">
        <f t="shared" ref="G81:K81" si="13">G78/$K$78</f>
        <v>0.70718132979540682</v>
      </c>
      <c r="H81" s="62">
        <f t="shared" si="13"/>
        <v>9.0877718312392233E-2</v>
      </c>
      <c r="I81" s="62">
        <f t="shared" si="13"/>
        <v>2.3188959123264314E-2</v>
      </c>
      <c r="J81" s="62">
        <f t="shared" si="13"/>
        <v>5.9179811553190787E-4</v>
      </c>
      <c r="K81" s="62">
        <f t="shared" si="13"/>
        <v>1</v>
      </c>
      <c r="L81" s="7"/>
      <c r="M81" s="57">
        <v>10.5</v>
      </c>
      <c r="N81" s="7"/>
      <c r="O81" s="7"/>
    </row>
    <row r="82" spans="1:15">
      <c r="A82" s="8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7"/>
      <c r="M82" s="57">
        <v>10.5</v>
      </c>
      <c r="N82" s="7"/>
      <c r="O82" s="46">
        <v>0.22145888815978437</v>
      </c>
    </row>
    <row r="83" spans="1:15">
      <c r="A83" s="8"/>
      <c r="B83" s="8"/>
      <c r="C83" s="8"/>
      <c r="D83" s="8"/>
      <c r="E83" s="8"/>
      <c r="F83" s="53"/>
      <c r="G83" s="53"/>
      <c r="H83" s="53"/>
      <c r="I83" s="53"/>
      <c r="J83" s="53"/>
      <c r="K83" s="53"/>
      <c r="L83" s="7"/>
      <c r="M83" s="57">
        <v>10.5</v>
      </c>
      <c r="N83" s="7"/>
      <c r="O83" s="7"/>
    </row>
    <row r="84" spans="1:15">
      <c r="A84" s="8" t="s">
        <v>29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27"/>
      <c r="M84" s="57">
        <v>10.5</v>
      </c>
      <c r="N84" s="7"/>
      <c r="O84" s="7"/>
    </row>
    <row r="85" spans="1:15">
      <c r="A85" s="48" t="s">
        <v>30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57">
        <v>10.5</v>
      </c>
      <c r="N85" s="7"/>
      <c r="O85" s="7"/>
    </row>
    <row r="86" spans="1:15">
      <c r="A86" s="48" t="s">
        <v>31</v>
      </c>
      <c r="B86" s="62">
        <f>($A$7*B56)+($A$6*B80)</f>
        <v>4.1920810026244058E-2</v>
      </c>
      <c r="C86" s="62">
        <f t="shared" ref="C86:J86" si="14">($A$7*C56)+($A$6*C80)</f>
        <v>0.73644936079335244</v>
      </c>
      <c r="D86" s="62">
        <f t="shared" si="14"/>
        <v>0.22162982918040364</v>
      </c>
      <c r="E86" s="62">
        <f>SUM(B86:D86)</f>
        <v>1</v>
      </c>
      <c r="F86" s="62">
        <f t="shared" si="14"/>
        <v>0</v>
      </c>
      <c r="G86" s="62">
        <f t="shared" si="14"/>
        <v>0</v>
      </c>
      <c r="H86" s="62">
        <f t="shared" si="14"/>
        <v>0</v>
      </c>
      <c r="I86" s="62">
        <f t="shared" si="14"/>
        <v>0</v>
      </c>
      <c r="J86" s="62">
        <f t="shared" si="14"/>
        <v>0</v>
      </c>
      <c r="K86" s="62">
        <f>SUM(F86:J86)</f>
        <v>0</v>
      </c>
      <c r="L86" s="63"/>
      <c r="M86" s="57">
        <v>10.5</v>
      </c>
      <c r="N86" s="7"/>
      <c r="O86" s="7"/>
    </row>
    <row r="87" spans="1:15">
      <c r="A87" s="48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63" t="s">
        <v>31</v>
      </c>
      <c r="M87" s="57">
        <v>10.5</v>
      </c>
      <c r="N87" s="7"/>
      <c r="O87" s="46">
        <v>0.22211102365977503</v>
      </c>
    </row>
    <row r="88" spans="1:15">
      <c r="A88" s="48" t="s">
        <v>32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63"/>
      <c r="M88" s="57">
        <v>10.5</v>
      </c>
      <c r="N88" s="7"/>
      <c r="O88" s="7"/>
    </row>
    <row r="89" spans="1:15">
      <c r="A89" s="64" t="s">
        <v>33</v>
      </c>
      <c r="B89" s="53">
        <f>($A$7*B59)+($A$6*B81)</f>
        <v>0</v>
      </c>
      <c r="C89" s="53">
        <f t="shared" ref="C89:J89" si="15">($A$7*C59)+($A$6*C81)</f>
        <v>0</v>
      </c>
      <c r="D89" s="53">
        <f t="shared" si="15"/>
        <v>0</v>
      </c>
      <c r="E89" s="53">
        <f>SUM(B89:D89)</f>
        <v>0</v>
      </c>
      <c r="F89" s="53">
        <f t="shared" si="15"/>
        <v>0.18530052945972386</v>
      </c>
      <c r="G89" s="53">
        <f t="shared" si="15"/>
        <v>0.69839300603287158</v>
      </c>
      <c r="H89" s="53">
        <f t="shared" si="15"/>
        <v>9.1405655044486361E-2</v>
      </c>
      <c r="I89" s="53">
        <f t="shared" si="15"/>
        <v>2.4316475749477626E-2</v>
      </c>
      <c r="J89" s="53">
        <f t="shared" si="15"/>
        <v>5.8433371344072168E-4</v>
      </c>
      <c r="K89" s="53">
        <f>SUM(F89:J89)</f>
        <v>1.0000000000000002</v>
      </c>
      <c r="L89" s="63" t="s">
        <v>33</v>
      </c>
      <c r="M89" s="57">
        <v>10.5</v>
      </c>
      <c r="N89" s="7"/>
      <c r="O89" s="46">
        <v>0</v>
      </c>
    </row>
    <row r="90" spans="1:15">
      <c r="A90" s="54"/>
      <c r="B90" s="55"/>
      <c r="C90" s="56"/>
      <c r="D90" s="63"/>
      <c r="E90" s="63"/>
      <c r="F90" s="63"/>
      <c r="G90" s="63"/>
      <c r="H90" s="63"/>
      <c r="I90" s="63"/>
      <c r="J90" s="63"/>
      <c r="K90" s="63"/>
      <c r="L90" s="63"/>
      <c r="M90" s="57">
        <v>10.5</v>
      </c>
      <c r="N90" s="7"/>
      <c r="O90" s="7"/>
    </row>
    <row r="91" spans="1:15" hidden="1">
      <c r="A91" s="54"/>
      <c r="B91" s="55"/>
      <c r="C91" s="56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7"/>
      <c r="O91" s="7"/>
    </row>
    <row r="92" spans="1:15" hidden="1">
      <c r="A92" s="54"/>
      <c r="B92" s="55"/>
      <c r="C92" s="56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7"/>
      <c r="O92" s="7"/>
    </row>
    <row r="93" spans="1:15" hidden="1">
      <c r="A93" s="54"/>
      <c r="B93" s="55"/>
      <c r="C93" s="56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7"/>
      <c r="O93" s="7"/>
    </row>
    <row r="94" spans="1:15" hidden="1">
      <c r="A94" s="54"/>
      <c r="B94" s="55"/>
      <c r="C94" s="56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7"/>
      <c r="O94" s="7"/>
    </row>
    <row r="95" spans="1:15" hidden="1">
      <c r="A95" s="54"/>
      <c r="B95" s="55"/>
      <c r="C95" s="56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7"/>
      <c r="O95" s="7"/>
    </row>
    <row r="96" spans="1:15" hidden="1">
      <c r="A96" s="54"/>
      <c r="B96" s="55"/>
      <c r="C96" s="56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7"/>
      <c r="O96" s="7"/>
    </row>
    <row r="97" spans="1:16" hidden="1">
      <c r="A97" s="54"/>
      <c r="B97" s="55"/>
      <c r="C97" s="56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7"/>
      <c r="O97" s="7"/>
    </row>
    <row r="98" spans="1:16" hidden="1"/>
    <row r="99" spans="1:16" hidden="1">
      <c r="A99" s="7"/>
      <c r="B99" s="55"/>
      <c r="C99" s="56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7"/>
      <c r="O99" s="7"/>
      <c r="P99" s="7"/>
    </row>
    <row r="100" spans="1:16" hidden="1"/>
    <row r="101" spans="1:16" hidden="1">
      <c r="A101" s="7"/>
      <c r="B101" s="7"/>
      <c r="C101" s="7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65"/>
      <c r="O101" s="7"/>
      <c r="P101" s="7"/>
    </row>
    <row r="102" spans="1:16" hidden="1">
      <c r="A102" s="66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25"/>
      <c r="N102" s="25"/>
      <c r="O102" s="25"/>
      <c r="P102" s="7"/>
    </row>
    <row r="103" spans="1:16" hidden="1"/>
    <row r="104" spans="1:16" hidden="1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hidden="1">
      <c r="A105" s="2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 hidden="1"/>
    <row r="107" spans="1:16" hidden="1"/>
    <row r="108" spans="1:16" hidden="1">
      <c r="A108" s="7"/>
      <c r="B108" s="68"/>
      <c r="C108" s="68"/>
      <c r="D108" s="7"/>
      <c r="E108" s="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7"/>
    </row>
    <row r="109" spans="1:16">
      <c r="A109" s="15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</row>
    <row r="110" spans="1:16">
      <c r="A110" s="54"/>
      <c r="B110" s="63"/>
      <c r="C110" s="63"/>
      <c r="D110" s="55"/>
      <c r="E110" s="56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7"/>
    </row>
    <row r="111" spans="1:16">
      <c r="A111" s="54"/>
      <c r="B111" s="63"/>
      <c r="C111" s="63"/>
      <c r="D111" s="55"/>
      <c r="E111" s="56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7"/>
    </row>
    <row r="112" spans="1:16">
      <c r="A112" s="54"/>
      <c r="B112" s="63"/>
      <c r="C112" s="63"/>
      <c r="D112" s="55"/>
      <c r="E112" s="56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7"/>
    </row>
    <row r="113" spans="1:16">
      <c r="A113" s="54"/>
      <c r="B113" s="63"/>
      <c r="C113" s="63"/>
      <c r="D113" s="55"/>
      <c r="E113" s="56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7"/>
    </row>
    <row r="114" spans="1:16">
      <c r="A114" s="54"/>
      <c r="B114" s="63"/>
      <c r="C114" s="63"/>
      <c r="D114" s="55"/>
      <c r="E114" s="56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7"/>
    </row>
    <row r="115" spans="1:16">
      <c r="A115" s="54"/>
      <c r="B115" s="63"/>
      <c r="C115" s="63"/>
      <c r="D115" s="55"/>
      <c r="E115" s="56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7"/>
    </row>
    <row r="116" spans="1:16">
      <c r="A116" s="54"/>
      <c r="B116" s="63"/>
      <c r="C116" s="63"/>
      <c r="D116" s="55"/>
      <c r="E116" s="56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7"/>
    </row>
    <row r="117" spans="1:16">
      <c r="A117" s="54"/>
      <c r="B117" s="63"/>
      <c r="C117" s="63"/>
      <c r="D117" s="55"/>
      <c r="E117" s="56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7"/>
    </row>
    <row r="118" spans="1:16">
      <c r="A118" s="54"/>
      <c r="B118" s="63"/>
      <c r="C118" s="63"/>
      <c r="D118" s="55"/>
      <c r="E118" s="56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7"/>
    </row>
    <row r="119" spans="1:16">
      <c r="A119" s="54"/>
      <c r="B119" s="63"/>
      <c r="C119" s="63"/>
      <c r="D119" s="55"/>
      <c r="E119" s="56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7"/>
    </row>
    <row r="120" spans="1:16">
      <c r="A120" s="54"/>
      <c r="B120" s="63"/>
      <c r="C120" s="63"/>
      <c r="D120" s="55"/>
      <c r="E120" s="56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7"/>
    </row>
    <row r="121" spans="1:16">
      <c r="A121" s="54"/>
      <c r="B121" s="63"/>
      <c r="C121" s="63"/>
      <c r="D121" s="55"/>
      <c r="E121" s="56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7"/>
    </row>
    <row r="123" spans="1:16">
      <c r="A123" s="7"/>
      <c r="B123" s="55"/>
      <c r="C123" s="55"/>
      <c r="D123" s="55"/>
      <c r="E123" s="56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7"/>
    </row>
    <row r="125" spans="1:16">
      <c r="A125" s="7"/>
      <c r="B125" s="7"/>
      <c r="C125" s="7"/>
      <c r="D125" s="7"/>
      <c r="E125" s="7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65"/>
    </row>
    <row r="127" spans="1:16">
      <c r="A127" s="7"/>
      <c r="B127" s="7"/>
      <c r="C127" s="7"/>
      <c r="D127" s="7"/>
      <c r="E127" s="7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65"/>
    </row>
    <row r="131" spans="1:16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>
      <c r="A132" s="2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5" spans="1:16">
      <c r="A135" s="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</row>
    <row r="136" spans="1:16">
      <c r="A136" s="15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</row>
    <row r="137" spans="1:16">
      <c r="A137" s="54"/>
      <c r="B137" s="63"/>
      <c r="C137" s="63"/>
      <c r="D137" s="55"/>
      <c r="E137" s="56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7"/>
    </row>
    <row r="138" spans="1:16">
      <c r="A138" s="54"/>
      <c r="B138" s="63"/>
      <c r="C138" s="63"/>
      <c r="D138" s="55"/>
      <c r="E138" s="56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7"/>
    </row>
    <row r="139" spans="1:16">
      <c r="A139" s="54"/>
      <c r="B139" s="63"/>
      <c r="C139" s="63"/>
      <c r="D139" s="55"/>
      <c r="E139" s="56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7"/>
    </row>
    <row r="140" spans="1:16">
      <c r="A140" s="54"/>
      <c r="B140" s="63"/>
      <c r="C140" s="63"/>
      <c r="D140" s="55"/>
      <c r="E140" s="56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7"/>
    </row>
    <row r="141" spans="1:16">
      <c r="A141" s="54"/>
      <c r="B141" s="63"/>
      <c r="C141" s="63"/>
      <c r="D141" s="55"/>
      <c r="E141" s="56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7"/>
    </row>
    <row r="142" spans="1:16">
      <c r="A142" s="54"/>
      <c r="B142" s="63"/>
      <c r="C142" s="63"/>
      <c r="D142" s="55"/>
      <c r="E142" s="56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7"/>
    </row>
    <row r="143" spans="1:16">
      <c r="A143" s="54"/>
      <c r="B143" s="63"/>
      <c r="C143" s="63"/>
      <c r="D143" s="55"/>
      <c r="E143" s="56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7"/>
    </row>
    <row r="144" spans="1:16">
      <c r="A144" s="54"/>
      <c r="B144" s="63"/>
      <c r="C144" s="63"/>
      <c r="D144" s="55"/>
      <c r="E144" s="56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7"/>
    </row>
    <row r="145" spans="1:16">
      <c r="A145" s="54"/>
      <c r="B145" s="63"/>
      <c r="C145" s="63"/>
      <c r="D145" s="55"/>
      <c r="E145" s="56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7"/>
    </row>
    <row r="146" spans="1:16">
      <c r="A146" s="54"/>
      <c r="B146" s="63"/>
      <c r="C146" s="63"/>
      <c r="D146" s="55"/>
      <c r="E146" s="56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7"/>
    </row>
    <row r="147" spans="1:16">
      <c r="A147" s="54"/>
      <c r="B147" s="63"/>
      <c r="C147" s="63"/>
      <c r="D147" s="55"/>
      <c r="E147" s="56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7"/>
    </row>
    <row r="148" spans="1:16">
      <c r="A148" s="54"/>
      <c r="B148" s="63"/>
      <c r="C148" s="63"/>
      <c r="D148" s="55"/>
      <c r="E148" s="56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7"/>
    </row>
    <row r="150" spans="1:16">
      <c r="A150" s="7"/>
      <c r="B150" s="55"/>
      <c r="C150" s="55"/>
      <c r="D150" s="55"/>
      <c r="E150" s="56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7"/>
    </row>
    <row r="152" spans="1:16">
      <c r="A152" s="7"/>
      <c r="B152" s="7"/>
      <c r="C152" s="7"/>
      <c r="D152" s="7"/>
      <c r="E152" s="7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65"/>
    </row>
    <row r="156" spans="1:16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>
      <c r="A157" s="2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60" spans="1:16">
      <c r="A160" s="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7"/>
      <c r="P160" s="7"/>
    </row>
    <row r="161" spans="1:16">
      <c r="A161" s="15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7"/>
      <c r="P161" s="7"/>
    </row>
    <row r="162" spans="1:16">
      <c r="A162" s="54"/>
      <c r="B162" s="55"/>
      <c r="C162" s="69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7"/>
      <c r="O162" s="7"/>
      <c r="P162" s="7"/>
    </row>
    <row r="163" spans="1:16">
      <c r="A163" s="54"/>
      <c r="B163" s="55"/>
      <c r="C163" s="69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7"/>
    </row>
    <row r="164" spans="1:16">
      <c r="A164" s="54"/>
      <c r="B164" s="55"/>
      <c r="C164" s="69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7"/>
    </row>
    <row r="165" spans="1:16">
      <c r="A165" s="54"/>
      <c r="B165" s="55"/>
      <c r="C165" s="69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7"/>
    </row>
    <row r="166" spans="1:16">
      <c r="A166" s="54"/>
      <c r="B166" s="55"/>
      <c r="C166" s="69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7"/>
    </row>
    <row r="167" spans="1:16">
      <c r="A167" s="54"/>
      <c r="B167" s="55"/>
      <c r="C167" s="69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7"/>
    </row>
    <row r="168" spans="1:16">
      <c r="A168" s="54"/>
      <c r="B168" s="55"/>
      <c r="C168" s="69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7"/>
    </row>
    <row r="169" spans="1:16">
      <c r="A169" s="54"/>
      <c r="B169" s="55"/>
      <c r="C169" s="69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7"/>
    </row>
    <row r="170" spans="1:16">
      <c r="A170" s="54"/>
      <c r="B170" s="55"/>
      <c r="C170" s="69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7"/>
    </row>
    <row r="171" spans="1:16">
      <c r="A171" s="54"/>
      <c r="B171" s="55"/>
      <c r="C171" s="69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7"/>
    </row>
    <row r="172" spans="1:16">
      <c r="A172" s="54"/>
      <c r="B172" s="55"/>
      <c r="C172" s="69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7"/>
    </row>
    <row r="173" spans="1:16">
      <c r="A173" s="54"/>
      <c r="B173" s="55"/>
      <c r="C173" s="69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7"/>
    </row>
    <row r="174" spans="1:16">
      <c r="A174" s="7"/>
      <c r="B174" s="7"/>
      <c r="C174" s="69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6">
      <c r="A175" s="7"/>
      <c r="B175" s="55"/>
      <c r="C175" s="69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7"/>
    </row>
    <row r="177" spans="1:14">
      <c r="A177" s="7"/>
      <c r="B177" s="7"/>
      <c r="C177" s="7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65"/>
    </row>
    <row r="179" spans="1:14">
      <c r="A179" s="7"/>
      <c r="B179" s="7"/>
      <c r="C179" s="7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65"/>
    </row>
    <row r="182" spans="1:14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>
      <c r="A183" s="26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6" spans="1:14">
      <c r="A186" s="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</row>
    <row r="187" spans="1:14">
      <c r="A187" s="15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</row>
    <row r="188" spans="1:14">
      <c r="A188" s="54"/>
      <c r="B188" s="55"/>
      <c r="C188" s="69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"/>
    </row>
    <row r="189" spans="1:14">
      <c r="A189" s="54"/>
      <c r="B189" s="55"/>
      <c r="C189" s="69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"/>
    </row>
    <row r="190" spans="1:14">
      <c r="A190" s="54"/>
      <c r="B190" s="55"/>
      <c r="C190" s="69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"/>
    </row>
    <row r="191" spans="1:14">
      <c r="A191" s="54"/>
      <c r="B191" s="55"/>
      <c r="C191" s="69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"/>
    </row>
    <row r="192" spans="1:14">
      <c r="A192" s="54"/>
      <c r="B192" s="55"/>
      <c r="C192" s="69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"/>
    </row>
    <row r="193" spans="1:14">
      <c r="A193" s="54"/>
      <c r="B193" s="55"/>
      <c r="C193" s="69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"/>
    </row>
    <row r="194" spans="1:14">
      <c r="A194" s="54"/>
      <c r="B194" s="55"/>
      <c r="C194" s="69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"/>
    </row>
    <row r="195" spans="1:14">
      <c r="A195" s="54"/>
      <c r="B195" s="55"/>
      <c r="C195" s="69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"/>
    </row>
    <row r="196" spans="1:14">
      <c r="A196" s="54"/>
      <c r="B196" s="55"/>
      <c r="C196" s="69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"/>
    </row>
    <row r="197" spans="1:14">
      <c r="A197" s="54"/>
      <c r="B197" s="55"/>
      <c r="C197" s="69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"/>
    </row>
    <row r="198" spans="1:14">
      <c r="A198" s="54"/>
      <c r="B198" s="55"/>
      <c r="C198" s="69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"/>
    </row>
    <row r="199" spans="1:14">
      <c r="A199" s="54"/>
      <c r="B199" s="55"/>
      <c r="C199" s="69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"/>
    </row>
    <row r="200" spans="1:14">
      <c r="A200" s="7"/>
      <c r="B200" s="7"/>
      <c r="C200" s="69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>
      <c r="A201" s="7"/>
      <c r="B201" s="55"/>
      <c r="C201" s="69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7"/>
    </row>
    <row r="203" spans="1:14">
      <c r="A203" s="7"/>
      <c r="B203" s="7"/>
      <c r="C203" s="7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65"/>
    </row>
    <row r="207" spans="1:14">
      <c r="A207" s="6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1:14">
      <c r="A208" s="2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1:14">
      <c r="A209" s="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7"/>
    </row>
    <row r="210" spans="1:14">
      <c r="A210" s="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7"/>
    </row>
    <row r="211" spans="1:14">
      <c r="A211" s="71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</row>
    <row r="212" spans="1:14">
      <c r="A212" s="71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</row>
    <row r="213" spans="1:14">
      <c r="A213" s="71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</row>
    <row r="214" spans="1:14">
      <c r="A214" s="71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</row>
    <row r="215" spans="1:14">
      <c r="A215" s="71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</row>
    <row r="216" spans="1:14">
      <c r="A216" s="71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</row>
    <row r="217" spans="1:14">
      <c r="A217" s="71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</row>
    <row r="218" spans="1:14">
      <c r="A218" s="72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</row>
    <row r="219" spans="1:14">
      <c r="A219" s="72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4">
      <c r="A220" s="7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</row>
  </sheetData>
  <pageMargins left="1" right="1" top="1" bottom="1" header="0.3" footer="0.3"/>
  <pageSetup scale="74" firstPageNumber="3" fitToHeight="3" orientation="landscape" useFirstPageNumber="1" r:id="rId1"/>
  <headerFooter>
    <oddFooter>&amp;C&amp;"Arial,Regular"&amp;10Page 11.&amp;P</oddFooter>
  </headerFooter>
  <rowBreaks count="2" manualBreakCount="2">
    <brk id="31" max="16383" man="1"/>
    <brk id="69" max="16383" man="1"/>
  </rowBreaks>
  <customProperties>
    <customPr name="_pios_id" r:id="rId2"/>
  </customProperties>
  <ignoredErrors>
    <ignoredError sqref="E86 E8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49"/>
  <sheetViews>
    <sheetView view="pageBreakPreview" topLeftCell="A106" zoomScaleNormal="100" zoomScaleSheetLayoutView="100" workbookViewId="0">
      <selection activeCell="A13" sqref="A13"/>
    </sheetView>
  </sheetViews>
  <sheetFormatPr defaultColWidth="9.140625" defaultRowHeight="12.75"/>
  <cols>
    <col min="1" max="1" width="8.28515625" style="97" customWidth="1"/>
    <col min="2" max="2" width="4.28515625" style="98" bestFit="1" customWidth="1"/>
    <col min="3" max="3" width="9.5703125" style="98" bestFit="1" customWidth="1"/>
    <col min="4" max="4" width="8.85546875" style="86" bestFit="1" customWidth="1"/>
    <col min="5" max="5" width="9.28515625" style="86" bestFit="1" customWidth="1"/>
    <col min="6" max="6" width="8.85546875" style="86" bestFit="1" customWidth="1"/>
    <col min="7" max="7" width="9.28515625" style="86" bestFit="1" customWidth="1"/>
    <col min="8" max="8" width="9.42578125" style="86" customWidth="1"/>
    <col min="9" max="9" width="8.28515625" style="86" bestFit="1" customWidth="1"/>
    <col min="10" max="11" width="8.85546875" style="86" bestFit="1" customWidth="1"/>
    <col min="12" max="12" width="10.28515625" style="86" bestFit="1" customWidth="1"/>
    <col min="13" max="13" width="2.42578125" style="86" customWidth="1"/>
    <col min="14" max="14" width="10.28515625" style="86" bestFit="1" customWidth="1"/>
    <col min="15" max="15" width="12" style="86" bestFit="1" customWidth="1"/>
    <col min="16" max="16" width="2" style="86" bestFit="1" customWidth="1"/>
    <col min="17" max="16384" width="9.140625" style="86"/>
  </cols>
  <sheetData>
    <row r="1" spans="1:17">
      <c r="A1" s="73" t="str">
        <f>'11.1'!A11</f>
        <v>PacifiCorp</v>
      </c>
    </row>
    <row r="2" spans="1:17">
      <c r="A2" s="73" t="str">
        <f>'11.1'!A12</f>
        <v>Washington 2023 General Rate Case</v>
      </c>
    </row>
    <row r="3" spans="1:17">
      <c r="A3" s="73" t="s">
        <v>41</v>
      </c>
      <c r="D3" s="109"/>
      <c r="E3" s="109"/>
      <c r="F3" s="109"/>
      <c r="G3" s="109"/>
      <c r="H3" s="109"/>
      <c r="I3" s="109"/>
      <c r="J3" s="109"/>
    </row>
    <row r="4" spans="1:17">
      <c r="A4" s="73" t="s">
        <v>266</v>
      </c>
      <c r="L4" s="109"/>
    </row>
    <row r="5" spans="1:17" ht="13.5" thickBot="1">
      <c r="A5" s="73"/>
      <c r="L5" s="109"/>
    </row>
    <row r="6" spans="1:17" ht="13.5" thickBot="1">
      <c r="D6" s="74" t="s">
        <v>42</v>
      </c>
      <c r="E6" s="88"/>
      <c r="F6" s="88"/>
      <c r="G6" s="88"/>
      <c r="H6" s="88"/>
      <c r="I6" s="88"/>
      <c r="J6" s="88"/>
      <c r="K6" s="103"/>
    </row>
    <row r="7" spans="1:17" ht="13.5" thickBot="1">
      <c r="D7" s="74" t="s">
        <v>43</v>
      </c>
      <c r="E7" s="88"/>
      <c r="F7" s="88"/>
      <c r="G7" s="88"/>
      <c r="H7" s="88"/>
      <c r="I7" s="88"/>
      <c r="J7" s="88"/>
      <c r="K7" s="75" t="s">
        <v>40</v>
      </c>
      <c r="L7" s="89"/>
      <c r="M7" s="89"/>
      <c r="N7" s="90"/>
    </row>
    <row r="8" spans="1:17">
      <c r="A8" s="91" t="s">
        <v>44</v>
      </c>
      <c r="B8" s="126" t="s">
        <v>45</v>
      </c>
      <c r="C8" s="126" t="s">
        <v>46</v>
      </c>
      <c r="D8" s="91" t="s">
        <v>47</v>
      </c>
      <c r="E8" s="91" t="s">
        <v>48</v>
      </c>
      <c r="F8" s="91" t="s">
        <v>49</v>
      </c>
      <c r="G8" s="91" t="s">
        <v>50</v>
      </c>
      <c r="H8" s="91" t="s">
        <v>51</v>
      </c>
      <c r="I8" s="91" t="s">
        <v>52</v>
      </c>
      <c r="J8" s="91" t="s">
        <v>53</v>
      </c>
      <c r="K8" s="92" t="s">
        <v>54</v>
      </c>
      <c r="L8" s="93" t="s">
        <v>55</v>
      </c>
      <c r="N8" s="93" t="s">
        <v>10</v>
      </c>
      <c r="O8" s="76"/>
      <c r="P8" s="77"/>
      <c r="Q8" s="77"/>
    </row>
    <row r="9" spans="1:17" s="110" customFormat="1">
      <c r="A9" s="223">
        <v>44562</v>
      </c>
      <c r="B9" s="78">
        <v>27</v>
      </c>
      <c r="C9" s="78">
        <v>8</v>
      </c>
      <c r="D9" s="79">
        <v>147.05212499999999</v>
      </c>
      <c r="E9" s="79">
        <v>2549.4583440000001</v>
      </c>
      <c r="F9" s="79">
        <v>719.79378399999996</v>
      </c>
      <c r="G9" s="79">
        <v>1004.2551099999999</v>
      </c>
      <c r="H9" s="79">
        <v>3419.5335490000002</v>
      </c>
      <c r="I9" s="79">
        <v>477.30031100000002</v>
      </c>
      <c r="J9" s="79">
        <v>137.65142399999999</v>
      </c>
      <c r="K9" s="80">
        <v>3.1115609999999996</v>
      </c>
      <c r="L9" s="95">
        <f t="shared" ref="L9:L20" si="0">H9-K9</f>
        <v>3416.4219880000001</v>
      </c>
      <c r="N9" s="95">
        <f t="shared" ref="N9:N20" si="1">SUM(D9:J9)</f>
        <v>8455.0446470000006</v>
      </c>
      <c r="O9" s="78"/>
      <c r="P9" s="81"/>
      <c r="Q9" s="82"/>
    </row>
    <row r="10" spans="1:17" s="110" customFormat="1">
      <c r="A10" s="223">
        <v>44593</v>
      </c>
      <c r="B10" s="78">
        <v>24</v>
      </c>
      <c r="C10" s="78">
        <v>8</v>
      </c>
      <c r="D10" s="79">
        <v>161.689268</v>
      </c>
      <c r="E10" s="79">
        <v>2651.569031</v>
      </c>
      <c r="F10" s="79">
        <v>757.01006400000006</v>
      </c>
      <c r="G10" s="79">
        <v>1093.203769</v>
      </c>
      <c r="H10" s="79">
        <v>3541.3322320000002</v>
      </c>
      <c r="I10" s="79">
        <v>399.067274</v>
      </c>
      <c r="J10" s="79">
        <v>141.19421800000001</v>
      </c>
      <c r="K10" s="80">
        <v>3.2168049999999999</v>
      </c>
      <c r="L10" s="95">
        <f t="shared" si="0"/>
        <v>3538.1154270000002</v>
      </c>
      <c r="N10" s="95">
        <f t="shared" si="1"/>
        <v>8745.0658560000011</v>
      </c>
      <c r="O10" s="78"/>
      <c r="P10" s="81"/>
      <c r="Q10" s="82"/>
    </row>
    <row r="11" spans="1:17" s="110" customFormat="1">
      <c r="A11" s="223">
        <v>44621</v>
      </c>
      <c r="B11" s="78">
        <v>10</v>
      </c>
      <c r="C11" s="78">
        <v>8</v>
      </c>
      <c r="D11" s="79">
        <v>132.768169</v>
      </c>
      <c r="E11" s="79">
        <v>2408.8262420000001</v>
      </c>
      <c r="F11" s="79">
        <v>733.66054999999994</v>
      </c>
      <c r="G11" s="79">
        <v>1076.902372</v>
      </c>
      <c r="H11" s="79">
        <v>3314.5593090000002</v>
      </c>
      <c r="I11" s="79">
        <v>440.25614000000002</v>
      </c>
      <c r="J11" s="79">
        <v>141.582662</v>
      </c>
      <c r="K11" s="80">
        <v>3.1513649999999997</v>
      </c>
      <c r="L11" s="95">
        <f t="shared" si="0"/>
        <v>3311.407944</v>
      </c>
      <c r="N11" s="95">
        <f t="shared" si="1"/>
        <v>8248.5554440000014</v>
      </c>
      <c r="O11" s="78"/>
      <c r="P11" s="81"/>
      <c r="Q11" s="82"/>
    </row>
    <row r="12" spans="1:17" s="110" customFormat="1">
      <c r="A12" s="223">
        <v>44652</v>
      </c>
      <c r="B12" s="78">
        <v>13</v>
      </c>
      <c r="C12" s="78">
        <v>9</v>
      </c>
      <c r="D12" s="79">
        <v>118.073826</v>
      </c>
      <c r="E12" s="79">
        <v>2231.0599440000001</v>
      </c>
      <c r="F12" s="79">
        <v>623.85533899999996</v>
      </c>
      <c r="G12" s="79">
        <v>967.489011</v>
      </c>
      <c r="H12" s="79">
        <v>3331.9804199999999</v>
      </c>
      <c r="I12" s="79">
        <v>412.53605399999998</v>
      </c>
      <c r="J12" s="79">
        <v>134.057198</v>
      </c>
      <c r="K12" s="80">
        <v>3.4625200000000005</v>
      </c>
      <c r="L12" s="95">
        <f t="shared" si="0"/>
        <v>3328.5178999999998</v>
      </c>
      <c r="N12" s="95">
        <f t="shared" si="1"/>
        <v>7819.0517920000002</v>
      </c>
      <c r="O12" s="78"/>
      <c r="P12" s="81"/>
      <c r="Q12" s="82"/>
    </row>
    <row r="13" spans="1:17" s="110" customFormat="1">
      <c r="A13" s="223">
        <v>44682</v>
      </c>
      <c r="B13" s="78">
        <v>26</v>
      </c>
      <c r="C13" s="78">
        <v>17</v>
      </c>
      <c r="D13" s="79">
        <v>117.006203</v>
      </c>
      <c r="E13" s="79">
        <v>1722.911229</v>
      </c>
      <c r="F13" s="79">
        <v>519.19300599999997</v>
      </c>
      <c r="G13" s="79">
        <v>913.43483000000003</v>
      </c>
      <c r="H13" s="79">
        <v>4109.324791</v>
      </c>
      <c r="I13" s="79">
        <v>631.40743499999996</v>
      </c>
      <c r="J13" s="79">
        <v>121.244652</v>
      </c>
      <c r="K13" s="80">
        <v>2.1446460000000003</v>
      </c>
      <c r="L13" s="95">
        <f t="shared" si="0"/>
        <v>4107.1801450000003</v>
      </c>
      <c r="N13" s="95">
        <f t="shared" si="1"/>
        <v>8134.5221460000002</v>
      </c>
      <c r="O13" s="78"/>
      <c r="P13" s="81"/>
      <c r="Q13" s="82"/>
    </row>
    <row r="14" spans="1:17" s="110" customFormat="1">
      <c r="A14" s="223">
        <v>44713</v>
      </c>
      <c r="B14" s="78">
        <v>27</v>
      </c>
      <c r="C14" s="78">
        <v>18</v>
      </c>
      <c r="D14" s="79">
        <v>129.53764000000001</v>
      </c>
      <c r="E14" s="79">
        <v>2442.3830659999999</v>
      </c>
      <c r="F14" s="79">
        <v>779.33973600000002</v>
      </c>
      <c r="G14" s="79">
        <v>1004.657518</v>
      </c>
      <c r="H14" s="79">
        <v>4984.1466330000003</v>
      </c>
      <c r="I14" s="79">
        <v>744.69533100000001</v>
      </c>
      <c r="J14" s="79">
        <v>130.99824699999999</v>
      </c>
      <c r="K14" s="80">
        <v>4.0721160000000003</v>
      </c>
      <c r="L14" s="95">
        <f t="shared" si="0"/>
        <v>4980.074517</v>
      </c>
      <c r="N14" s="95">
        <f t="shared" si="1"/>
        <v>10215.758170999999</v>
      </c>
      <c r="O14" s="78"/>
      <c r="P14" s="81"/>
      <c r="Q14" s="82"/>
    </row>
    <row r="15" spans="1:17" s="110" customFormat="1">
      <c r="A15" s="223">
        <v>44378</v>
      </c>
      <c r="B15" s="78">
        <v>6</v>
      </c>
      <c r="C15" s="78">
        <v>17</v>
      </c>
      <c r="D15" s="79">
        <v>144.77206200000001</v>
      </c>
      <c r="E15" s="79">
        <v>2542.810731</v>
      </c>
      <c r="F15" s="79">
        <v>839.03038400000003</v>
      </c>
      <c r="G15" s="79">
        <v>1079.8239040000001</v>
      </c>
      <c r="H15" s="79">
        <v>5352.7673089999998</v>
      </c>
      <c r="I15" s="79">
        <v>767.37259700000004</v>
      </c>
      <c r="J15" s="79">
        <v>134.505021</v>
      </c>
      <c r="K15" s="80">
        <v>4.210799999999999</v>
      </c>
      <c r="L15" s="95">
        <f t="shared" si="0"/>
        <v>5348.556509</v>
      </c>
      <c r="N15" s="95">
        <f t="shared" si="1"/>
        <v>10861.082007999999</v>
      </c>
      <c r="O15" s="78"/>
      <c r="P15" s="81"/>
      <c r="Q15" s="82"/>
    </row>
    <row r="16" spans="1:17" s="110" customFormat="1">
      <c r="A16" s="223">
        <v>44409</v>
      </c>
      <c r="B16" s="78">
        <v>12</v>
      </c>
      <c r="C16" s="78">
        <v>17</v>
      </c>
      <c r="D16" s="79">
        <v>142.174935</v>
      </c>
      <c r="E16" s="79">
        <v>2694.1448489999998</v>
      </c>
      <c r="F16" s="79">
        <v>764.86926200000005</v>
      </c>
      <c r="G16" s="79">
        <v>1099.936839</v>
      </c>
      <c r="H16" s="79">
        <v>5159.649324</v>
      </c>
      <c r="I16" s="79">
        <v>553.02493600000003</v>
      </c>
      <c r="J16" s="79">
        <v>132.579218</v>
      </c>
      <c r="K16" s="80">
        <v>4.1021200000000002</v>
      </c>
      <c r="L16" s="95">
        <f t="shared" si="0"/>
        <v>5155.5472040000004</v>
      </c>
      <c r="N16" s="95">
        <f t="shared" si="1"/>
        <v>10546.379363</v>
      </c>
      <c r="O16" s="78"/>
      <c r="P16" s="81"/>
      <c r="Q16" s="82"/>
    </row>
    <row r="17" spans="1:17" s="110" customFormat="1">
      <c r="A17" s="223">
        <v>44440</v>
      </c>
      <c r="B17" s="78">
        <v>8</v>
      </c>
      <c r="C17" s="78">
        <v>17</v>
      </c>
      <c r="D17" s="79">
        <v>111.872152</v>
      </c>
      <c r="E17" s="79">
        <v>2229.021009</v>
      </c>
      <c r="F17" s="79">
        <v>726.84625400000004</v>
      </c>
      <c r="G17" s="79">
        <v>1010.920121</v>
      </c>
      <c r="H17" s="79">
        <v>4731.1512119999998</v>
      </c>
      <c r="I17" s="79">
        <v>482.32667099999998</v>
      </c>
      <c r="J17" s="79">
        <v>137.77376599999999</v>
      </c>
      <c r="K17" s="80">
        <v>3.8783199999999995</v>
      </c>
      <c r="L17" s="95">
        <f t="shared" si="0"/>
        <v>4727.272892</v>
      </c>
      <c r="N17" s="95">
        <f t="shared" si="1"/>
        <v>9429.9111850000008</v>
      </c>
      <c r="O17" s="78"/>
      <c r="P17" s="81"/>
      <c r="Q17" s="82"/>
    </row>
    <row r="18" spans="1:17" s="110" customFormat="1">
      <c r="A18" s="223">
        <v>44470</v>
      </c>
      <c r="B18" s="78">
        <v>12</v>
      </c>
      <c r="C18" s="78">
        <v>8</v>
      </c>
      <c r="D18" s="79">
        <v>119.84295299999999</v>
      </c>
      <c r="E18" s="79">
        <v>2105.3103000000001</v>
      </c>
      <c r="F18" s="79">
        <v>610.14372500000002</v>
      </c>
      <c r="G18" s="79">
        <v>913.59246099999996</v>
      </c>
      <c r="H18" s="79">
        <v>3095.3845000000001</v>
      </c>
      <c r="I18" s="79">
        <v>357.91244799999998</v>
      </c>
      <c r="J18" s="79">
        <v>137.15852599999999</v>
      </c>
      <c r="K18" s="80">
        <v>2.3694799999999998</v>
      </c>
      <c r="L18" s="95">
        <f t="shared" si="0"/>
        <v>3093.0150200000003</v>
      </c>
      <c r="N18" s="95">
        <f t="shared" si="1"/>
        <v>7339.3449129999999</v>
      </c>
      <c r="O18" s="78"/>
      <c r="P18" s="81"/>
      <c r="Q18" s="82"/>
    </row>
    <row r="19" spans="1:17" s="110" customFormat="1">
      <c r="A19" s="223">
        <v>44501</v>
      </c>
      <c r="B19" s="78">
        <v>24</v>
      </c>
      <c r="C19" s="78">
        <v>9</v>
      </c>
      <c r="D19" s="79">
        <v>129.29568</v>
      </c>
      <c r="E19" s="79">
        <v>2251.050925</v>
      </c>
      <c r="F19" s="79">
        <v>637.78822700000001</v>
      </c>
      <c r="G19" s="79">
        <v>978.78616199999999</v>
      </c>
      <c r="H19" s="79">
        <v>3160.1580549999999</v>
      </c>
      <c r="I19" s="79">
        <v>361.87475499999999</v>
      </c>
      <c r="J19" s="79">
        <v>135.71720500000001</v>
      </c>
      <c r="K19" s="80">
        <v>2.7183999999999995</v>
      </c>
      <c r="L19" s="95">
        <f t="shared" si="0"/>
        <v>3157.4396549999997</v>
      </c>
      <c r="N19" s="95">
        <f t="shared" si="1"/>
        <v>7654.6710089999997</v>
      </c>
      <c r="O19" s="78"/>
      <c r="P19" s="81"/>
      <c r="Q19" s="82"/>
    </row>
    <row r="20" spans="1:17" s="110" customFormat="1">
      <c r="A20" s="223">
        <v>44531</v>
      </c>
      <c r="B20" s="78">
        <v>27</v>
      </c>
      <c r="C20" s="78">
        <v>18</v>
      </c>
      <c r="D20" s="79">
        <v>138.850109</v>
      </c>
      <c r="E20" s="79">
        <v>2555.3704269999998</v>
      </c>
      <c r="F20" s="79">
        <v>782.70765400000005</v>
      </c>
      <c r="G20" s="79">
        <v>1047.5314149999999</v>
      </c>
      <c r="H20" s="79">
        <v>3619.5785350000001</v>
      </c>
      <c r="I20" s="79">
        <v>456.56408399999998</v>
      </c>
      <c r="J20" s="79">
        <v>135.00055699999999</v>
      </c>
      <c r="K20" s="80">
        <v>3.5277179999999997</v>
      </c>
      <c r="L20" s="95">
        <f t="shared" si="0"/>
        <v>3616.0508170000003</v>
      </c>
      <c r="N20" s="95">
        <f t="shared" si="1"/>
        <v>8735.6027809999996</v>
      </c>
      <c r="O20" s="78"/>
      <c r="P20" s="81"/>
      <c r="Q20" s="82"/>
    </row>
    <row r="21" spans="1:17" s="110" customFormat="1" ht="13.5" thickBot="1">
      <c r="A21" s="111"/>
      <c r="B21" s="112"/>
      <c r="C21" s="112"/>
      <c r="D21" s="113">
        <f t="shared" ref="D21:J21" si="2">SUM(D9:D20)</f>
        <v>1592.9351219999999</v>
      </c>
      <c r="E21" s="113">
        <f t="shared" si="2"/>
        <v>28383.916097000001</v>
      </c>
      <c r="F21" s="113">
        <f t="shared" si="2"/>
        <v>8494.2379849999998</v>
      </c>
      <c r="G21" s="113">
        <f t="shared" si="2"/>
        <v>12190.533512</v>
      </c>
      <c r="H21" s="113">
        <f t="shared" si="2"/>
        <v>47819.565868999998</v>
      </c>
      <c r="I21" s="113">
        <f t="shared" si="2"/>
        <v>6084.3380359999992</v>
      </c>
      <c r="J21" s="113">
        <f t="shared" si="2"/>
        <v>1619.4626940000001</v>
      </c>
      <c r="K21" s="114">
        <f>SUM(K9:K20)</f>
        <v>39.965851000000001</v>
      </c>
      <c r="L21" s="113">
        <f>SUM(L9:L20)</f>
        <v>47779.600018000012</v>
      </c>
      <c r="M21" s="113"/>
      <c r="N21" s="113">
        <f>SUM(N9:N20)</f>
        <v>106184.989315</v>
      </c>
      <c r="O21" s="83"/>
      <c r="P21" s="81"/>
      <c r="Q21" s="82"/>
    </row>
    <row r="22" spans="1:17" ht="24.75" customHeight="1" thickTop="1">
      <c r="F22" s="86" t="s">
        <v>56</v>
      </c>
      <c r="H22" s="105" t="s">
        <v>57</v>
      </c>
      <c r="I22" s="102" t="s">
        <v>58</v>
      </c>
      <c r="N22" s="84" t="s">
        <v>56</v>
      </c>
      <c r="O22" s="76"/>
      <c r="P22" s="77"/>
      <c r="Q22" s="85"/>
    </row>
    <row r="23" spans="1:17" ht="13.5" thickBot="1">
      <c r="H23" s="87" t="s">
        <v>59</v>
      </c>
      <c r="O23" s="76"/>
      <c r="P23" s="77"/>
      <c r="Q23" s="85"/>
    </row>
    <row r="24" spans="1:17" ht="13.5" thickBot="1">
      <c r="D24" s="74" t="s">
        <v>43</v>
      </c>
      <c r="E24" s="88"/>
      <c r="F24" s="88"/>
      <c r="G24" s="88"/>
      <c r="H24" s="88"/>
      <c r="I24" s="88"/>
      <c r="J24" s="88"/>
      <c r="K24" s="75" t="s">
        <v>40</v>
      </c>
      <c r="L24" s="89"/>
      <c r="M24" s="89"/>
      <c r="N24" s="90"/>
      <c r="O24" s="76"/>
      <c r="P24" s="77"/>
      <c r="Q24" s="85"/>
    </row>
    <row r="25" spans="1:17">
      <c r="A25" s="91" t="s">
        <v>44</v>
      </c>
      <c r="B25" s="126" t="s">
        <v>45</v>
      </c>
      <c r="C25" s="126" t="s">
        <v>46</v>
      </c>
      <c r="D25" s="91" t="s">
        <v>47</v>
      </c>
      <c r="E25" s="91" t="s">
        <v>48</v>
      </c>
      <c r="F25" s="91" t="s">
        <v>49</v>
      </c>
      <c r="G25" s="91" t="s">
        <v>50</v>
      </c>
      <c r="H25" s="91" t="s">
        <v>54</v>
      </c>
      <c r="I25" s="91" t="s">
        <v>52</v>
      </c>
      <c r="J25" s="91" t="s">
        <v>53</v>
      </c>
      <c r="K25" s="92" t="s">
        <v>54</v>
      </c>
      <c r="L25" s="93" t="s">
        <v>55</v>
      </c>
      <c r="N25" s="93" t="s">
        <v>10</v>
      </c>
      <c r="O25" s="76"/>
      <c r="P25" s="77"/>
      <c r="Q25" s="85"/>
    </row>
    <row r="26" spans="1:17" s="110" customFormat="1">
      <c r="A26" s="127">
        <f>A9</f>
        <v>44562</v>
      </c>
      <c r="B26" s="94">
        <f t="shared" ref="B26:C26" si="3">B9</f>
        <v>27</v>
      </c>
      <c r="C26" s="94">
        <f t="shared" si="3"/>
        <v>8</v>
      </c>
      <c r="D26" s="79">
        <v>0</v>
      </c>
      <c r="E26" s="79">
        <v>0</v>
      </c>
      <c r="F26" s="79">
        <v>0</v>
      </c>
      <c r="G26" s="79">
        <v>0</v>
      </c>
      <c r="H26" s="79">
        <v>-106.52749424999999</v>
      </c>
      <c r="I26" s="79">
        <v>0</v>
      </c>
      <c r="J26" s="79">
        <v>0</v>
      </c>
      <c r="K26" s="80">
        <v>0</v>
      </c>
      <c r="L26" s="95">
        <f t="shared" ref="L26:L37" si="4">H26-K26</f>
        <v>-106.52749424999999</v>
      </c>
      <c r="M26" s="95"/>
      <c r="N26" s="95">
        <f t="shared" ref="N26:N37" si="5">SUM(D26:J26)</f>
        <v>-106.52749424999999</v>
      </c>
      <c r="O26" s="96"/>
      <c r="P26" s="81"/>
      <c r="Q26" s="82"/>
    </row>
    <row r="27" spans="1:17" s="110" customFormat="1">
      <c r="A27" s="127">
        <f t="shared" ref="A27:C37" si="6">A10</f>
        <v>44593</v>
      </c>
      <c r="B27" s="94">
        <f t="shared" si="6"/>
        <v>24</v>
      </c>
      <c r="C27" s="94">
        <f t="shared" si="6"/>
        <v>8</v>
      </c>
      <c r="D27" s="79">
        <v>0</v>
      </c>
      <c r="E27" s="79">
        <v>0</v>
      </c>
      <c r="F27" s="79">
        <v>0</v>
      </c>
      <c r="G27" s="79">
        <v>0</v>
      </c>
      <c r="H27" s="79">
        <v>-53.597000000000001</v>
      </c>
      <c r="I27" s="79">
        <v>0</v>
      </c>
      <c r="J27" s="79">
        <v>0</v>
      </c>
      <c r="K27" s="80">
        <v>0</v>
      </c>
      <c r="L27" s="95">
        <f t="shared" si="4"/>
        <v>-53.597000000000001</v>
      </c>
      <c r="M27" s="95"/>
      <c r="N27" s="95">
        <f t="shared" si="5"/>
        <v>-53.597000000000001</v>
      </c>
      <c r="O27" s="96"/>
      <c r="P27" s="115"/>
      <c r="Q27" s="116"/>
    </row>
    <row r="28" spans="1:17" s="110" customFormat="1">
      <c r="A28" s="127">
        <f t="shared" si="6"/>
        <v>44621</v>
      </c>
      <c r="B28" s="94">
        <f t="shared" si="6"/>
        <v>10</v>
      </c>
      <c r="C28" s="94">
        <f t="shared" si="6"/>
        <v>8</v>
      </c>
      <c r="D28" s="79">
        <v>0</v>
      </c>
      <c r="E28" s="79">
        <v>0</v>
      </c>
      <c r="F28" s="79">
        <v>0</v>
      </c>
      <c r="G28" s="79">
        <v>0</v>
      </c>
      <c r="H28" s="79">
        <v>-49.817999999999998</v>
      </c>
      <c r="I28" s="79">
        <v>0</v>
      </c>
      <c r="J28" s="79">
        <v>0</v>
      </c>
      <c r="K28" s="80">
        <v>0</v>
      </c>
      <c r="L28" s="95">
        <f t="shared" si="4"/>
        <v>-49.817999999999998</v>
      </c>
      <c r="M28" s="95"/>
      <c r="N28" s="95">
        <f t="shared" si="5"/>
        <v>-49.817999999999998</v>
      </c>
      <c r="O28" s="96"/>
      <c r="P28" s="115"/>
      <c r="Q28" s="116"/>
    </row>
    <row r="29" spans="1:17" s="110" customFormat="1">
      <c r="A29" s="127">
        <f t="shared" si="6"/>
        <v>44652</v>
      </c>
      <c r="B29" s="94">
        <f t="shared" si="6"/>
        <v>13</v>
      </c>
      <c r="C29" s="94">
        <f t="shared" si="6"/>
        <v>9</v>
      </c>
      <c r="D29" s="79">
        <v>0</v>
      </c>
      <c r="E29" s="79">
        <v>0</v>
      </c>
      <c r="F29" s="79">
        <v>0</v>
      </c>
      <c r="G29" s="79">
        <v>0</v>
      </c>
      <c r="H29" s="79">
        <v>-60.042999999999999</v>
      </c>
      <c r="I29" s="79">
        <v>0</v>
      </c>
      <c r="J29" s="79">
        <v>0</v>
      </c>
      <c r="K29" s="80">
        <v>0</v>
      </c>
      <c r="L29" s="95">
        <f t="shared" si="4"/>
        <v>-60.042999999999999</v>
      </c>
      <c r="M29" s="95"/>
      <c r="N29" s="95">
        <f t="shared" si="5"/>
        <v>-60.042999999999999</v>
      </c>
      <c r="O29" s="96"/>
      <c r="P29" s="81"/>
      <c r="Q29" s="82"/>
    </row>
    <row r="30" spans="1:17" s="110" customFormat="1">
      <c r="A30" s="127">
        <f t="shared" si="6"/>
        <v>44682</v>
      </c>
      <c r="B30" s="94">
        <f t="shared" si="6"/>
        <v>26</v>
      </c>
      <c r="C30" s="94">
        <f t="shared" si="6"/>
        <v>17</v>
      </c>
      <c r="D30" s="79">
        <v>0</v>
      </c>
      <c r="E30" s="79">
        <v>0</v>
      </c>
      <c r="F30" s="79">
        <v>0</v>
      </c>
      <c r="G30" s="79">
        <v>0</v>
      </c>
      <c r="H30" s="79">
        <v>-146.93899999999999</v>
      </c>
      <c r="I30" s="79">
        <v>-118.437</v>
      </c>
      <c r="J30" s="79">
        <v>0</v>
      </c>
      <c r="K30" s="80">
        <v>0</v>
      </c>
      <c r="L30" s="95">
        <f t="shared" si="4"/>
        <v>-146.93899999999999</v>
      </c>
      <c r="M30" s="95"/>
      <c r="N30" s="95">
        <f t="shared" si="5"/>
        <v>-265.37599999999998</v>
      </c>
      <c r="O30" s="96"/>
      <c r="P30" s="115"/>
      <c r="Q30" s="116"/>
    </row>
    <row r="31" spans="1:17" s="110" customFormat="1">
      <c r="A31" s="127">
        <f t="shared" si="6"/>
        <v>44713</v>
      </c>
      <c r="B31" s="94">
        <f t="shared" si="6"/>
        <v>27</v>
      </c>
      <c r="C31" s="94">
        <f t="shared" si="6"/>
        <v>18</v>
      </c>
      <c r="D31" s="79">
        <v>0</v>
      </c>
      <c r="E31" s="79">
        <v>0</v>
      </c>
      <c r="F31" s="79">
        <v>0</v>
      </c>
      <c r="G31" s="79">
        <v>0</v>
      </c>
      <c r="H31" s="79">
        <v>-238.13306575000001</v>
      </c>
      <c r="I31" s="79">
        <v>-84.292999999999992</v>
      </c>
      <c r="J31" s="79">
        <v>0</v>
      </c>
      <c r="K31" s="80">
        <v>0</v>
      </c>
      <c r="L31" s="95">
        <f t="shared" si="4"/>
        <v>-238.13306575000001</v>
      </c>
      <c r="M31" s="95"/>
      <c r="N31" s="95">
        <f t="shared" si="5"/>
        <v>-322.42606575000002</v>
      </c>
      <c r="O31" s="96"/>
      <c r="P31" s="115"/>
      <c r="Q31" s="116"/>
    </row>
    <row r="32" spans="1:17" s="110" customFormat="1">
      <c r="A32" s="127">
        <f t="shared" si="6"/>
        <v>44378</v>
      </c>
      <c r="B32" s="94">
        <f t="shared" si="6"/>
        <v>6</v>
      </c>
      <c r="C32" s="94">
        <f t="shared" si="6"/>
        <v>17</v>
      </c>
      <c r="D32" s="79">
        <v>0</v>
      </c>
      <c r="E32" s="79">
        <v>0</v>
      </c>
      <c r="F32" s="79">
        <v>0</v>
      </c>
      <c r="G32" s="79">
        <v>0</v>
      </c>
      <c r="H32" s="79">
        <v>-362.23039124999997</v>
      </c>
      <c r="I32" s="79">
        <v>-141.911</v>
      </c>
      <c r="J32" s="79">
        <v>0</v>
      </c>
      <c r="K32" s="80">
        <v>0</v>
      </c>
      <c r="L32" s="95">
        <f t="shared" si="4"/>
        <v>-362.23039124999997</v>
      </c>
      <c r="N32" s="95">
        <f t="shared" si="5"/>
        <v>-504.14139124999997</v>
      </c>
    </row>
    <row r="33" spans="1:17">
      <c r="A33" s="127">
        <f t="shared" si="6"/>
        <v>44409</v>
      </c>
      <c r="B33" s="94">
        <f t="shared" si="6"/>
        <v>12</v>
      </c>
      <c r="C33" s="94">
        <f t="shared" si="6"/>
        <v>17</v>
      </c>
      <c r="D33" s="79">
        <v>0</v>
      </c>
      <c r="E33" s="79">
        <v>0</v>
      </c>
      <c r="F33" s="79">
        <v>0</v>
      </c>
      <c r="G33" s="79">
        <v>0</v>
      </c>
      <c r="H33" s="79">
        <v>-311.25759399999998</v>
      </c>
      <c r="I33" s="79">
        <v>-60.818999999999996</v>
      </c>
      <c r="J33" s="79">
        <v>0</v>
      </c>
      <c r="K33" s="80">
        <v>0</v>
      </c>
      <c r="L33" s="95">
        <f t="shared" si="4"/>
        <v>-311.25759399999998</v>
      </c>
      <c r="N33" s="95">
        <f t="shared" si="5"/>
        <v>-372.076594</v>
      </c>
    </row>
    <row r="34" spans="1:17">
      <c r="A34" s="127">
        <f t="shared" si="6"/>
        <v>44440</v>
      </c>
      <c r="B34" s="94">
        <f t="shared" si="6"/>
        <v>8</v>
      </c>
      <c r="C34" s="94">
        <f t="shared" si="6"/>
        <v>17</v>
      </c>
      <c r="D34" s="79">
        <v>0</v>
      </c>
      <c r="E34" s="79">
        <v>0</v>
      </c>
      <c r="F34" s="79">
        <v>0</v>
      </c>
      <c r="G34" s="79">
        <v>0</v>
      </c>
      <c r="H34" s="79">
        <v>-317.06852025000001</v>
      </c>
      <c r="I34" s="79">
        <v>0</v>
      </c>
      <c r="J34" s="79">
        <v>0</v>
      </c>
      <c r="K34" s="80">
        <v>0</v>
      </c>
      <c r="L34" s="95">
        <f t="shared" si="4"/>
        <v>-317.06852025000001</v>
      </c>
      <c r="N34" s="95">
        <f t="shared" si="5"/>
        <v>-317.06852025000001</v>
      </c>
    </row>
    <row r="35" spans="1:17">
      <c r="A35" s="127">
        <f t="shared" si="6"/>
        <v>44470</v>
      </c>
      <c r="B35" s="94">
        <f t="shared" si="6"/>
        <v>12</v>
      </c>
      <c r="C35" s="94">
        <f t="shared" si="6"/>
        <v>8</v>
      </c>
      <c r="D35" s="79">
        <v>0</v>
      </c>
      <c r="E35" s="79">
        <v>0</v>
      </c>
      <c r="F35" s="79">
        <v>0</v>
      </c>
      <c r="G35" s="79">
        <v>0</v>
      </c>
      <c r="H35" s="79">
        <v>-15.288902999999999</v>
      </c>
      <c r="I35" s="79">
        <v>0</v>
      </c>
      <c r="J35" s="79">
        <v>0</v>
      </c>
      <c r="K35" s="80">
        <v>0</v>
      </c>
      <c r="L35" s="95">
        <f t="shared" si="4"/>
        <v>-15.288902999999999</v>
      </c>
      <c r="N35" s="95">
        <f t="shared" si="5"/>
        <v>-15.288902999999999</v>
      </c>
    </row>
    <row r="36" spans="1:17">
      <c r="A36" s="127">
        <f t="shared" si="6"/>
        <v>44501</v>
      </c>
      <c r="B36" s="94">
        <f t="shared" si="6"/>
        <v>24</v>
      </c>
      <c r="C36" s="94">
        <f t="shared" si="6"/>
        <v>9</v>
      </c>
      <c r="D36" s="79">
        <v>0</v>
      </c>
      <c r="E36" s="79">
        <v>0</v>
      </c>
      <c r="F36" s="79">
        <v>0</v>
      </c>
      <c r="G36" s="79">
        <v>0</v>
      </c>
      <c r="H36" s="79">
        <v>-44.13</v>
      </c>
      <c r="I36" s="79">
        <v>0</v>
      </c>
      <c r="J36" s="79">
        <v>0</v>
      </c>
      <c r="K36" s="80">
        <v>0</v>
      </c>
      <c r="L36" s="95">
        <f t="shared" si="4"/>
        <v>-44.13</v>
      </c>
      <c r="N36" s="95">
        <f t="shared" si="5"/>
        <v>-44.13</v>
      </c>
    </row>
    <row r="37" spans="1:17">
      <c r="A37" s="127">
        <f t="shared" si="6"/>
        <v>44531</v>
      </c>
      <c r="B37" s="94">
        <f t="shared" si="6"/>
        <v>27</v>
      </c>
      <c r="C37" s="94">
        <f t="shared" si="6"/>
        <v>18</v>
      </c>
      <c r="D37" s="79">
        <v>0</v>
      </c>
      <c r="E37" s="79">
        <v>0</v>
      </c>
      <c r="F37" s="79">
        <v>0</v>
      </c>
      <c r="G37" s="79">
        <v>0</v>
      </c>
      <c r="H37" s="79">
        <v>-58.618906749999994</v>
      </c>
      <c r="I37" s="79">
        <v>0</v>
      </c>
      <c r="J37" s="79">
        <v>0</v>
      </c>
      <c r="K37" s="80">
        <v>0</v>
      </c>
      <c r="L37" s="95">
        <f t="shared" si="4"/>
        <v>-58.618906749999994</v>
      </c>
      <c r="N37" s="95">
        <f t="shared" si="5"/>
        <v>-58.618906749999994</v>
      </c>
    </row>
    <row r="38" spans="1:17" ht="13.5" thickBot="1">
      <c r="D38" s="113">
        <f t="shared" ref="D38:L38" si="7">SUM(D26:D37)</f>
        <v>0</v>
      </c>
      <c r="E38" s="113">
        <f t="shared" si="7"/>
        <v>0</v>
      </c>
      <c r="F38" s="113">
        <f t="shared" si="7"/>
        <v>0</v>
      </c>
      <c r="G38" s="113">
        <f t="shared" si="7"/>
        <v>0</v>
      </c>
      <c r="H38" s="113">
        <f>SUM(H26:H37)</f>
        <v>-1763.6518752499999</v>
      </c>
      <c r="I38" s="113">
        <f>SUM(I26:I37)</f>
        <v>-405.46</v>
      </c>
      <c r="J38" s="113">
        <f t="shared" si="7"/>
        <v>0</v>
      </c>
      <c r="K38" s="114">
        <f t="shared" si="7"/>
        <v>0</v>
      </c>
      <c r="L38" s="113">
        <f t="shared" si="7"/>
        <v>-1763.6518752499999</v>
      </c>
      <c r="M38" s="113"/>
      <c r="N38" s="113">
        <f>SUM(N26:N37)</f>
        <v>-2169.1118752500001</v>
      </c>
      <c r="O38" s="76"/>
      <c r="P38" s="77"/>
      <c r="Q38" s="85"/>
    </row>
    <row r="39" spans="1:17" ht="27" customHeight="1" thickTop="1" thickBot="1">
      <c r="H39" s="105" t="s">
        <v>60</v>
      </c>
      <c r="I39" s="102" t="s">
        <v>61</v>
      </c>
      <c r="O39" s="76"/>
      <c r="P39" s="117"/>
      <c r="Q39" s="118"/>
    </row>
    <row r="40" spans="1:17" ht="13.5" thickBot="1">
      <c r="D40" s="74" t="s">
        <v>264</v>
      </c>
      <c r="E40" s="88"/>
      <c r="F40" s="88"/>
      <c r="G40" s="88"/>
      <c r="H40" s="88"/>
      <c r="I40" s="88"/>
      <c r="J40" s="88"/>
      <c r="K40" s="103"/>
      <c r="O40" s="76"/>
      <c r="P40" s="117"/>
      <c r="Q40" s="118"/>
    </row>
    <row r="41" spans="1:17" ht="13.5" thickBot="1">
      <c r="D41" s="74" t="s">
        <v>43</v>
      </c>
      <c r="E41" s="88"/>
      <c r="F41" s="88"/>
      <c r="G41" s="88"/>
      <c r="H41" s="88"/>
      <c r="I41" s="88"/>
      <c r="J41" s="88"/>
      <c r="K41" s="75" t="s">
        <v>40</v>
      </c>
      <c r="L41" s="89"/>
      <c r="M41" s="89"/>
      <c r="N41" s="90"/>
      <c r="O41" s="76"/>
      <c r="P41" s="77"/>
      <c r="Q41" s="85"/>
    </row>
    <row r="42" spans="1:17">
      <c r="A42" s="91" t="s">
        <v>44</v>
      </c>
      <c r="B42" s="126" t="s">
        <v>45</v>
      </c>
      <c r="C42" s="126" t="s">
        <v>46</v>
      </c>
      <c r="D42" s="91" t="s">
        <v>47</v>
      </c>
      <c r="E42" s="91" t="s">
        <v>48</v>
      </c>
      <c r="F42" s="91" t="s">
        <v>49</v>
      </c>
      <c r="G42" s="91" t="s">
        <v>50</v>
      </c>
      <c r="H42" s="91" t="s">
        <v>54</v>
      </c>
      <c r="I42" s="91" t="s">
        <v>52</v>
      </c>
      <c r="J42" s="91" t="s">
        <v>53</v>
      </c>
      <c r="K42" s="92" t="s">
        <v>54</v>
      </c>
      <c r="L42" s="93" t="s">
        <v>55</v>
      </c>
      <c r="N42" s="93" t="s">
        <v>10</v>
      </c>
    </row>
    <row r="43" spans="1:17">
      <c r="A43" s="127">
        <f>A26</f>
        <v>44562</v>
      </c>
      <c r="B43" s="94">
        <f t="shared" ref="B43:C43" si="8">B26</f>
        <v>27</v>
      </c>
      <c r="C43" s="94">
        <f t="shared" si="8"/>
        <v>8</v>
      </c>
      <c r="D43" s="84">
        <f t="shared" ref="D43:N54" si="9">D9+D26</f>
        <v>147.05212499999999</v>
      </c>
      <c r="E43" s="84">
        <f t="shared" si="9"/>
        <v>2549.4583440000001</v>
      </c>
      <c r="F43" s="84">
        <f t="shared" si="9"/>
        <v>719.79378399999996</v>
      </c>
      <c r="G43" s="84">
        <f t="shared" si="9"/>
        <v>1004.2551099999999</v>
      </c>
      <c r="H43" s="84">
        <f t="shared" si="9"/>
        <v>3313.0060547500002</v>
      </c>
      <c r="I43" s="84">
        <f t="shared" si="9"/>
        <v>477.30031100000002</v>
      </c>
      <c r="J43" s="84">
        <f t="shared" si="9"/>
        <v>137.65142399999999</v>
      </c>
      <c r="K43" s="99">
        <f t="shared" si="9"/>
        <v>3.1115609999999996</v>
      </c>
      <c r="L43" s="84">
        <f t="shared" si="9"/>
        <v>3309.89449375</v>
      </c>
      <c r="M43" s="84"/>
      <c r="N43" s="84">
        <f t="shared" ref="N43:N48" si="10">N9+N26</f>
        <v>8348.5171527500006</v>
      </c>
    </row>
    <row r="44" spans="1:17">
      <c r="A44" s="127">
        <f t="shared" ref="A44:C54" si="11">A27</f>
        <v>44593</v>
      </c>
      <c r="B44" s="94">
        <f t="shared" si="11"/>
        <v>24</v>
      </c>
      <c r="C44" s="94">
        <f t="shared" si="11"/>
        <v>8</v>
      </c>
      <c r="D44" s="84">
        <f t="shared" si="9"/>
        <v>161.689268</v>
      </c>
      <c r="E44" s="84">
        <f t="shared" si="9"/>
        <v>2651.569031</v>
      </c>
      <c r="F44" s="84">
        <f t="shared" si="9"/>
        <v>757.01006400000006</v>
      </c>
      <c r="G44" s="84">
        <f t="shared" si="9"/>
        <v>1093.203769</v>
      </c>
      <c r="H44" s="84">
        <f t="shared" si="9"/>
        <v>3487.735232</v>
      </c>
      <c r="I44" s="84">
        <f t="shared" si="9"/>
        <v>399.067274</v>
      </c>
      <c r="J44" s="84">
        <f t="shared" si="9"/>
        <v>141.19421800000001</v>
      </c>
      <c r="K44" s="99">
        <f t="shared" si="9"/>
        <v>3.2168049999999999</v>
      </c>
      <c r="L44" s="84">
        <f t="shared" si="9"/>
        <v>3484.518427</v>
      </c>
      <c r="M44" s="84"/>
      <c r="N44" s="84">
        <f t="shared" si="10"/>
        <v>8691.4688560000013</v>
      </c>
    </row>
    <row r="45" spans="1:17">
      <c r="A45" s="127">
        <f t="shared" si="11"/>
        <v>44621</v>
      </c>
      <c r="B45" s="94">
        <f t="shared" si="11"/>
        <v>10</v>
      </c>
      <c r="C45" s="94">
        <f t="shared" si="11"/>
        <v>8</v>
      </c>
      <c r="D45" s="84">
        <f t="shared" si="9"/>
        <v>132.768169</v>
      </c>
      <c r="E45" s="84">
        <f t="shared" si="9"/>
        <v>2408.8262420000001</v>
      </c>
      <c r="F45" s="84">
        <f t="shared" si="9"/>
        <v>733.66054999999994</v>
      </c>
      <c r="G45" s="84">
        <f t="shared" si="9"/>
        <v>1076.902372</v>
      </c>
      <c r="H45" s="84">
        <f t="shared" si="9"/>
        <v>3264.741309</v>
      </c>
      <c r="I45" s="84">
        <f t="shared" si="9"/>
        <v>440.25614000000002</v>
      </c>
      <c r="J45" s="84">
        <f t="shared" si="9"/>
        <v>141.582662</v>
      </c>
      <c r="K45" s="99">
        <f t="shared" si="9"/>
        <v>3.1513649999999997</v>
      </c>
      <c r="L45" s="84">
        <f t="shared" si="9"/>
        <v>3261.5899439999998</v>
      </c>
      <c r="M45" s="84"/>
      <c r="N45" s="84">
        <f t="shared" si="10"/>
        <v>8198.7374440000021</v>
      </c>
    </row>
    <row r="46" spans="1:17">
      <c r="A46" s="127">
        <f t="shared" si="11"/>
        <v>44652</v>
      </c>
      <c r="B46" s="94">
        <f t="shared" si="11"/>
        <v>13</v>
      </c>
      <c r="C46" s="94">
        <f t="shared" si="11"/>
        <v>9</v>
      </c>
      <c r="D46" s="84">
        <f t="shared" si="9"/>
        <v>118.073826</v>
      </c>
      <c r="E46" s="84">
        <f t="shared" si="9"/>
        <v>2231.0599440000001</v>
      </c>
      <c r="F46" s="84">
        <f t="shared" si="9"/>
        <v>623.85533899999996</v>
      </c>
      <c r="G46" s="84">
        <f t="shared" si="9"/>
        <v>967.489011</v>
      </c>
      <c r="H46" s="84">
        <f t="shared" si="9"/>
        <v>3271.9374199999997</v>
      </c>
      <c r="I46" s="84">
        <f t="shared" si="9"/>
        <v>412.53605399999998</v>
      </c>
      <c r="J46" s="84">
        <f t="shared" si="9"/>
        <v>134.057198</v>
      </c>
      <c r="K46" s="99">
        <f t="shared" si="9"/>
        <v>3.4625200000000005</v>
      </c>
      <c r="L46" s="84">
        <f t="shared" si="9"/>
        <v>3268.4748999999997</v>
      </c>
      <c r="M46" s="84"/>
      <c r="N46" s="84">
        <f t="shared" si="10"/>
        <v>7759.0087920000005</v>
      </c>
    </row>
    <row r="47" spans="1:17">
      <c r="A47" s="127">
        <f t="shared" si="11"/>
        <v>44682</v>
      </c>
      <c r="B47" s="94">
        <f t="shared" si="11"/>
        <v>26</v>
      </c>
      <c r="C47" s="94">
        <f t="shared" si="11"/>
        <v>17</v>
      </c>
      <c r="D47" s="84">
        <f t="shared" si="9"/>
        <v>117.006203</v>
      </c>
      <c r="E47" s="84">
        <f t="shared" si="9"/>
        <v>1722.911229</v>
      </c>
      <c r="F47" s="84">
        <f t="shared" si="9"/>
        <v>519.19300599999997</v>
      </c>
      <c r="G47" s="84">
        <f t="shared" si="9"/>
        <v>913.43483000000003</v>
      </c>
      <c r="H47" s="84">
        <f t="shared" si="9"/>
        <v>3962.3857910000002</v>
      </c>
      <c r="I47" s="84">
        <f t="shared" si="9"/>
        <v>512.97043499999995</v>
      </c>
      <c r="J47" s="84">
        <f t="shared" si="9"/>
        <v>121.244652</v>
      </c>
      <c r="K47" s="99">
        <f t="shared" si="9"/>
        <v>2.1446460000000003</v>
      </c>
      <c r="L47" s="84">
        <f t="shared" si="9"/>
        <v>3960.2411450000004</v>
      </c>
      <c r="M47" s="84"/>
      <c r="N47" s="84">
        <f t="shared" si="10"/>
        <v>7869.146146</v>
      </c>
    </row>
    <row r="48" spans="1:17">
      <c r="A48" s="127">
        <f t="shared" si="11"/>
        <v>44713</v>
      </c>
      <c r="B48" s="94">
        <f t="shared" si="11"/>
        <v>27</v>
      </c>
      <c r="C48" s="94">
        <f t="shared" si="11"/>
        <v>18</v>
      </c>
      <c r="D48" s="84">
        <f t="shared" si="9"/>
        <v>129.53764000000001</v>
      </c>
      <c r="E48" s="84">
        <f t="shared" si="9"/>
        <v>2442.3830659999999</v>
      </c>
      <c r="F48" s="84">
        <f t="shared" si="9"/>
        <v>779.33973600000002</v>
      </c>
      <c r="G48" s="84">
        <f t="shared" si="9"/>
        <v>1004.657518</v>
      </c>
      <c r="H48" s="84">
        <f t="shared" si="9"/>
        <v>4746.0135672500001</v>
      </c>
      <c r="I48" s="84">
        <f t="shared" si="9"/>
        <v>660.402331</v>
      </c>
      <c r="J48" s="84">
        <f t="shared" si="9"/>
        <v>130.99824699999999</v>
      </c>
      <c r="K48" s="99">
        <f t="shared" si="9"/>
        <v>4.0721160000000003</v>
      </c>
      <c r="L48" s="84">
        <f t="shared" si="9"/>
        <v>4741.9414512499998</v>
      </c>
      <c r="M48" s="84"/>
      <c r="N48" s="84">
        <f t="shared" si="10"/>
        <v>9893.3321052499996</v>
      </c>
    </row>
    <row r="49" spans="1:17">
      <c r="A49" s="127">
        <f t="shared" si="11"/>
        <v>44378</v>
      </c>
      <c r="B49" s="94">
        <f t="shared" si="11"/>
        <v>6</v>
      </c>
      <c r="C49" s="94">
        <f t="shared" si="11"/>
        <v>17</v>
      </c>
      <c r="D49" s="84">
        <f t="shared" si="9"/>
        <v>144.77206200000001</v>
      </c>
      <c r="E49" s="84">
        <f t="shared" si="9"/>
        <v>2542.810731</v>
      </c>
      <c r="F49" s="84">
        <f t="shared" si="9"/>
        <v>839.03038400000003</v>
      </c>
      <c r="G49" s="84">
        <f t="shared" si="9"/>
        <v>1079.8239040000001</v>
      </c>
      <c r="H49" s="84">
        <f t="shared" si="9"/>
        <v>4990.5369177499997</v>
      </c>
      <c r="I49" s="84">
        <f t="shared" si="9"/>
        <v>625.46159699999998</v>
      </c>
      <c r="J49" s="84">
        <f t="shared" si="9"/>
        <v>134.505021</v>
      </c>
      <c r="K49" s="99">
        <f t="shared" si="9"/>
        <v>4.210799999999999</v>
      </c>
      <c r="L49" s="84">
        <f t="shared" si="9"/>
        <v>4986.3261177499999</v>
      </c>
      <c r="M49" s="84"/>
      <c r="N49" s="84">
        <f t="shared" si="9"/>
        <v>10356.94061675</v>
      </c>
    </row>
    <row r="50" spans="1:17">
      <c r="A50" s="127">
        <f t="shared" si="11"/>
        <v>44409</v>
      </c>
      <c r="B50" s="94">
        <f t="shared" si="11"/>
        <v>12</v>
      </c>
      <c r="C50" s="94">
        <f t="shared" si="11"/>
        <v>17</v>
      </c>
      <c r="D50" s="84">
        <f t="shared" si="9"/>
        <v>142.174935</v>
      </c>
      <c r="E50" s="84">
        <f t="shared" si="9"/>
        <v>2694.1448489999998</v>
      </c>
      <c r="F50" s="84">
        <f t="shared" si="9"/>
        <v>764.86926200000005</v>
      </c>
      <c r="G50" s="84">
        <f t="shared" si="9"/>
        <v>1099.936839</v>
      </c>
      <c r="H50" s="84">
        <f t="shared" si="9"/>
        <v>4848.3917300000003</v>
      </c>
      <c r="I50" s="84">
        <f t="shared" si="9"/>
        <v>492.20593600000001</v>
      </c>
      <c r="J50" s="84">
        <f t="shared" si="9"/>
        <v>132.579218</v>
      </c>
      <c r="K50" s="99">
        <f t="shared" si="9"/>
        <v>4.1021200000000002</v>
      </c>
      <c r="L50" s="84">
        <f t="shared" si="9"/>
        <v>4844.2896100000007</v>
      </c>
      <c r="M50" s="84"/>
      <c r="N50" s="84">
        <f t="shared" si="9"/>
        <v>10174.302769</v>
      </c>
    </row>
    <row r="51" spans="1:17">
      <c r="A51" s="127">
        <f t="shared" si="11"/>
        <v>44440</v>
      </c>
      <c r="B51" s="94">
        <f t="shared" si="11"/>
        <v>8</v>
      </c>
      <c r="C51" s="94">
        <f t="shared" si="11"/>
        <v>17</v>
      </c>
      <c r="D51" s="84">
        <f t="shared" si="9"/>
        <v>111.872152</v>
      </c>
      <c r="E51" s="84">
        <f t="shared" si="9"/>
        <v>2229.021009</v>
      </c>
      <c r="F51" s="84">
        <f t="shared" si="9"/>
        <v>726.84625400000004</v>
      </c>
      <c r="G51" s="84">
        <f t="shared" si="9"/>
        <v>1010.920121</v>
      </c>
      <c r="H51" s="84">
        <f t="shared" si="9"/>
        <v>4414.0826917499999</v>
      </c>
      <c r="I51" s="84">
        <f t="shared" si="9"/>
        <v>482.32667099999998</v>
      </c>
      <c r="J51" s="84">
        <f t="shared" si="9"/>
        <v>137.77376599999999</v>
      </c>
      <c r="K51" s="99">
        <f t="shared" si="9"/>
        <v>3.8783199999999995</v>
      </c>
      <c r="L51" s="84">
        <f t="shared" si="9"/>
        <v>4410.2043717500001</v>
      </c>
      <c r="M51" s="84"/>
      <c r="N51" s="84">
        <f t="shared" si="9"/>
        <v>9112.84266475</v>
      </c>
    </row>
    <row r="52" spans="1:17">
      <c r="A52" s="127">
        <f t="shared" si="11"/>
        <v>44470</v>
      </c>
      <c r="B52" s="94">
        <f t="shared" si="11"/>
        <v>12</v>
      </c>
      <c r="C52" s="94">
        <f t="shared" si="11"/>
        <v>8</v>
      </c>
      <c r="D52" s="84">
        <f t="shared" si="9"/>
        <v>119.84295299999999</v>
      </c>
      <c r="E52" s="84">
        <f t="shared" si="9"/>
        <v>2105.3103000000001</v>
      </c>
      <c r="F52" s="84">
        <f t="shared" si="9"/>
        <v>610.14372500000002</v>
      </c>
      <c r="G52" s="84">
        <f t="shared" si="9"/>
        <v>913.59246099999996</v>
      </c>
      <c r="H52" s="84">
        <f t="shared" si="9"/>
        <v>3080.095597</v>
      </c>
      <c r="I52" s="84">
        <f t="shared" si="9"/>
        <v>357.91244799999998</v>
      </c>
      <c r="J52" s="84">
        <f t="shared" si="9"/>
        <v>137.15852599999999</v>
      </c>
      <c r="K52" s="99">
        <f t="shared" si="9"/>
        <v>2.3694799999999998</v>
      </c>
      <c r="L52" s="84">
        <f t="shared" si="9"/>
        <v>3077.7261170000002</v>
      </c>
      <c r="M52" s="84"/>
      <c r="N52" s="84">
        <f t="shared" si="9"/>
        <v>7324.0560100000002</v>
      </c>
    </row>
    <row r="53" spans="1:17">
      <c r="A53" s="127">
        <f t="shared" si="11"/>
        <v>44501</v>
      </c>
      <c r="B53" s="94">
        <f t="shared" si="11"/>
        <v>24</v>
      </c>
      <c r="C53" s="94">
        <f t="shared" si="11"/>
        <v>9</v>
      </c>
      <c r="D53" s="84">
        <f t="shared" si="9"/>
        <v>129.29568</v>
      </c>
      <c r="E53" s="84">
        <f t="shared" si="9"/>
        <v>2251.050925</v>
      </c>
      <c r="F53" s="84">
        <f t="shared" si="9"/>
        <v>637.78822700000001</v>
      </c>
      <c r="G53" s="84">
        <f t="shared" si="9"/>
        <v>978.78616199999999</v>
      </c>
      <c r="H53" s="84">
        <f t="shared" si="9"/>
        <v>3116.0280549999998</v>
      </c>
      <c r="I53" s="84">
        <f t="shared" si="9"/>
        <v>361.87475499999999</v>
      </c>
      <c r="J53" s="84">
        <f t="shared" si="9"/>
        <v>135.71720500000001</v>
      </c>
      <c r="K53" s="99">
        <f t="shared" si="9"/>
        <v>2.7183999999999995</v>
      </c>
      <c r="L53" s="84">
        <f t="shared" si="9"/>
        <v>3113.3096549999996</v>
      </c>
      <c r="M53" s="84"/>
      <c r="N53" s="84">
        <f t="shared" si="9"/>
        <v>7610.5410089999996</v>
      </c>
    </row>
    <row r="54" spans="1:17">
      <c r="A54" s="127">
        <f t="shared" si="11"/>
        <v>44531</v>
      </c>
      <c r="B54" s="94">
        <f t="shared" si="11"/>
        <v>27</v>
      </c>
      <c r="C54" s="94">
        <f t="shared" si="11"/>
        <v>18</v>
      </c>
      <c r="D54" s="84">
        <f t="shared" si="9"/>
        <v>138.850109</v>
      </c>
      <c r="E54" s="84">
        <f t="shared" si="9"/>
        <v>2555.3704269999998</v>
      </c>
      <c r="F54" s="84">
        <f t="shared" si="9"/>
        <v>782.70765400000005</v>
      </c>
      <c r="G54" s="84">
        <f t="shared" si="9"/>
        <v>1047.5314149999999</v>
      </c>
      <c r="H54" s="84">
        <f t="shared" si="9"/>
        <v>3560.9596282500002</v>
      </c>
      <c r="I54" s="84">
        <f t="shared" si="9"/>
        <v>456.56408399999998</v>
      </c>
      <c r="J54" s="84">
        <f t="shared" si="9"/>
        <v>135.00055699999999</v>
      </c>
      <c r="K54" s="99">
        <f t="shared" si="9"/>
        <v>3.5277179999999997</v>
      </c>
      <c r="L54" s="84">
        <f t="shared" si="9"/>
        <v>3557.4319102500003</v>
      </c>
      <c r="M54" s="84"/>
      <c r="N54" s="84">
        <f t="shared" si="9"/>
        <v>8676.9838742499996</v>
      </c>
    </row>
    <row r="55" spans="1:17" ht="13.5" thickBot="1">
      <c r="D55" s="113">
        <f t="shared" ref="D55:L55" si="12">SUM(D43:D54)</f>
        <v>1592.9351219999999</v>
      </c>
      <c r="E55" s="113">
        <f t="shared" si="12"/>
        <v>28383.916097000001</v>
      </c>
      <c r="F55" s="113">
        <f t="shared" si="12"/>
        <v>8494.2379849999998</v>
      </c>
      <c r="G55" s="113">
        <f t="shared" si="12"/>
        <v>12190.533512</v>
      </c>
      <c r="H55" s="113">
        <f t="shared" si="12"/>
        <v>46055.91399375</v>
      </c>
      <c r="I55" s="113">
        <f>SUM(I43:I54)</f>
        <v>5678.8780359999992</v>
      </c>
      <c r="J55" s="113">
        <f t="shared" si="12"/>
        <v>1619.4626940000001</v>
      </c>
      <c r="K55" s="114">
        <f t="shared" si="12"/>
        <v>39.965851000000001</v>
      </c>
      <c r="L55" s="113">
        <f t="shared" si="12"/>
        <v>46015.94814275</v>
      </c>
      <c r="M55" s="113"/>
      <c r="N55" s="113">
        <f>SUM(N43:N54)</f>
        <v>104015.87743974999</v>
      </c>
    </row>
    <row r="56" spans="1:17" ht="29.25" customHeight="1" thickTop="1">
      <c r="H56" s="87" t="s">
        <v>62</v>
      </c>
      <c r="I56" s="87" t="s">
        <v>63</v>
      </c>
    </row>
    <row r="57" spans="1:17" ht="13.5" thickBot="1">
      <c r="A57" s="86"/>
      <c r="B57" s="86"/>
      <c r="C57" s="86"/>
      <c r="G57" s="87"/>
      <c r="H57" s="87" t="s">
        <v>277</v>
      </c>
    </row>
    <row r="58" spans="1:17" ht="13.5" customHeight="1" thickBot="1">
      <c r="D58" s="74" t="s">
        <v>43</v>
      </c>
      <c r="E58" s="88"/>
      <c r="F58" s="88"/>
      <c r="G58" s="88"/>
      <c r="H58" s="88"/>
      <c r="I58" s="88"/>
      <c r="J58" s="88"/>
      <c r="K58" s="75" t="s">
        <v>40</v>
      </c>
      <c r="L58" s="89"/>
      <c r="M58" s="89"/>
      <c r="N58" s="90"/>
    </row>
    <row r="59" spans="1:17">
      <c r="A59" s="91" t="s">
        <v>44</v>
      </c>
      <c r="B59" s="126" t="s">
        <v>45</v>
      </c>
      <c r="C59" s="126" t="s">
        <v>46</v>
      </c>
      <c r="D59" s="91" t="s">
        <v>47</v>
      </c>
      <c r="E59" s="91" t="s">
        <v>48</v>
      </c>
      <c r="F59" s="91" t="s">
        <v>49</v>
      </c>
      <c r="G59" s="91" t="s">
        <v>50</v>
      </c>
      <c r="H59" s="91" t="s">
        <v>54</v>
      </c>
      <c r="I59" s="91" t="s">
        <v>52</v>
      </c>
      <c r="J59" s="91" t="s">
        <v>53</v>
      </c>
      <c r="K59" s="92" t="s">
        <v>54</v>
      </c>
      <c r="L59" s="93" t="s">
        <v>55</v>
      </c>
      <c r="N59" s="93" t="s">
        <v>10</v>
      </c>
    </row>
    <row r="60" spans="1:17">
      <c r="A60" s="127">
        <f>A43</f>
        <v>44562</v>
      </c>
      <c r="B60" s="94">
        <f t="shared" ref="B60:C60" si="13">B43</f>
        <v>27</v>
      </c>
      <c r="C60" s="94">
        <f t="shared" si="13"/>
        <v>8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80">
        <v>0</v>
      </c>
      <c r="L60" s="95">
        <f>H60-K60</f>
        <v>0</v>
      </c>
      <c r="M60" s="95"/>
      <c r="N60" s="95">
        <f t="shared" ref="N60:N71" si="14">SUM(D60:J60)</f>
        <v>0</v>
      </c>
      <c r="Q60" s="109"/>
    </row>
    <row r="61" spans="1:17">
      <c r="A61" s="127">
        <f t="shared" ref="A61:C71" si="15">A44</f>
        <v>44593</v>
      </c>
      <c r="B61" s="94">
        <f t="shared" si="15"/>
        <v>24</v>
      </c>
      <c r="C61" s="94">
        <f t="shared" si="15"/>
        <v>8</v>
      </c>
      <c r="D61" s="79">
        <v>0</v>
      </c>
      <c r="E61" s="79">
        <v>0</v>
      </c>
      <c r="F61" s="79">
        <v>0</v>
      </c>
      <c r="G61" s="79">
        <v>0</v>
      </c>
      <c r="H61" s="79">
        <v>0</v>
      </c>
      <c r="I61" s="79">
        <v>0</v>
      </c>
      <c r="J61" s="79">
        <v>0</v>
      </c>
      <c r="K61" s="80">
        <v>0</v>
      </c>
      <c r="L61" s="95">
        <f>H61-K61</f>
        <v>0</v>
      </c>
      <c r="M61" s="95"/>
      <c r="N61" s="95">
        <f t="shared" si="14"/>
        <v>0</v>
      </c>
      <c r="Q61" s="109"/>
    </row>
    <row r="62" spans="1:17">
      <c r="A62" s="127">
        <f t="shared" si="15"/>
        <v>44621</v>
      </c>
      <c r="B62" s="94">
        <f t="shared" si="15"/>
        <v>10</v>
      </c>
      <c r="C62" s="94">
        <f t="shared" si="15"/>
        <v>8</v>
      </c>
      <c r="D62" s="79">
        <v>0</v>
      </c>
      <c r="E62" s="79">
        <v>0</v>
      </c>
      <c r="F62" s="79">
        <v>0</v>
      </c>
      <c r="G62" s="79">
        <v>0</v>
      </c>
      <c r="H62" s="79">
        <v>0</v>
      </c>
      <c r="I62" s="79">
        <v>0</v>
      </c>
      <c r="J62" s="79">
        <v>0</v>
      </c>
      <c r="K62" s="80">
        <v>0</v>
      </c>
      <c r="L62" s="95">
        <f>H62-K62</f>
        <v>0</v>
      </c>
      <c r="M62" s="95"/>
      <c r="N62" s="95">
        <f t="shared" si="14"/>
        <v>0</v>
      </c>
      <c r="Q62" s="109"/>
    </row>
    <row r="63" spans="1:17">
      <c r="A63" s="127">
        <f t="shared" si="15"/>
        <v>44652</v>
      </c>
      <c r="B63" s="94">
        <f t="shared" si="15"/>
        <v>13</v>
      </c>
      <c r="C63" s="94">
        <f t="shared" si="15"/>
        <v>9</v>
      </c>
      <c r="D63" s="79">
        <v>0</v>
      </c>
      <c r="E63" s="79">
        <v>0</v>
      </c>
      <c r="F63" s="79">
        <v>0</v>
      </c>
      <c r="G63" s="79">
        <v>0</v>
      </c>
      <c r="H63" s="79">
        <v>0</v>
      </c>
      <c r="I63" s="79">
        <v>0</v>
      </c>
      <c r="J63" s="79">
        <v>0</v>
      </c>
      <c r="K63" s="80">
        <v>0</v>
      </c>
      <c r="L63" s="95">
        <f>H63-K63</f>
        <v>0</v>
      </c>
      <c r="M63" s="95"/>
      <c r="N63" s="95">
        <f t="shared" si="14"/>
        <v>0</v>
      </c>
      <c r="Q63" s="109"/>
    </row>
    <row r="64" spans="1:17">
      <c r="A64" s="127">
        <f t="shared" si="15"/>
        <v>44682</v>
      </c>
      <c r="B64" s="94">
        <f t="shared" si="15"/>
        <v>26</v>
      </c>
      <c r="C64" s="94">
        <f t="shared" si="15"/>
        <v>17</v>
      </c>
      <c r="D64" s="79">
        <v>0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80">
        <v>0</v>
      </c>
      <c r="L64" s="95">
        <f>H64-K64</f>
        <v>0</v>
      </c>
      <c r="M64" s="95"/>
      <c r="N64" s="95">
        <f t="shared" si="14"/>
        <v>0</v>
      </c>
      <c r="Q64" s="109"/>
    </row>
    <row r="65" spans="1:17">
      <c r="A65" s="127">
        <f t="shared" si="15"/>
        <v>44713</v>
      </c>
      <c r="B65" s="94">
        <f t="shared" si="15"/>
        <v>27</v>
      </c>
      <c r="C65" s="94">
        <f t="shared" si="15"/>
        <v>18</v>
      </c>
      <c r="D65" s="79">
        <v>0</v>
      </c>
      <c r="E65" s="79">
        <v>0</v>
      </c>
      <c r="F65" s="79">
        <v>0</v>
      </c>
      <c r="G65" s="79">
        <v>0</v>
      </c>
      <c r="H65" s="79">
        <v>0</v>
      </c>
      <c r="I65" s="79">
        <v>0</v>
      </c>
      <c r="J65" s="79">
        <v>0</v>
      </c>
      <c r="K65" s="80">
        <v>0</v>
      </c>
      <c r="L65" s="95">
        <f>K65+H65</f>
        <v>0</v>
      </c>
      <c r="M65" s="95"/>
      <c r="N65" s="95">
        <f t="shared" si="14"/>
        <v>0</v>
      </c>
      <c r="Q65" s="109"/>
    </row>
    <row r="66" spans="1:17">
      <c r="A66" s="127">
        <f t="shared" si="15"/>
        <v>44378</v>
      </c>
      <c r="B66" s="94">
        <f t="shared" si="15"/>
        <v>6</v>
      </c>
      <c r="C66" s="94">
        <f t="shared" si="15"/>
        <v>17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80">
        <v>0</v>
      </c>
      <c r="L66" s="95">
        <f t="shared" ref="L66:L71" si="16">K66+H66</f>
        <v>0</v>
      </c>
      <c r="N66" s="95">
        <f t="shared" si="14"/>
        <v>0</v>
      </c>
      <c r="Q66" s="109"/>
    </row>
    <row r="67" spans="1:17">
      <c r="A67" s="127">
        <f t="shared" si="15"/>
        <v>44409</v>
      </c>
      <c r="B67" s="94">
        <f t="shared" si="15"/>
        <v>12</v>
      </c>
      <c r="C67" s="94">
        <f t="shared" si="15"/>
        <v>17</v>
      </c>
      <c r="D67" s="79">
        <v>0</v>
      </c>
      <c r="E67" s="79">
        <v>0</v>
      </c>
      <c r="F67" s="79">
        <v>0</v>
      </c>
      <c r="G67" s="79">
        <v>0</v>
      </c>
      <c r="H67" s="79">
        <v>47.554666666666662</v>
      </c>
      <c r="I67" s="79">
        <v>27.030666666666665</v>
      </c>
      <c r="J67" s="79">
        <v>0</v>
      </c>
      <c r="K67" s="80">
        <v>0</v>
      </c>
      <c r="L67" s="95">
        <f t="shared" si="16"/>
        <v>47.554666666666662</v>
      </c>
      <c r="N67" s="95">
        <f t="shared" si="14"/>
        <v>74.585333333333324</v>
      </c>
      <c r="Q67" s="109"/>
    </row>
    <row r="68" spans="1:17">
      <c r="A68" s="127">
        <f t="shared" si="15"/>
        <v>44440</v>
      </c>
      <c r="B68" s="94">
        <f t="shared" si="15"/>
        <v>8</v>
      </c>
      <c r="C68" s="94">
        <f t="shared" si="15"/>
        <v>17</v>
      </c>
      <c r="D68" s="79">
        <v>0</v>
      </c>
      <c r="E68" s="79">
        <v>0</v>
      </c>
      <c r="F68" s="79">
        <v>0</v>
      </c>
      <c r="G68" s="79">
        <v>0</v>
      </c>
      <c r="H68" s="79">
        <v>0</v>
      </c>
      <c r="I68" s="79">
        <v>0</v>
      </c>
      <c r="J68" s="79">
        <v>0</v>
      </c>
      <c r="K68" s="80">
        <v>0</v>
      </c>
      <c r="L68" s="95">
        <f t="shared" si="16"/>
        <v>0</v>
      </c>
      <c r="N68" s="95">
        <f t="shared" si="14"/>
        <v>0</v>
      </c>
      <c r="Q68" s="109"/>
    </row>
    <row r="69" spans="1:17">
      <c r="A69" s="127">
        <f t="shared" si="15"/>
        <v>44470</v>
      </c>
      <c r="B69" s="94">
        <f t="shared" si="15"/>
        <v>12</v>
      </c>
      <c r="C69" s="94">
        <f t="shared" si="15"/>
        <v>8</v>
      </c>
      <c r="D69" s="79">
        <v>0</v>
      </c>
      <c r="E69" s="79">
        <v>0</v>
      </c>
      <c r="F69" s="79">
        <v>0</v>
      </c>
      <c r="G69" s="79">
        <v>0</v>
      </c>
      <c r="H69" s="79">
        <v>0</v>
      </c>
      <c r="I69" s="79">
        <v>0</v>
      </c>
      <c r="J69" s="79">
        <v>0</v>
      </c>
      <c r="K69" s="80">
        <v>0</v>
      </c>
      <c r="L69" s="95">
        <f t="shared" si="16"/>
        <v>0</v>
      </c>
      <c r="N69" s="95">
        <f t="shared" si="14"/>
        <v>0</v>
      </c>
      <c r="Q69" s="109"/>
    </row>
    <row r="70" spans="1:17">
      <c r="A70" s="127">
        <f t="shared" si="15"/>
        <v>44501</v>
      </c>
      <c r="B70" s="94">
        <f t="shared" si="15"/>
        <v>24</v>
      </c>
      <c r="C70" s="94">
        <f t="shared" si="15"/>
        <v>9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80">
        <v>0</v>
      </c>
      <c r="L70" s="95">
        <f t="shared" si="16"/>
        <v>0</v>
      </c>
      <c r="N70" s="95">
        <f t="shared" si="14"/>
        <v>0</v>
      </c>
      <c r="Q70" s="109"/>
    </row>
    <row r="71" spans="1:17">
      <c r="A71" s="127">
        <f t="shared" si="15"/>
        <v>44531</v>
      </c>
      <c r="B71" s="94">
        <f t="shared" si="15"/>
        <v>27</v>
      </c>
      <c r="C71" s="94">
        <f t="shared" si="15"/>
        <v>18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80">
        <v>0</v>
      </c>
      <c r="L71" s="95">
        <f t="shared" si="16"/>
        <v>0</v>
      </c>
      <c r="N71" s="95">
        <f t="shared" si="14"/>
        <v>0</v>
      </c>
      <c r="Q71" s="109"/>
    </row>
    <row r="72" spans="1:17" ht="13.5" thickBot="1">
      <c r="D72" s="113">
        <f t="shared" ref="D72:L72" si="17">SUM(D60:D71)</f>
        <v>0</v>
      </c>
      <c r="E72" s="113">
        <f>SUM(E60:E71)</f>
        <v>0</v>
      </c>
      <c r="F72" s="113">
        <f t="shared" si="17"/>
        <v>0</v>
      </c>
      <c r="G72" s="113">
        <f t="shared" si="17"/>
        <v>0</v>
      </c>
      <c r="H72" s="113">
        <f>SUM(H60:H71)</f>
        <v>47.554666666666662</v>
      </c>
      <c r="I72" s="113">
        <f>SUM(I60:I71)</f>
        <v>27.030666666666665</v>
      </c>
      <c r="J72" s="113">
        <f t="shared" si="17"/>
        <v>0</v>
      </c>
      <c r="K72" s="114">
        <f t="shared" si="17"/>
        <v>0</v>
      </c>
      <c r="L72" s="113">
        <f t="shared" si="17"/>
        <v>47.554666666666662</v>
      </c>
      <c r="M72" s="113"/>
      <c r="N72" s="113">
        <f>SUM(N60:N71)</f>
        <v>74.585333333333324</v>
      </c>
    </row>
    <row r="73" spans="1:17" ht="14.25" thickTop="1" thickBot="1">
      <c r="E73" s="119"/>
      <c r="H73" s="87" t="s">
        <v>60</v>
      </c>
      <c r="I73" s="102" t="s">
        <v>61</v>
      </c>
    </row>
    <row r="74" spans="1:17" ht="13.5" thickBot="1">
      <c r="A74" s="100"/>
      <c r="B74" s="101"/>
      <c r="C74" s="101"/>
      <c r="D74" s="235" t="s">
        <v>64</v>
      </c>
      <c r="E74" s="236"/>
      <c r="F74" s="236"/>
      <c r="G74" s="236"/>
      <c r="H74" s="236"/>
      <c r="I74" s="236"/>
      <c r="J74" s="236"/>
      <c r="K74" s="236"/>
      <c r="L74" s="236"/>
      <c r="M74" s="236"/>
      <c r="N74" s="237"/>
    </row>
    <row r="75" spans="1:17" ht="13.5" thickBot="1">
      <c r="A75" s="100"/>
      <c r="B75" s="101"/>
      <c r="C75" s="101"/>
      <c r="D75" s="74" t="s">
        <v>43</v>
      </c>
      <c r="E75" s="88"/>
      <c r="F75" s="88"/>
      <c r="G75" s="88"/>
      <c r="H75" s="88"/>
      <c r="I75" s="88"/>
      <c r="J75" s="88"/>
      <c r="K75" s="75" t="s">
        <v>40</v>
      </c>
      <c r="L75" s="89"/>
      <c r="M75" s="89"/>
      <c r="N75" s="90"/>
    </row>
    <row r="76" spans="1:17">
      <c r="A76" s="91" t="s">
        <v>44</v>
      </c>
      <c r="B76" s="126" t="s">
        <v>45</v>
      </c>
      <c r="C76" s="126" t="s">
        <v>46</v>
      </c>
      <c r="D76" s="91" t="s">
        <v>47</v>
      </c>
      <c r="E76" s="91" t="s">
        <v>48</v>
      </c>
      <c r="F76" s="91" t="s">
        <v>49</v>
      </c>
      <c r="G76" s="91" t="s">
        <v>50</v>
      </c>
      <c r="H76" s="91" t="s">
        <v>54</v>
      </c>
      <c r="I76" s="91" t="s">
        <v>52</v>
      </c>
      <c r="J76" s="91" t="s">
        <v>53</v>
      </c>
      <c r="K76" s="92" t="s">
        <v>54</v>
      </c>
      <c r="L76" s="93" t="s">
        <v>55</v>
      </c>
      <c r="N76" s="93" t="s">
        <v>10</v>
      </c>
    </row>
    <row r="77" spans="1:17">
      <c r="A77" s="127">
        <f>A60</f>
        <v>44562</v>
      </c>
      <c r="B77" s="94">
        <f t="shared" ref="B77:C77" si="18">B60</f>
        <v>27</v>
      </c>
      <c r="C77" s="94">
        <f t="shared" si="18"/>
        <v>8</v>
      </c>
      <c r="D77" s="84">
        <f t="shared" ref="D77:K88" si="19">D43+D60</f>
        <v>147.05212499999999</v>
      </c>
      <c r="E77" s="84">
        <f t="shared" si="19"/>
        <v>2549.4583440000001</v>
      </c>
      <c r="F77" s="84">
        <f t="shared" si="19"/>
        <v>719.79378399999996</v>
      </c>
      <c r="G77" s="84">
        <f t="shared" si="19"/>
        <v>1004.2551099999999</v>
      </c>
      <c r="H77" s="84">
        <f t="shared" si="19"/>
        <v>3313.0060547500002</v>
      </c>
      <c r="I77" s="84">
        <f t="shared" si="19"/>
        <v>477.30031100000002</v>
      </c>
      <c r="J77" s="84">
        <f t="shared" si="19"/>
        <v>137.65142399999999</v>
      </c>
      <c r="K77" s="99">
        <f t="shared" si="19"/>
        <v>3.1115609999999996</v>
      </c>
      <c r="L77" s="95">
        <f t="shared" ref="L77:L88" si="20">H77-K77</f>
        <v>3309.89449375</v>
      </c>
      <c r="M77" s="95"/>
      <c r="N77" s="95">
        <f t="shared" ref="N77:N88" si="21">SUM(D77:J77)</f>
        <v>8348.5171527500006</v>
      </c>
    </row>
    <row r="78" spans="1:17">
      <c r="A78" s="127">
        <f t="shared" ref="A78:C88" si="22">A61</f>
        <v>44593</v>
      </c>
      <c r="B78" s="94">
        <f t="shared" si="22"/>
        <v>24</v>
      </c>
      <c r="C78" s="94">
        <f t="shared" si="22"/>
        <v>8</v>
      </c>
      <c r="D78" s="84">
        <f t="shared" si="19"/>
        <v>161.689268</v>
      </c>
      <c r="E78" s="84">
        <f t="shared" si="19"/>
        <v>2651.569031</v>
      </c>
      <c r="F78" s="84">
        <f t="shared" si="19"/>
        <v>757.01006400000006</v>
      </c>
      <c r="G78" s="84">
        <f t="shared" si="19"/>
        <v>1093.203769</v>
      </c>
      <c r="H78" s="84">
        <f t="shared" si="19"/>
        <v>3487.735232</v>
      </c>
      <c r="I78" s="84">
        <f t="shared" si="19"/>
        <v>399.067274</v>
      </c>
      <c r="J78" s="84">
        <f t="shared" si="19"/>
        <v>141.19421800000001</v>
      </c>
      <c r="K78" s="99">
        <f t="shared" si="19"/>
        <v>3.2168049999999999</v>
      </c>
      <c r="L78" s="95">
        <f t="shared" si="20"/>
        <v>3484.518427</v>
      </c>
      <c r="M78" s="95"/>
      <c r="N78" s="95">
        <f t="shared" si="21"/>
        <v>8691.4688559999995</v>
      </c>
    </row>
    <row r="79" spans="1:17">
      <c r="A79" s="127">
        <f t="shared" si="22"/>
        <v>44621</v>
      </c>
      <c r="B79" s="94">
        <f t="shared" si="22"/>
        <v>10</v>
      </c>
      <c r="C79" s="94">
        <f t="shared" si="22"/>
        <v>8</v>
      </c>
      <c r="D79" s="84">
        <f t="shared" si="19"/>
        <v>132.768169</v>
      </c>
      <c r="E79" s="84">
        <f t="shared" si="19"/>
        <v>2408.8262420000001</v>
      </c>
      <c r="F79" s="84">
        <f t="shared" si="19"/>
        <v>733.66054999999994</v>
      </c>
      <c r="G79" s="84">
        <f t="shared" si="19"/>
        <v>1076.902372</v>
      </c>
      <c r="H79" s="84">
        <f t="shared" si="19"/>
        <v>3264.741309</v>
      </c>
      <c r="I79" s="84">
        <f t="shared" si="19"/>
        <v>440.25614000000002</v>
      </c>
      <c r="J79" s="84">
        <f t="shared" si="19"/>
        <v>141.582662</v>
      </c>
      <c r="K79" s="99">
        <f t="shared" si="19"/>
        <v>3.1513649999999997</v>
      </c>
      <c r="L79" s="95">
        <f t="shared" si="20"/>
        <v>3261.5899439999998</v>
      </c>
      <c r="M79" s="95"/>
      <c r="N79" s="95">
        <f t="shared" si="21"/>
        <v>8198.7374440000003</v>
      </c>
    </row>
    <row r="80" spans="1:17">
      <c r="A80" s="127">
        <f t="shared" si="22"/>
        <v>44652</v>
      </c>
      <c r="B80" s="94">
        <f t="shared" si="22"/>
        <v>13</v>
      </c>
      <c r="C80" s="94">
        <f t="shared" si="22"/>
        <v>9</v>
      </c>
      <c r="D80" s="84">
        <f t="shared" si="19"/>
        <v>118.073826</v>
      </c>
      <c r="E80" s="84">
        <f t="shared" si="19"/>
        <v>2231.0599440000001</v>
      </c>
      <c r="F80" s="84">
        <f t="shared" si="19"/>
        <v>623.85533899999996</v>
      </c>
      <c r="G80" s="84">
        <f t="shared" si="19"/>
        <v>967.489011</v>
      </c>
      <c r="H80" s="84">
        <f t="shared" si="19"/>
        <v>3271.9374199999997</v>
      </c>
      <c r="I80" s="84">
        <f t="shared" si="19"/>
        <v>412.53605399999998</v>
      </c>
      <c r="J80" s="84">
        <f t="shared" si="19"/>
        <v>134.057198</v>
      </c>
      <c r="K80" s="99">
        <f t="shared" si="19"/>
        <v>3.4625200000000005</v>
      </c>
      <c r="L80" s="95">
        <f t="shared" si="20"/>
        <v>3268.4748999999997</v>
      </c>
      <c r="M80" s="95"/>
      <c r="N80" s="95">
        <f t="shared" si="21"/>
        <v>7759.0087920000005</v>
      </c>
    </row>
    <row r="81" spans="1:14">
      <c r="A81" s="127">
        <f t="shared" si="22"/>
        <v>44682</v>
      </c>
      <c r="B81" s="94">
        <f t="shared" si="22"/>
        <v>26</v>
      </c>
      <c r="C81" s="94">
        <f t="shared" si="22"/>
        <v>17</v>
      </c>
      <c r="D81" s="84">
        <f t="shared" si="19"/>
        <v>117.006203</v>
      </c>
      <c r="E81" s="84">
        <f t="shared" si="19"/>
        <v>1722.911229</v>
      </c>
      <c r="F81" s="84">
        <f t="shared" si="19"/>
        <v>519.19300599999997</v>
      </c>
      <c r="G81" s="84">
        <f t="shared" si="19"/>
        <v>913.43483000000003</v>
      </c>
      <c r="H81" s="84">
        <f t="shared" si="19"/>
        <v>3962.3857910000002</v>
      </c>
      <c r="I81" s="84">
        <f t="shared" si="19"/>
        <v>512.97043499999995</v>
      </c>
      <c r="J81" s="84">
        <f t="shared" si="19"/>
        <v>121.244652</v>
      </c>
      <c r="K81" s="99">
        <f t="shared" si="19"/>
        <v>2.1446460000000003</v>
      </c>
      <c r="L81" s="95">
        <f t="shared" si="20"/>
        <v>3960.241145</v>
      </c>
      <c r="M81" s="95"/>
      <c r="N81" s="95">
        <f t="shared" si="21"/>
        <v>7869.146146000001</v>
      </c>
    </row>
    <row r="82" spans="1:14">
      <c r="A82" s="127">
        <f t="shared" si="22"/>
        <v>44713</v>
      </c>
      <c r="B82" s="94">
        <f t="shared" si="22"/>
        <v>27</v>
      </c>
      <c r="C82" s="94">
        <f t="shared" si="22"/>
        <v>18</v>
      </c>
      <c r="D82" s="84">
        <f t="shared" si="19"/>
        <v>129.53764000000001</v>
      </c>
      <c r="E82" s="84">
        <f t="shared" si="19"/>
        <v>2442.3830659999999</v>
      </c>
      <c r="F82" s="84">
        <f t="shared" si="19"/>
        <v>779.33973600000002</v>
      </c>
      <c r="G82" s="84">
        <f t="shared" si="19"/>
        <v>1004.657518</v>
      </c>
      <c r="H82" s="84">
        <f t="shared" si="19"/>
        <v>4746.0135672500001</v>
      </c>
      <c r="I82" s="84">
        <f t="shared" si="19"/>
        <v>660.402331</v>
      </c>
      <c r="J82" s="84">
        <f t="shared" si="19"/>
        <v>130.99824699999999</v>
      </c>
      <c r="K82" s="99">
        <f t="shared" si="19"/>
        <v>4.0721160000000003</v>
      </c>
      <c r="L82" s="95">
        <f t="shared" si="20"/>
        <v>4741.9414512499998</v>
      </c>
      <c r="M82" s="95"/>
      <c r="N82" s="95">
        <f t="shared" si="21"/>
        <v>9893.3321052499978</v>
      </c>
    </row>
    <row r="83" spans="1:14">
      <c r="A83" s="127">
        <f t="shared" si="22"/>
        <v>44378</v>
      </c>
      <c r="B83" s="94">
        <f t="shared" si="22"/>
        <v>6</v>
      </c>
      <c r="C83" s="94">
        <f t="shared" si="22"/>
        <v>17</v>
      </c>
      <c r="D83" s="84">
        <f t="shared" si="19"/>
        <v>144.77206200000001</v>
      </c>
      <c r="E83" s="84">
        <f t="shared" si="19"/>
        <v>2542.810731</v>
      </c>
      <c r="F83" s="84">
        <f t="shared" si="19"/>
        <v>839.03038400000003</v>
      </c>
      <c r="G83" s="84">
        <f>G49+G66</f>
        <v>1079.8239040000001</v>
      </c>
      <c r="H83" s="84">
        <f t="shared" si="19"/>
        <v>4990.5369177499997</v>
      </c>
      <c r="I83" s="84">
        <f t="shared" si="19"/>
        <v>625.46159699999998</v>
      </c>
      <c r="J83" s="84">
        <f t="shared" si="19"/>
        <v>134.505021</v>
      </c>
      <c r="K83" s="99">
        <f t="shared" si="19"/>
        <v>4.210799999999999</v>
      </c>
      <c r="L83" s="95">
        <f t="shared" si="20"/>
        <v>4986.3261177499999</v>
      </c>
      <c r="M83" s="95"/>
      <c r="N83" s="95">
        <f t="shared" si="21"/>
        <v>10356.94061675</v>
      </c>
    </row>
    <row r="84" spans="1:14">
      <c r="A84" s="127">
        <f t="shared" si="22"/>
        <v>44409</v>
      </c>
      <c r="B84" s="94">
        <f t="shared" si="22"/>
        <v>12</v>
      </c>
      <c r="C84" s="94">
        <f t="shared" si="22"/>
        <v>17</v>
      </c>
      <c r="D84" s="84">
        <f t="shared" si="19"/>
        <v>142.174935</v>
      </c>
      <c r="E84" s="84">
        <f t="shared" si="19"/>
        <v>2694.1448489999998</v>
      </c>
      <c r="F84" s="84">
        <f t="shared" si="19"/>
        <v>764.86926200000005</v>
      </c>
      <c r="G84" s="84">
        <f t="shared" si="19"/>
        <v>1099.936839</v>
      </c>
      <c r="H84" s="84">
        <f t="shared" si="19"/>
        <v>4895.9463966666672</v>
      </c>
      <c r="I84" s="84">
        <f t="shared" si="19"/>
        <v>519.23660266666673</v>
      </c>
      <c r="J84" s="84">
        <f t="shared" si="19"/>
        <v>132.579218</v>
      </c>
      <c r="K84" s="99">
        <f t="shared" si="19"/>
        <v>4.1021200000000002</v>
      </c>
      <c r="L84" s="95">
        <f t="shared" si="20"/>
        <v>4891.8442766666676</v>
      </c>
      <c r="M84" s="95"/>
      <c r="N84" s="95">
        <f t="shared" si="21"/>
        <v>10248.888102333334</v>
      </c>
    </row>
    <row r="85" spans="1:14">
      <c r="A85" s="127">
        <f t="shared" si="22"/>
        <v>44440</v>
      </c>
      <c r="B85" s="94">
        <f t="shared" si="22"/>
        <v>8</v>
      </c>
      <c r="C85" s="94">
        <f t="shared" si="22"/>
        <v>17</v>
      </c>
      <c r="D85" s="84">
        <f t="shared" si="19"/>
        <v>111.872152</v>
      </c>
      <c r="E85" s="84">
        <f t="shared" si="19"/>
        <v>2229.021009</v>
      </c>
      <c r="F85" s="84">
        <f t="shared" si="19"/>
        <v>726.84625400000004</v>
      </c>
      <c r="G85" s="84">
        <f t="shared" si="19"/>
        <v>1010.920121</v>
      </c>
      <c r="H85" s="84">
        <f t="shared" si="19"/>
        <v>4414.0826917499999</v>
      </c>
      <c r="I85" s="84">
        <f t="shared" si="19"/>
        <v>482.32667099999998</v>
      </c>
      <c r="J85" s="84">
        <f t="shared" si="19"/>
        <v>137.77376599999999</v>
      </c>
      <c r="K85" s="99">
        <f t="shared" si="19"/>
        <v>3.8783199999999995</v>
      </c>
      <c r="L85" s="95">
        <f t="shared" si="20"/>
        <v>4410.2043717500001</v>
      </c>
      <c r="M85" s="95"/>
      <c r="N85" s="95">
        <f t="shared" si="21"/>
        <v>9112.8426647500019</v>
      </c>
    </row>
    <row r="86" spans="1:14">
      <c r="A86" s="127">
        <f t="shared" si="22"/>
        <v>44470</v>
      </c>
      <c r="B86" s="94">
        <f t="shared" si="22"/>
        <v>12</v>
      </c>
      <c r="C86" s="94">
        <f t="shared" si="22"/>
        <v>8</v>
      </c>
      <c r="D86" s="84">
        <f t="shared" si="19"/>
        <v>119.84295299999999</v>
      </c>
      <c r="E86" s="84">
        <f t="shared" si="19"/>
        <v>2105.3103000000001</v>
      </c>
      <c r="F86" s="84">
        <f t="shared" si="19"/>
        <v>610.14372500000002</v>
      </c>
      <c r="G86" s="84">
        <f t="shared" si="19"/>
        <v>913.59246099999996</v>
      </c>
      <c r="H86" s="84">
        <f t="shared" si="19"/>
        <v>3080.095597</v>
      </c>
      <c r="I86" s="84">
        <f t="shared" si="19"/>
        <v>357.91244799999998</v>
      </c>
      <c r="J86" s="84">
        <f t="shared" si="19"/>
        <v>137.15852599999999</v>
      </c>
      <c r="K86" s="99">
        <f t="shared" si="19"/>
        <v>2.3694799999999998</v>
      </c>
      <c r="L86" s="95">
        <f t="shared" si="20"/>
        <v>3077.7261170000002</v>
      </c>
      <c r="M86" s="95"/>
      <c r="N86" s="95">
        <f t="shared" si="21"/>
        <v>7324.0560100000002</v>
      </c>
    </row>
    <row r="87" spans="1:14">
      <c r="A87" s="127">
        <f t="shared" si="22"/>
        <v>44501</v>
      </c>
      <c r="B87" s="94">
        <f t="shared" si="22"/>
        <v>24</v>
      </c>
      <c r="C87" s="94">
        <f t="shared" si="22"/>
        <v>9</v>
      </c>
      <c r="D87" s="84">
        <f t="shared" si="19"/>
        <v>129.29568</v>
      </c>
      <c r="E87" s="84">
        <f t="shared" si="19"/>
        <v>2251.050925</v>
      </c>
      <c r="F87" s="84">
        <f t="shared" si="19"/>
        <v>637.78822700000001</v>
      </c>
      <c r="G87" s="84">
        <f t="shared" si="19"/>
        <v>978.78616199999999</v>
      </c>
      <c r="H87" s="84">
        <f t="shared" si="19"/>
        <v>3116.0280549999998</v>
      </c>
      <c r="I87" s="84">
        <f t="shared" si="19"/>
        <v>361.87475499999999</v>
      </c>
      <c r="J87" s="84">
        <f t="shared" si="19"/>
        <v>135.71720500000001</v>
      </c>
      <c r="K87" s="99">
        <f t="shared" si="19"/>
        <v>2.7183999999999995</v>
      </c>
      <c r="L87" s="95">
        <f t="shared" si="20"/>
        <v>3113.3096549999996</v>
      </c>
      <c r="M87" s="95"/>
      <c r="N87" s="95">
        <f t="shared" si="21"/>
        <v>7610.5410089999996</v>
      </c>
    </row>
    <row r="88" spans="1:14">
      <c r="A88" s="127">
        <f t="shared" si="22"/>
        <v>44531</v>
      </c>
      <c r="B88" s="94">
        <f t="shared" si="22"/>
        <v>27</v>
      </c>
      <c r="C88" s="94">
        <f t="shared" si="22"/>
        <v>18</v>
      </c>
      <c r="D88" s="84">
        <f t="shared" si="19"/>
        <v>138.850109</v>
      </c>
      <c r="E88" s="84">
        <f t="shared" si="19"/>
        <v>2555.3704269999998</v>
      </c>
      <c r="F88" s="84">
        <f t="shared" si="19"/>
        <v>782.70765400000005</v>
      </c>
      <c r="G88" s="84">
        <f t="shared" si="19"/>
        <v>1047.5314149999999</v>
      </c>
      <c r="H88" s="84">
        <f t="shared" si="19"/>
        <v>3560.9596282500002</v>
      </c>
      <c r="I88" s="84">
        <f t="shared" si="19"/>
        <v>456.56408399999998</v>
      </c>
      <c r="J88" s="84">
        <f t="shared" si="19"/>
        <v>135.00055699999999</v>
      </c>
      <c r="K88" s="99">
        <f t="shared" si="19"/>
        <v>3.5277179999999997</v>
      </c>
      <c r="L88" s="95">
        <f t="shared" si="20"/>
        <v>3557.4319102500003</v>
      </c>
      <c r="M88" s="95"/>
      <c r="N88" s="95">
        <f t="shared" si="21"/>
        <v>8676.9838742499996</v>
      </c>
    </row>
    <row r="89" spans="1:14" ht="13.5" thickBot="1">
      <c r="A89" s="100"/>
      <c r="B89" s="101"/>
      <c r="C89" s="101"/>
      <c r="D89" s="113">
        <f t="shared" ref="D89:L89" si="23">SUM(D77:D88)</f>
        <v>1592.9351219999999</v>
      </c>
      <c r="E89" s="113">
        <f t="shared" si="23"/>
        <v>28383.916097000001</v>
      </c>
      <c r="F89" s="113">
        <f t="shared" si="23"/>
        <v>8494.2379849999998</v>
      </c>
      <c r="G89" s="113">
        <f t="shared" si="23"/>
        <v>12190.533512</v>
      </c>
      <c r="H89" s="113">
        <f t="shared" si="23"/>
        <v>46103.468660416664</v>
      </c>
      <c r="I89" s="113">
        <f t="shared" si="23"/>
        <v>5705.9087026666666</v>
      </c>
      <c r="J89" s="113">
        <f t="shared" si="23"/>
        <v>1619.4626940000001</v>
      </c>
      <c r="K89" s="114">
        <f t="shared" si="23"/>
        <v>39.965851000000001</v>
      </c>
      <c r="L89" s="113">
        <f t="shared" si="23"/>
        <v>46063.502809416663</v>
      </c>
      <c r="M89" s="113"/>
      <c r="N89" s="113">
        <f>SUM(N77:N88)</f>
        <v>104090.46277308332</v>
      </c>
    </row>
    <row r="90" spans="1:14" ht="13.5" thickTop="1">
      <c r="H90" s="87" t="s">
        <v>62</v>
      </c>
      <c r="I90" s="87" t="s">
        <v>63</v>
      </c>
    </row>
    <row r="91" spans="1:14" ht="13.5" thickBot="1">
      <c r="A91" s="100"/>
      <c r="B91" s="101"/>
      <c r="C91" s="101"/>
      <c r="G91" s="87"/>
      <c r="H91" s="87" t="s">
        <v>262</v>
      </c>
    </row>
    <row r="92" spans="1:14" ht="13.5" thickBot="1">
      <c r="A92" s="100"/>
      <c r="B92" s="101"/>
      <c r="C92" s="101"/>
      <c r="D92" s="74" t="s">
        <v>43</v>
      </c>
      <c r="E92" s="88"/>
      <c r="F92" s="88"/>
      <c r="G92" s="88"/>
      <c r="H92" s="88"/>
      <c r="I92" s="88"/>
      <c r="J92" s="88"/>
      <c r="K92" s="75" t="s">
        <v>40</v>
      </c>
      <c r="L92" s="89"/>
      <c r="M92" s="89"/>
      <c r="N92" s="90"/>
    </row>
    <row r="93" spans="1:14">
      <c r="A93" s="91" t="s">
        <v>44</v>
      </c>
      <c r="B93" s="126" t="s">
        <v>45</v>
      </c>
      <c r="C93" s="126" t="s">
        <v>46</v>
      </c>
      <c r="D93" s="91" t="s">
        <v>47</v>
      </c>
      <c r="E93" s="91" t="s">
        <v>48</v>
      </c>
      <c r="F93" s="91" t="s">
        <v>49</v>
      </c>
      <c r="G93" s="91" t="s">
        <v>50</v>
      </c>
      <c r="H93" s="91" t="s">
        <v>54</v>
      </c>
      <c r="I93" s="91" t="s">
        <v>52</v>
      </c>
      <c r="J93" s="91" t="s">
        <v>53</v>
      </c>
      <c r="K93" s="92" t="s">
        <v>54</v>
      </c>
      <c r="L93" s="93" t="s">
        <v>55</v>
      </c>
      <c r="N93" s="93" t="s">
        <v>10</v>
      </c>
    </row>
    <row r="94" spans="1:14" s="110" customFormat="1">
      <c r="A94" s="127">
        <f>A77</f>
        <v>44562</v>
      </c>
      <c r="B94" s="94">
        <f t="shared" ref="B94:C94" si="24">B77</f>
        <v>27</v>
      </c>
      <c r="C94" s="94">
        <f t="shared" si="24"/>
        <v>8</v>
      </c>
      <c r="D94" s="79">
        <v>6.5502520971497562</v>
      </c>
      <c r="E94" s="79">
        <v>70.610804951723537</v>
      </c>
      <c r="F94" s="79">
        <v>-49.063291092916771</v>
      </c>
      <c r="G94" s="79">
        <v>8.019395439028175</v>
      </c>
      <c r="H94" s="79">
        <v>62.651839771262189</v>
      </c>
      <c r="I94" s="79">
        <v>-11.197108874273072</v>
      </c>
      <c r="J94" s="79">
        <v>0.80634169393166466</v>
      </c>
      <c r="K94" s="80">
        <v>0</v>
      </c>
      <c r="L94" s="95">
        <f t="shared" ref="L94:L105" si="25">H94-K94</f>
        <v>62.651839771262189</v>
      </c>
      <c r="M94" s="95"/>
      <c r="N94" s="95">
        <f t="shared" ref="N94:N105" si="26">SUM(D94:J94)</f>
        <v>88.378233985905482</v>
      </c>
    </row>
    <row r="95" spans="1:14" s="110" customFormat="1">
      <c r="A95" s="127">
        <f t="shared" ref="A95:C105" si="27">A78</f>
        <v>44593</v>
      </c>
      <c r="B95" s="94">
        <f t="shared" si="27"/>
        <v>24</v>
      </c>
      <c r="C95" s="94">
        <f t="shared" si="27"/>
        <v>8</v>
      </c>
      <c r="D95" s="79">
        <v>-4.7461667098076727</v>
      </c>
      <c r="E95" s="79">
        <v>-94.465972461205297</v>
      </c>
      <c r="F95" s="79">
        <v>-49.365728261009593</v>
      </c>
      <c r="G95" s="79">
        <v>-20.508383524732459</v>
      </c>
      <c r="H95" s="79">
        <v>-59.497491299683553</v>
      </c>
      <c r="I95" s="79">
        <v>-14.006948505623656</v>
      </c>
      <c r="J95" s="79">
        <v>-1.9725638190546182</v>
      </c>
      <c r="K95" s="80">
        <v>0</v>
      </c>
      <c r="L95" s="95">
        <f t="shared" si="25"/>
        <v>-59.497491299683553</v>
      </c>
      <c r="M95" s="95"/>
      <c r="N95" s="95">
        <f t="shared" si="26"/>
        <v>-244.56325458111687</v>
      </c>
    </row>
    <row r="96" spans="1:14" s="110" customFormat="1">
      <c r="A96" s="127">
        <f t="shared" si="27"/>
        <v>44621</v>
      </c>
      <c r="B96" s="94">
        <f t="shared" si="27"/>
        <v>10</v>
      </c>
      <c r="C96" s="94">
        <f t="shared" si="27"/>
        <v>8</v>
      </c>
      <c r="D96" s="79">
        <v>3.5108122068215564</v>
      </c>
      <c r="E96" s="79">
        <v>35.821492276887724</v>
      </c>
      <c r="F96" s="79">
        <v>-15.93604959828159</v>
      </c>
      <c r="G96" s="79">
        <v>-43.45326423891396</v>
      </c>
      <c r="H96" s="79">
        <v>-84.701392046140271</v>
      </c>
      <c r="I96" s="79">
        <v>-1.9310743616905782E-2</v>
      </c>
      <c r="J96" s="79">
        <v>-4.3060249981039265</v>
      </c>
      <c r="K96" s="80">
        <v>0</v>
      </c>
      <c r="L96" s="95">
        <f t="shared" si="25"/>
        <v>-84.701392046140271</v>
      </c>
      <c r="M96" s="95"/>
      <c r="N96" s="95">
        <f t="shared" si="26"/>
        <v>-109.08373714134737</v>
      </c>
    </row>
    <row r="97" spans="1:17" s="110" customFormat="1">
      <c r="A97" s="127">
        <f t="shared" si="27"/>
        <v>44652</v>
      </c>
      <c r="B97" s="94">
        <f t="shared" si="27"/>
        <v>13</v>
      </c>
      <c r="C97" s="94">
        <f t="shared" si="27"/>
        <v>9</v>
      </c>
      <c r="D97" s="79">
        <v>-6.8274715459778941</v>
      </c>
      <c r="E97" s="79">
        <v>-134.08122783534682</v>
      </c>
      <c r="F97" s="79">
        <v>-62.635347866247869</v>
      </c>
      <c r="G97" s="79">
        <v>-23.422885533560336</v>
      </c>
      <c r="H97" s="79">
        <v>-38.405077650762074</v>
      </c>
      <c r="I97" s="79">
        <v>-15.497448029211322</v>
      </c>
      <c r="J97" s="79">
        <v>-2.3258270436997259</v>
      </c>
      <c r="K97" s="80">
        <v>0</v>
      </c>
      <c r="L97" s="95">
        <f t="shared" si="25"/>
        <v>-38.405077650762074</v>
      </c>
      <c r="M97" s="95"/>
      <c r="N97" s="95">
        <f t="shared" si="26"/>
        <v>-283.19528550480607</v>
      </c>
    </row>
    <row r="98" spans="1:17" s="110" customFormat="1">
      <c r="A98" s="127">
        <f t="shared" si="27"/>
        <v>44682</v>
      </c>
      <c r="B98" s="94">
        <f t="shared" si="27"/>
        <v>26</v>
      </c>
      <c r="C98" s="94">
        <f t="shared" si="27"/>
        <v>17</v>
      </c>
      <c r="D98" s="79">
        <v>1.4792886700294312</v>
      </c>
      <c r="E98" s="79">
        <v>140.04847793697743</v>
      </c>
      <c r="F98" s="79">
        <v>73.518480566128417</v>
      </c>
      <c r="G98" s="79">
        <v>14.766536916180851</v>
      </c>
      <c r="H98" s="79">
        <v>-172.80670561875843</v>
      </c>
      <c r="I98" s="79">
        <v>107.49728870197085</v>
      </c>
      <c r="J98" s="79">
        <v>0.4171430408302137</v>
      </c>
      <c r="K98" s="80">
        <v>0</v>
      </c>
      <c r="L98" s="95">
        <f t="shared" si="25"/>
        <v>-172.80670561875843</v>
      </c>
      <c r="M98" s="95"/>
      <c r="N98" s="95">
        <f t="shared" si="26"/>
        <v>164.92051021335877</v>
      </c>
    </row>
    <row r="99" spans="1:17" s="110" customFormat="1">
      <c r="A99" s="127">
        <f t="shared" si="27"/>
        <v>44713</v>
      </c>
      <c r="B99" s="94">
        <f t="shared" si="27"/>
        <v>27</v>
      </c>
      <c r="C99" s="94">
        <f t="shared" si="27"/>
        <v>18</v>
      </c>
      <c r="D99" s="79">
        <v>-0.88616136925918509</v>
      </c>
      <c r="E99" s="79">
        <v>-171.39441780153993</v>
      </c>
      <c r="F99" s="79">
        <v>2.9392466006803137</v>
      </c>
      <c r="G99" s="79">
        <v>1.6199581598603161</v>
      </c>
      <c r="H99" s="79">
        <v>-249.21304408945201</v>
      </c>
      <c r="I99" s="79">
        <v>6.5750973102856172</v>
      </c>
      <c r="J99" s="79">
        <v>7.2077485456906412E-2</v>
      </c>
      <c r="K99" s="80">
        <v>0</v>
      </c>
      <c r="L99" s="95">
        <f t="shared" si="25"/>
        <v>-249.21304408945201</v>
      </c>
      <c r="M99" s="95"/>
      <c r="N99" s="95">
        <f t="shared" si="26"/>
        <v>-410.28724370396793</v>
      </c>
    </row>
    <row r="100" spans="1:17">
      <c r="A100" s="127">
        <f t="shared" si="27"/>
        <v>44378</v>
      </c>
      <c r="B100" s="94">
        <f t="shared" si="27"/>
        <v>6</v>
      </c>
      <c r="C100" s="94">
        <f t="shared" si="27"/>
        <v>17</v>
      </c>
      <c r="D100" s="79">
        <v>-0.17406786801377822</v>
      </c>
      <c r="E100" s="79">
        <v>-80.867978048464806</v>
      </c>
      <c r="F100" s="79">
        <v>-45.499683232583003</v>
      </c>
      <c r="G100" s="79">
        <v>-21.47779780054854</v>
      </c>
      <c r="H100" s="79">
        <v>-88.417606565264776</v>
      </c>
      <c r="I100" s="79">
        <v>-47.944941149792463</v>
      </c>
      <c r="J100" s="79">
        <v>-0.62573631310523359</v>
      </c>
      <c r="K100" s="80">
        <v>0</v>
      </c>
      <c r="L100" s="95">
        <f t="shared" si="25"/>
        <v>-88.417606565264776</v>
      </c>
      <c r="M100" s="95"/>
      <c r="N100" s="95">
        <f t="shared" si="26"/>
        <v>-285.00781097777258</v>
      </c>
      <c r="O100" s="109"/>
      <c r="Q100" s="110"/>
    </row>
    <row r="101" spans="1:17">
      <c r="A101" s="127">
        <f t="shared" si="27"/>
        <v>44409</v>
      </c>
      <c r="B101" s="94">
        <f t="shared" si="27"/>
        <v>12</v>
      </c>
      <c r="C101" s="94">
        <f t="shared" si="27"/>
        <v>17</v>
      </c>
      <c r="D101" s="79">
        <v>-1.0816215935226721</v>
      </c>
      <c r="E101" s="79">
        <v>-242.86419605519771</v>
      </c>
      <c r="F101" s="79">
        <v>-50.166194349355038</v>
      </c>
      <c r="G101" s="79">
        <v>8.7344908522772187</v>
      </c>
      <c r="H101" s="79">
        <v>-21.923378744550902</v>
      </c>
      <c r="I101" s="79">
        <v>23.114838561086057</v>
      </c>
      <c r="J101" s="79">
        <v>0.24355263949556222</v>
      </c>
      <c r="K101" s="80">
        <v>0</v>
      </c>
      <c r="L101" s="95">
        <f t="shared" si="25"/>
        <v>-21.923378744550902</v>
      </c>
      <c r="M101" s="95"/>
      <c r="N101" s="95">
        <f t="shared" si="26"/>
        <v>-283.94250868976752</v>
      </c>
      <c r="O101" s="109"/>
      <c r="Q101" s="110"/>
    </row>
    <row r="102" spans="1:17">
      <c r="A102" s="127">
        <f t="shared" si="27"/>
        <v>44440</v>
      </c>
      <c r="B102" s="94">
        <f t="shared" si="27"/>
        <v>8</v>
      </c>
      <c r="C102" s="94">
        <f t="shared" si="27"/>
        <v>17</v>
      </c>
      <c r="D102" s="79">
        <v>0.24846502535092019</v>
      </c>
      <c r="E102" s="79">
        <v>-45.13624720717776</v>
      </c>
      <c r="F102" s="79">
        <v>10.081103432907105</v>
      </c>
      <c r="G102" s="79">
        <v>-15.957344556105177</v>
      </c>
      <c r="H102" s="79">
        <v>-42.721620490009279</v>
      </c>
      <c r="I102" s="79">
        <v>-18.006994731634567</v>
      </c>
      <c r="J102" s="79">
        <v>-0.46443011092994202</v>
      </c>
      <c r="K102" s="80">
        <v>0</v>
      </c>
      <c r="L102" s="95">
        <f t="shared" si="25"/>
        <v>-42.721620490009279</v>
      </c>
      <c r="M102" s="95"/>
      <c r="N102" s="95">
        <f t="shared" si="26"/>
        <v>-111.9570686375987</v>
      </c>
      <c r="O102" s="109"/>
      <c r="Q102" s="110"/>
    </row>
    <row r="103" spans="1:17">
      <c r="A103" s="127">
        <f t="shared" si="27"/>
        <v>44470</v>
      </c>
      <c r="B103" s="94">
        <f t="shared" si="27"/>
        <v>12</v>
      </c>
      <c r="C103" s="94">
        <f t="shared" si="27"/>
        <v>8</v>
      </c>
      <c r="D103" s="79">
        <v>6.0128077771544506</v>
      </c>
      <c r="E103" s="79">
        <v>80.550124093983925</v>
      </c>
      <c r="F103" s="79">
        <v>16.095427590947114</v>
      </c>
      <c r="G103" s="79">
        <v>12.658476124901304</v>
      </c>
      <c r="H103" s="79">
        <v>48.944487691226733</v>
      </c>
      <c r="I103" s="79">
        <v>4.4136771082073816</v>
      </c>
      <c r="J103" s="79">
        <v>1.3350960770112901</v>
      </c>
      <c r="K103" s="80">
        <v>0</v>
      </c>
      <c r="L103" s="95">
        <f t="shared" si="25"/>
        <v>48.944487691226733</v>
      </c>
      <c r="M103" s="95"/>
      <c r="N103" s="95">
        <f t="shared" si="26"/>
        <v>170.01009646343221</v>
      </c>
      <c r="O103" s="109"/>
      <c r="Q103" s="110"/>
    </row>
    <row r="104" spans="1:17">
      <c r="A104" s="127">
        <f t="shared" si="27"/>
        <v>44501</v>
      </c>
      <c r="B104" s="94">
        <f t="shared" si="27"/>
        <v>24</v>
      </c>
      <c r="C104" s="94">
        <f t="shared" si="27"/>
        <v>9</v>
      </c>
      <c r="D104" s="79">
        <v>5.0402702669020067</v>
      </c>
      <c r="E104" s="79">
        <v>133.90566530383225</v>
      </c>
      <c r="F104" s="79">
        <v>50.044014451725317</v>
      </c>
      <c r="G104" s="79">
        <v>33.358971849642167</v>
      </c>
      <c r="H104" s="79">
        <v>54.794454327871861</v>
      </c>
      <c r="I104" s="79">
        <v>13.054806709190917</v>
      </c>
      <c r="J104" s="79">
        <v>3.314894671806798</v>
      </c>
      <c r="K104" s="80">
        <v>0</v>
      </c>
      <c r="L104" s="95">
        <f t="shared" si="25"/>
        <v>54.794454327871861</v>
      </c>
      <c r="M104" s="95"/>
      <c r="N104" s="95">
        <f t="shared" si="26"/>
        <v>293.51307758097136</v>
      </c>
      <c r="O104" s="109"/>
      <c r="Q104" s="110"/>
    </row>
    <row r="105" spans="1:17">
      <c r="A105" s="127">
        <f t="shared" si="27"/>
        <v>44531</v>
      </c>
      <c r="B105" s="94">
        <f t="shared" si="27"/>
        <v>27</v>
      </c>
      <c r="C105" s="94">
        <f t="shared" si="27"/>
        <v>18</v>
      </c>
      <c r="D105" s="79">
        <v>7.4247850984223547</v>
      </c>
      <c r="E105" s="79">
        <v>54.545543751473204</v>
      </c>
      <c r="F105" s="79">
        <v>-14.925672583437947</v>
      </c>
      <c r="G105" s="79">
        <v>17.393743906069439</v>
      </c>
      <c r="H105" s="79">
        <v>45.071369290843492</v>
      </c>
      <c r="I105" s="79">
        <v>16.5120960430799</v>
      </c>
      <c r="J105" s="79">
        <v>1.5918433908928875</v>
      </c>
      <c r="K105" s="80">
        <v>0</v>
      </c>
      <c r="L105" s="95">
        <f t="shared" si="25"/>
        <v>45.071369290843492</v>
      </c>
      <c r="M105" s="95"/>
      <c r="N105" s="95">
        <f t="shared" si="26"/>
        <v>127.61370889734333</v>
      </c>
      <c r="O105" s="109"/>
      <c r="Q105" s="110"/>
    </row>
    <row r="106" spans="1:17" ht="13.5" thickBot="1">
      <c r="A106" s="100"/>
      <c r="B106" s="101"/>
      <c r="C106" s="101"/>
      <c r="D106" s="113">
        <f t="shared" ref="D106:K106" si="28">SUM(D94:D105)</f>
        <v>16.551192055249274</v>
      </c>
      <c r="E106" s="113">
        <f t="shared" si="28"/>
        <v>-253.32793109405435</v>
      </c>
      <c r="F106" s="113">
        <f t="shared" si="28"/>
        <v>-134.91369434144354</v>
      </c>
      <c r="G106" s="113">
        <f t="shared" si="28"/>
        <v>-28.268102405901004</v>
      </c>
      <c r="H106" s="113">
        <f t="shared" si="28"/>
        <v>-546.22416542341693</v>
      </c>
      <c r="I106" s="113">
        <f t="shared" si="28"/>
        <v>64.495052399668708</v>
      </c>
      <c r="J106" s="113">
        <f t="shared" si="28"/>
        <v>-1.9136332854681235</v>
      </c>
      <c r="K106" s="114">
        <f t="shared" si="28"/>
        <v>0</v>
      </c>
      <c r="L106" s="113">
        <f>SUM(L94:L105)</f>
        <v>-546.22416542341693</v>
      </c>
      <c r="M106" s="113"/>
      <c r="N106" s="113">
        <f>SUM(N94:N105)</f>
        <v>-883.60128209536572</v>
      </c>
    </row>
    <row r="107" spans="1:17" ht="14.25" thickTop="1" thickBot="1">
      <c r="H107" s="87" t="s">
        <v>60</v>
      </c>
      <c r="I107" s="102" t="s">
        <v>61</v>
      </c>
    </row>
    <row r="108" spans="1:17" ht="13.5" thickBot="1">
      <c r="A108" s="100"/>
      <c r="B108" s="101"/>
      <c r="C108" s="101"/>
      <c r="D108" s="74" t="s">
        <v>65</v>
      </c>
      <c r="E108" s="88"/>
      <c r="F108" s="88"/>
      <c r="G108" s="88"/>
      <c r="H108" s="88"/>
      <c r="I108" s="88"/>
      <c r="J108" s="88"/>
      <c r="K108" s="103"/>
    </row>
    <row r="109" spans="1:17" ht="13.5" thickBot="1">
      <c r="A109" s="100"/>
      <c r="B109" s="101"/>
      <c r="C109" s="101"/>
      <c r="D109" s="74" t="s">
        <v>43</v>
      </c>
      <c r="E109" s="88"/>
      <c r="F109" s="88"/>
      <c r="G109" s="88"/>
      <c r="H109" s="88"/>
      <c r="I109" s="88"/>
      <c r="J109" s="88"/>
      <c r="K109" s="75" t="s">
        <v>40</v>
      </c>
      <c r="L109" s="89"/>
      <c r="M109" s="89"/>
      <c r="N109" s="90"/>
    </row>
    <row r="110" spans="1:17">
      <c r="A110" s="91" t="s">
        <v>44</v>
      </c>
      <c r="B110" s="126" t="s">
        <v>45</v>
      </c>
      <c r="C110" s="126" t="s">
        <v>46</v>
      </c>
      <c r="D110" s="91" t="s">
        <v>47</v>
      </c>
      <c r="E110" s="91" t="s">
        <v>48</v>
      </c>
      <c r="F110" s="91" t="s">
        <v>49</v>
      </c>
      <c r="G110" s="91" t="s">
        <v>50</v>
      </c>
      <c r="H110" s="91" t="s">
        <v>54</v>
      </c>
      <c r="I110" s="91" t="s">
        <v>52</v>
      </c>
      <c r="J110" s="91" t="s">
        <v>53</v>
      </c>
      <c r="K110" s="92" t="s">
        <v>54</v>
      </c>
      <c r="L110" s="93" t="s">
        <v>55</v>
      </c>
      <c r="N110" s="93" t="s">
        <v>10</v>
      </c>
    </row>
    <row r="111" spans="1:17">
      <c r="A111" s="127">
        <f>A94</f>
        <v>44562</v>
      </c>
      <c r="B111" s="94">
        <f t="shared" ref="B111:C111" si="29">B94</f>
        <v>27</v>
      </c>
      <c r="C111" s="94">
        <f t="shared" si="29"/>
        <v>8</v>
      </c>
      <c r="D111" s="84">
        <f t="shared" ref="D111:K122" si="30">D77+D94</f>
        <v>153.60237709714974</v>
      </c>
      <c r="E111" s="84">
        <f t="shared" si="30"/>
        <v>2620.0691489517235</v>
      </c>
      <c r="F111" s="84">
        <f t="shared" si="30"/>
        <v>670.7304929070832</v>
      </c>
      <c r="G111" s="84">
        <f t="shared" si="30"/>
        <v>1012.2745054390281</v>
      </c>
      <c r="H111" s="84">
        <f t="shared" si="30"/>
        <v>3375.6578945212623</v>
      </c>
      <c r="I111" s="84">
        <f t="shared" si="30"/>
        <v>466.10320212572697</v>
      </c>
      <c r="J111" s="84">
        <f t="shared" si="30"/>
        <v>138.45776569393166</v>
      </c>
      <c r="K111" s="99">
        <f t="shared" si="30"/>
        <v>3.1115609999999996</v>
      </c>
      <c r="L111" s="95">
        <f t="shared" ref="L111:L122" si="31">H111-K111</f>
        <v>3372.5463335212621</v>
      </c>
      <c r="M111" s="95"/>
      <c r="N111" s="95">
        <f t="shared" ref="N111:N122" si="32">SUM(D111:J111)</f>
        <v>8436.895386735905</v>
      </c>
      <c r="Q111" s="109"/>
    </row>
    <row r="112" spans="1:17">
      <c r="A112" s="127">
        <f t="shared" ref="A112:C122" si="33">A95</f>
        <v>44593</v>
      </c>
      <c r="B112" s="94">
        <f t="shared" si="33"/>
        <v>24</v>
      </c>
      <c r="C112" s="94">
        <f t="shared" si="33"/>
        <v>8</v>
      </c>
      <c r="D112" s="84">
        <f t="shared" si="30"/>
        <v>156.94310129019232</v>
      </c>
      <c r="E112" s="84">
        <f t="shared" si="30"/>
        <v>2557.1030585387948</v>
      </c>
      <c r="F112" s="84">
        <f t="shared" si="30"/>
        <v>707.64433573899043</v>
      </c>
      <c r="G112" s="84">
        <f t="shared" si="30"/>
        <v>1072.6953854752676</v>
      </c>
      <c r="H112" s="84">
        <f t="shared" si="30"/>
        <v>3428.2377407003164</v>
      </c>
      <c r="I112" s="84">
        <f t="shared" si="30"/>
        <v>385.06032549437634</v>
      </c>
      <c r="J112" s="84">
        <f t="shared" si="30"/>
        <v>139.22165418094539</v>
      </c>
      <c r="K112" s="99">
        <f t="shared" si="30"/>
        <v>3.2168049999999999</v>
      </c>
      <c r="L112" s="95">
        <f t="shared" si="31"/>
        <v>3425.0209357003164</v>
      </c>
      <c r="M112" s="95"/>
      <c r="N112" s="95">
        <f t="shared" si="32"/>
        <v>8446.9056014188827</v>
      </c>
      <c r="Q112" s="109"/>
    </row>
    <row r="113" spans="1:17">
      <c r="A113" s="127">
        <f t="shared" si="33"/>
        <v>44621</v>
      </c>
      <c r="B113" s="94">
        <f t="shared" si="33"/>
        <v>10</v>
      </c>
      <c r="C113" s="94">
        <f t="shared" si="33"/>
        <v>8</v>
      </c>
      <c r="D113" s="84">
        <f t="shared" si="30"/>
        <v>136.27898120682156</v>
      </c>
      <c r="E113" s="84">
        <f t="shared" si="30"/>
        <v>2444.6477342768876</v>
      </c>
      <c r="F113" s="84">
        <f t="shared" si="30"/>
        <v>717.72450040171839</v>
      </c>
      <c r="G113" s="84">
        <f t="shared" si="30"/>
        <v>1033.449107761086</v>
      </c>
      <c r="H113" s="84">
        <f t="shared" si="30"/>
        <v>3180.0399169538596</v>
      </c>
      <c r="I113" s="84">
        <f t="shared" si="30"/>
        <v>440.23682925638309</v>
      </c>
      <c r="J113" s="84">
        <f t="shared" si="30"/>
        <v>137.27663700189606</v>
      </c>
      <c r="K113" s="99">
        <f t="shared" si="30"/>
        <v>3.1513649999999997</v>
      </c>
      <c r="L113" s="95">
        <f t="shared" si="31"/>
        <v>3176.8885519538594</v>
      </c>
      <c r="M113" s="95"/>
      <c r="N113" s="95">
        <f t="shared" si="32"/>
        <v>8089.6537068586522</v>
      </c>
      <c r="Q113" s="109"/>
    </row>
    <row r="114" spans="1:17">
      <c r="A114" s="127">
        <f t="shared" si="33"/>
        <v>44652</v>
      </c>
      <c r="B114" s="94">
        <f t="shared" si="33"/>
        <v>13</v>
      </c>
      <c r="C114" s="94">
        <f t="shared" si="33"/>
        <v>9</v>
      </c>
      <c r="D114" s="84">
        <f t="shared" si="30"/>
        <v>111.2463544540221</v>
      </c>
      <c r="E114" s="84">
        <f t="shared" si="30"/>
        <v>2096.9787161646532</v>
      </c>
      <c r="F114" s="84">
        <f t="shared" si="30"/>
        <v>561.21999113375205</v>
      </c>
      <c r="G114" s="84">
        <f t="shared" si="30"/>
        <v>944.06612546643964</v>
      </c>
      <c r="H114" s="84">
        <f t="shared" si="30"/>
        <v>3233.5323423492378</v>
      </c>
      <c r="I114" s="84">
        <f t="shared" si="30"/>
        <v>397.03860597078864</v>
      </c>
      <c r="J114" s="84">
        <f t="shared" si="30"/>
        <v>131.73137095630028</v>
      </c>
      <c r="K114" s="99">
        <f t="shared" si="30"/>
        <v>3.4625200000000005</v>
      </c>
      <c r="L114" s="95">
        <f t="shared" si="31"/>
        <v>3230.0698223492377</v>
      </c>
      <c r="M114" s="95"/>
      <c r="N114" s="95">
        <f t="shared" si="32"/>
        <v>7475.8135064951939</v>
      </c>
      <c r="Q114" s="109"/>
    </row>
    <row r="115" spans="1:17">
      <c r="A115" s="127">
        <f t="shared" si="33"/>
        <v>44682</v>
      </c>
      <c r="B115" s="94">
        <f t="shared" si="33"/>
        <v>26</v>
      </c>
      <c r="C115" s="94">
        <f t="shared" si="33"/>
        <v>17</v>
      </c>
      <c r="D115" s="84">
        <f t="shared" si="30"/>
        <v>118.48549167002943</v>
      </c>
      <c r="E115" s="84">
        <f t="shared" si="30"/>
        <v>1862.9597069369775</v>
      </c>
      <c r="F115" s="84">
        <f t="shared" si="30"/>
        <v>592.71148656612843</v>
      </c>
      <c r="G115" s="84">
        <f t="shared" si="30"/>
        <v>928.20136691618086</v>
      </c>
      <c r="H115" s="84">
        <f t="shared" si="30"/>
        <v>3789.5790853812418</v>
      </c>
      <c r="I115" s="84">
        <f t="shared" si="30"/>
        <v>620.46772370197084</v>
      </c>
      <c r="J115" s="84">
        <f t="shared" si="30"/>
        <v>121.66179504083021</v>
      </c>
      <c r="K115" s="99">
        <f t="shared" si="30"/>
        <v>2.1446460000000003</v>
      </c>
      <c r="L115" s="95">
        <f t="shared" si="31"/>
        <v>3787.4344393812416</v>
      </c>
      <c r="M115" s="95"/>
      <c r="N115" s="95">
        <f t="shared" si="32"/>
        <v>8034.0666562133592</v>
      </c>
      <c r="Q115" s="109"/>
    </row>
    <row r="116" spans="1:17">
      <c r="A116" s="127">
        <f t="shared" si="33"/>
        <v>44713</v>
      </c>
      <c r="B116" s="94">
        <f t="shared" si="33"/>
        <v>27</v>
      </c>
      <c r="C116" s="94">
        <f t="shared" si="33"/>
        <v>18</v>
      </c>
      <c r="D116" s="84">
        <f t="shared" si="30"/>
        <v>128.65147863074083</v>
      </c>
      <c r="E116" s="84">
        <f t="shared" si="30"/>
        <v>2270.9886481984599</v>
      </c>
      <c r="F116" s="84">
        <f t="shared" si="30"/>
        <v>782.27898260068037</v>
      </c>
      <c r="G116" s="84">
        <f t="shared" si="30"/>
        <v>1006.2774761598603</v>
      </c>
      <c r="H116" s="84">
        <f t="shared" si="30"/>
        <v>4496.8005231605484</v>
      </c>
      <c r="I116" s="84">
        <f t="shared" si="30"/>
        <v>666.97742831028563</v>
      </c>
      <c r="J116" s="84">
        <f t="shared" si="30"/>
        <v>131.07032448545689</v>
      </c>
      <c r="K116" s="99">
        <f t="shared" si="30"/>
        <v>4.0721160000000003</v>
      </c>
      <c r="L116" s="95">
        <f t="shared" si="31"/>
        <v>4492.7284071605482</v>
      </c>
      <c r="M116" s="95"/>
      <c r="N116" s="95">
        <f t="shared" si="32"/>
        <v>9483.0448615460318</v>
      </c>
      <c r="Q116" s="109"/>
    </row>
    <row r="117" spans="1:17">
      <c r="A117" s="127">
        <f t="shared" si="33"/>
        <v>44378</v>
      </c>
      <c r="B117" s="94">
        <f t="shared" si="33"/>
        <v>6</v>
      </c>
      <c r="C117" s="94">
        <f t="shared" si="33"/>
        <v>17</v>
      </c>
      <c r="D117" s="84">
        <f t="shared" si="30"/>
        <v>144.59799413198624</v>
      </c>
      <c r="E117" s="84">
        <f t="shared" si="30"/>
        <v>2461.9427529515351</v>
      </c>
      <c r="F117" s="84">
        <f t="shared" si="30"/>
        <v>793.53070076741699</v>
      </c>
      <c r="G117" s="84">
        <f t="shared" si="30"/>
        <v>1058.3461061994515</v>
      </c>
      <c r="H117" s="84">
        <f t="shared" si="30"/>
        <v>4902.1193111847351</v>
      </c>
      <c r="I117" s="84">
        <f t="shared" si="30"/>
        <v>577.51665585020748</v>
      </c>
      <c r="J117" s="84">
        <f t="shared" si="30"/>
        <v>133.87928468689478</v>
      </c>
      <c r="K117" s="99">
        <f t="shared" si="30"/>
        <v>4.210799999999999</v>
      </c>
      <c r="L117" s="95">
        <f t="shared" si="31"/>
        <v>4897.9085111847353</v>
      </c>
      <c r="M117" s="95"/>
      <c r="N117" s="95">
        <f t="shared" si="32"/>
        <v>10071.932805772227</v>
      </c>
      <c r="Q117" s="109"/>
    </row>
    <row r="118" spans="1:17">
      <c r="A118" s="127">
        <f t="shared" si="33"/>
        <v>44409</v>
      </c>
      <c r="B118" s="94">
        <f t="shared" si="33"/>
        <v>12</v>
      </c>
      <c r="C118" s="94">
        <f t="shared" si="33"/>
        <v>17</v>
      </c>
      <c r="D118" s="84">
        <f t="shared" si="30"/>
        <v>141.09331340647734</v>
      </c>
      <c r="E118" s="84">
        <f t="shared" si="30"/>
        <v>2451.2806529448021</v>
      </c>
      <c r="F118" s="84">
        <f t="shared" si="30"/>
        <v>714.70306765064504</v>
      </c>
      <c r="G118" s="84">
        <f t="shared" si="30"/>
        <v>1108.6713298522773</v>
      </c>
      <c r="H118" s="84">
        <f t="shared" si="30"/>
        <v>4874.0230179221162</v>
      </c>
      <c r="I118" s="84">
        <f t="shared" si="30"/>
        <v>542.35144122775273</v>
      </c>
      <c r="J118" s="84">
        <f t="shared" si="30"/>
        <v>132.82277063949556</v>
      </c>
      <c r="K118" s="99">
        <f t="shared" si="30"/>
        <v>4.1021200000000002</v>
      </c>
      <c r="L118" s="95">
        <f t="shared" si="31"/>
        <v>4869.9208979221166</v>
      </c>
      <c r="M118" s="95"/>
      <c r="N118" s="95">
        <f t="shared" si="32"/>
        <v>9964.9455936435661</v>
      </c>
      <c r="Q118" s="109"/>
    </row>
    <row r="119" spans="1:17">
      <c r="A119" s="127">
        <f t="shared" si="33"/>
        <v>44440</v>
      </c>
      <c r="B119" s="94">
        <f t="shared" si="33"/>
        <v>8</v>
      </c>
      <c r="C119" s="94">
        <f t="shared" si="33"/>
        <v>17</v>
      </c>
      <c r="D119" s="84">
        <f t="shared" si="30"/>
        <v>112.12061702535092</v>
      </c>
      <c r="E119" s="84">
        <f t="shared" si="30"/>
        <v>2183.8847617928222</v>
      </c>
      <c r="F119" s="84">
        <f t="shared" si="30"/>
        <v>736.92735743290712</v>
      </c>
      <c r="G119" s="84">
        <f t="shared" si="30"/>
        <v>994.96277644389477</v>
      </c>
      <c r="H119" s="84">
        <f t="shared" si="30"/>
        <v>4371.3610712599902</v>
      </c>
      <c r="I119" s="84">
        <f t="shared" si="30"/>
        <v>464.31967626836541</v>
      </c>
      <c r="J119" s="84">
        <f t="shared" si="30"/>
        <v>137.30933588907004</v>
      </c>
      <c r="K119" s="99">
        <f t="shared" si="30"/>
        <v>3.8783199999999995</v>
      </c>
      <c r="L119" s="95">
        <f t="shared" si="31"/>
        <v>4367.4827512599904</v>
      </c>
      <c r="M119" s="95"/>
      <c r="N119" s="95">
        <f t="shared" si="32"/>
        <v>9000.8855961123991</v>
      </c>
      <c r="Q119" s="109"/>
    </row>
    <row r="120" spans="1:17">
      <c r="A120" s="127">
        <f t="shared" si="33"/>
        <v>44470</v>
      </c>
      <c r="B120" s="94">
        <f t="shared" si="33"/>
        <v>12</v>
      </c>
      <c r="C120" s="94">
        <f t="shared" si="33"/>
        <v>8</v>
      </c>
      <c r="D120" s="84">
        <f t="shared" si="30"/>
        <v>125.85576077715444</v>
      </c>
      <c r="E120" s="84">
        <f t="shared" si="30"/>
        <v>2185.860424093984</v>
      </c>
      <c r="F120" s="84">
        <f t="shared" si="30"/>
        <v>626.23915259094713</v>
      </c>
      <c r="G120" s="84">
        <f t="shared" si="30"/>
        <v>926.25093712490127</v>
      </c>
      <c r="H120" s="84">
        <f t="shared" si="30"/>
        <v>3129.0400846912266</v>
      </c>
      <c r="I120" s="84">
        <f t="shared" si="30"/>
        <v>362.32612510820735</v>
      </c>
      <c r="J120" s="84">
        <f t="shared" si="30"/>
        <v>138.49362207701128</v>
      </c>
      <c r="K120" s="99">
        <f t="shared" si="30"/>
        <v>2.3694799999999998</v>
      </c>
      <c r="L120" s="95">
        <f t="shared" si="31"/>
        <v>3126.6706046912268</v>
      </c>
      <c r="M120" s="95"/>
      <c r="N120" s="95">
        <f t="shared" si="32"/>
        <v>7494.0661064634323</v>
      </c>
      <c r="Q120" s="109"/>
    </row>
    <row r="121" spans="1:17">
      <c r="A121" s="127">
        <f t="shared" si="33"/>
        <v>44501</v>
      </c>
      <c r="B121" s="94">
        <f t="shared" si="33"/>
        <v>24</v>
      </c>
      <c r="C121" s="94">
        <f t="shared" si="33"/>
        <v>9</v>
      </c>
      <c r="D121" s="84">
        <f t="shared" si="30"/>
        <v>134.33595026690202</v>
      </c>
      <c r="E121" s="84">
        <f t="shared" si="30"/>
        <v>2384.9565903038324</v>
      </c>
      <c r="F121" s="84">
        <f t="shared" si="30"/>
        <v>687.83224145172528</v>
      </c>
      <c r="G121" s="84">
        <f t="shared" si="30"/>
        <v>1012.1451338496422</v>
      </c>
      <c r="H121" s="84">
        <f t="shared" si="30"/>
        <v>3170.8225093278716</v>
      </c>
      <c r="I121" s="84">
        <f t="shared" si="30"/>
        <v>374.92956170919092</v>
      </c>
      <c r="J121" s="84">
        <f t="shared" si="30"/>
        <v>139.0320996718068</v>
      </c>
      <c r="K121" s="99">
        <f t="shared" si="30"/>
        <v>2.7183999999999995</v>
      </c>
      <c r="L121" s="95">
        <f t="shared" si="31"/>
        <v>3168.1041093278714</v>
      </c>
      <c r="M121" s="95"/>
      <c r="N121" s="95">
        <f t="shared" si="32"/>
        <v>7904.0540865809708</v>
      </c>
      <c r="Q121" s="109"/>
    </row>
    <row r="122" spans="1:17">
      <c r="A122" s="127">
        <f t="shared" si="33"/>
        <v>44531</v>
      </c>
      <c r="B122" s="94">
        <f t="shared" si="33"/>
        <v>27</v>
      </c>
      <c r="C122" s="94">
        <f t="shared" si="33"/>
        <v>18</v>
      </c>
      <c r="D122" s="84">
        <f t="shared" si="30"/>
        <v>146.27489409842235</v>
      </c>
      <c r="E122" s="84">
        <f t="shared" si="30"/>
        <v>2609.9159707514732</v>
      </c>
      <c r="F122" s="84">
        <f t="shared" si="30"/>
        <v>767.78198141656208</v>
      </c>
      <c r="G122" s="84">
        <f t="shared" si="30"/>
        <v>1064.9251589060693</v>
      </c>
      <c r="H122" s="84">
        <f t="shared" si="30"/>
        <v>3606.0309975408436</v>
      </c>
      <c r="I122" s="84">
        <f t="shared" si="30"/>
        <v>473.07618004307989</v>
      </c>
      <c r="J122" s="84">
        <f t="shared" si="30"/>
        <v>136.59240039089286</v>
      </c>
      <c r="K122" s="99">
        <f t="shared" si="30"/>
        <v>3.5277179999999997</v>
      </c>
      <c r="L122" s="95">
        <f t="shared" si="31"/>
        <v>3602.5032795408438</v>
      </c>
      <c r="M122" s="95"/>
      <c r="N122" s="95">
        <f t="shared" si="32"/>
        <v>8804.5975831473443</v>
      </c>
      <c r="Q122" s="109"/>
    </row>
    <row r="123" spans="1:17" ht="13.5" thickBot="1">
      <c r="A123" s="100"/>
      <c r="B123" s="101"/>
      <c r="C123" s="101"/>
      <c r="D123" s="113">
        <f t="shared" ref="D123:L123" si="34">SUM(D111:D122)</f>
        <v>1609.4863140552493</v>
      </c>
      <c r="E123" s="113">
        <f t="shared" si="34"/>
        <v>28130.588165905941</v>
      </c>
      <c r="F123" s="113">
        <f t="shared" si="34"/>
        <v>8359.3242906585565</v>
      </c>
      <c r="G123" s="113">
        <f t="shared" si="34"/>
        <v>12162.2654095941</v>
      </c>
      <c r="H123" s="113">
        <f t="shared" si="34"/>
        <v>45557.244494993254</v>
      </c>
      <c r="I123" s="113">
        <f t="shared" si="34"/>
        <v>5770.4037550663361</v>
      </c>
      <c r="J123" s="113">
        <f t="shared" si="34"/>
        <v>1617.5490607145318</v>
      </c>
      <c r="K123" s="114">
        <f t="shared" si="34"/>
        <v>39.965851000000001</v>
      </c>
      <c r="L123" s="113">
        <f t="shared" si="34"/>
        <v>45517.278643993246</v>
      </c>
      <c r="M123" s="113"/>
      <c r="N123" s="113">
        <f>SUM(N111:N122)</f>
        <v>103206.86149098798</v>
      </c>
    </row>
    <row r="124" spans="1:17" ht="13.5" thickTop="1"/>
    <row r="125" spans="1:17">
      <c r="C125" s="86" t="s">
        <v>66</v>
      </c>
      <c r="D125" s="122">
        <f>D123/$N$123</f>
        <v>1.5594760763031143E-2</v>
      </c>
      <c r="E125" s="122">
        <f t="shared" ref="E125:L125" si="35">E123/$N$123</f>
        <v>0.27256509654023636</v>
      </c>
      <c r="F125" s="122">
        <f t="shared" si="35"/>
        <v>8.0995819172240718E-2</v>
      </c>
      <c r="G125" s="122">
        <f t="shared" si="35"/>
        <v>0.1178435739047845</v>
      </c>
      <c r="H125" s="123"/>
      <c r="I125" s="122">
        <f t="shared" si="35"/>
        <v>5.591104769298897E-2</v>
      </c>
      <c r="J125" s="122">
        <f t="shared" si="35"/>
        <v>1.5672882959005357E-2</v>
      </c>
      <c r="K125" s="122">
        <f t="shared" si="35"/>
        <v>3.8724025149713341E-4</v>
      </c>
      <c r="L125" s="122">
        <f t="shared" si="35"/>
        <v>0.44102957871621562</v>
      </c>
      <c r="N125" s="122">
        <f t="shared" ref="N125" si="36">SUM(D125:L125)</f>
        <v>0.99999999999999978</v>
      </c>
    </row>
    <row r="126" spans="1:17">
      <c r="C126" s="98" t="s">
        <v>67</v>
      </c>
      <c r="D126" s="122">
        <f>(D125*0.75)+('11.8-11.9'!C125*0.25)</f>
        <v>1.530631147275747E-2</v>
      </c>
      <c r="E126" s="122">
        <f>(E125*0.75)+('11.8-11.9'!D125*0.25)</f>
        <v>0.26597473936409677</v>
      </c>
      <c r="F126" s="122">
        <f>(F125*0.75)+('11.8-11.9'!E125*0.25)</f>
        <v>7.9787774498314701E-2</v>
      </c>
      <c r="G126" s="122">
        <f>(G125*0.75)+('11.8-11.9'!F125*0.25)</f>
        <v>0.1226566832499783</v>
      </c>
      <c r="H126" s="122"/>
      <c r="I126" s="122">
        <f>(I125*0.75)+('11.8-11.9'!H125*0.25)</f>
        <v>5.7350746806442823E-2</v>
      </c>
      <c r="J126" s="122">
        <f>(J125*0.75)+('11.8-11.9'!I125*0.25)</f>
        <v>1.6347103387405394E-2</v>
      </c>
      <c r="K126" s="122">
        <f>(K125*0.75)+('11.8-11.9'!J125*0.25)</f>
        <v>3.8359876263025731E-4</v>
      </c>
      <c r="L126" s="122">
        <f>(L125*0.75)+('11.8-11.9'!K125*0.25)</f>
        <v>0.4421930424583741</v>
      </c>
      <c r="N126" s="122">
        <f>SUM(D126:L126)</f>
        <v>0.99999999999999989</v>
      </c>
    </row>
    <row r="127" spans="1:17">
      <c r="F127" s="120"/>
    </row>
    <row r="128" spans="1:17">
      <c r="A128" s="97" t="s">
        <v>270</v>
      </c>
    </row>
    <row r="129" spans="3:14">
      <c r="C129" s="98" t="s">
        <v>94</v>
      </c>
      <c r="D129" s="213">
        <f>D125-'11.3-11.5'!B27</f>
        <v>0</v>
      </c>
      <c r="E129" s="213">
        <f>E125-'11.3-11.5'!C27</f>
        <v>0</v>
      </c>
      <c r="F129" s="213">
        <f>F125-'11.3-11.5'!D27</f>
        <v>0</v>
      </c>
      <c r="G129" s="213">
        <f>G125-'11.3-11.5'!F27</f>
        <v>0</v>
      </c>
      <c r="H129" s="213"/>
      <c r="I129" s="213">
        <f>I125-'11.3-11.5'!H27</f>
        <v>0</v>
      </c>
      <c r="J129" s="213">
        <f>J125-'11.3-11.5'!I27</f>
        <v>0</v>
      </c>
      <c r="K129" s="213">
        <f>K125-'11.3-11.5'!J27</f>
        <v>0</v>
      </c>
      <c r="L129" s="213">
        <f>L125-'11.3-11.5'!G27</f>
        <v>0</v>
      </c>
      <c r="M129" s="122"/>
      <c r="N129" s="122"/>
    </row>
    <row r="130" spans="3:14">
      <c r="C130" s="98" t="s">
        <v>20</v>
      </c>
      <c r="D130" s="213">
        <f>D126-'11.3-11.5'!B52</f>
        <v>0</v>
      </c>
      <c r="E130" s="213">
        <f>E126-'11.3-11.5'!C52</f>
        <v>0</v>
      </c>
      <c r="F130" s="213">
        <f>F126-'11.3-11.5'!D52</f>
        <v>0</v>
      </c>
      <c r="G130" s="213">
        <f>G126-'11.3-11.5'!F52</f>
        <v>0</v>
      </c>
      <c r="H130" s="213"/>
      <c r="I130" s="213">
        <f>I126-'11.3-11.5'!H52</f>
        <v>0</v>
      </c>
      <c r="J130" s="213">
        <f>J126-'11.3-11.5'!I52</f>
        <v>0</v>
      </c>
      <c r="K130" s="213">
        <f>K126-'11.3-11.5'!J52</f>
        <v>0</v>
      </c>
      <c r="L130" s="213">
        <f>L126-'11.3-11.5'!G52</f>
        <v>0</v>
      </c>
      <c r="N130" s="122"/>
    </row>
    <row r="132" spans="3:14">
      <c r="G132" s="120"/>
    </row>
    <row r="133" spans="3:14">
      <c r="D133" s="122"/>
      <c r="E133" s="122"/>
      <c r="F133" s="122"/>
      <c r="G133" s="122"/>
      <c r="H133" s="122"/>
      <c r="I133" s="122"/>
      <c r="J133" s="122"/>
      <c r="K133" s="122"/>
      <c r="L133" s="122"/>
    </row>
    <row r="134" spans="3:14">
      <c r="C134" s="124"/>
      <c r="D134" s="122"/>
      <c r="E134" s="122"/>
      <c r="F134" s="122"/>
      <c r="G134" s="122"/>
      <c r="H134" s="122"/>
      <c r="I134" s="122"/>
      <c r="J134" s="122"/>
      <c r="K134" s="122"/>
      <c r="L134" s="122"/>
      <c r="N134" s="122"/>
    </row>
    <row r="135" spans="3:14"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</row>
    <row r="137" spans="3:14"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</row>
    <row r="138" spans="3:14">
      <c r="D138" s="125"/>
      <c r="E138" s="125"/>
      <c r="F138" s="125"/>
      <c r="G138" s="125"/>
      <c r="H138" s="125"/>
      <c r="I138" s="125"/>
      <c r="J138" s="125"/>
      <c r="K138" s="125"/>
      <c r="L138" s="125"/>
    </row>
    <row r="139" spans="3:14">
      <c r="D139" s="121"/>
      <c r="E139" s="121"/>
      <c r="F139" s="121"/>
      <c r="G139" s="121"/>
      <c r="I139" s="121"/>
      <c r="J139" s="121"/>
      <c r="K139" s="121"/>
      <c r="L139" s="121"/>
    </row>
    <row r="141" spans="3:14">
      <c r="D141" s="125"/>
      <c r="E141" s="125"/>
      <c r="F141" s="125"/>
      <c r="G141" s="125"/>
      <c r="H141" s="125"/>
      <c r="I141" s="125"/>
      <c r="J141" s="125"/>
      <c r="K141" s="125"/>
      <c r="L141" s="125"/>
    </row>
    <row r="142" spans="3:14">
      <c r="D142" s="121"/>
      <c r="E142" s="121"/>
      <c r="F142" s="121"/>
      <c r="G142" s="121"/>
      <c r="I142" s="121"/>
      <c r="J142" s="121"/>
      <c r="K142" s="121"/>
      <c r="L142" s="121"/>
    </row>
    <row r="145" spans="4:12">
      <c r="D145" s="125"/>
      <c r="E145" s="125"/>
      <c r="F145" s="125"/>
      <c r="G145" s="125"/>
      <c r="H145" s="125"/>
      <c r="I145" s="125"/>
      <c r="J145" s="125"/>
      <c r="K145" s="125"/>
      <c r="L145" s="125"/>
    </row>
    <row r="146" spans="4:12">
      <c r="D146" s="121"/>
      <c r="E146" s="121"/>
      <c r="F146" s="121"/>
      <c r="G146" s="121"/>
      <c r="H146" s="121"/>
      <c r="I146" s="121"/>
      <c r="J146" s="121"/>
      <c r="K146" s="121"/>
      <c r="L146" s="121"/>
    </row>
    <row r="148" spans="4:12">
      <c r="D148" s="122"/>
      <c r="E148" s="122"/>
      <c r="F148" s="122"/>
      <c r="G148" s="122"/>
      <c r="H148" s="122"/>
      <c r="I148" s="122"/>
      <c r="J148" s="122"/>
      <c r="K148" s="122"/>
      <c r="L148" s="122"/>
    </row>
    <row r="149" spans="4:12">
      <c r="D149" s="121"/>
      <c r="E149" s="121"/>
      <c r="F149" s="121"/>
      <c r="G149" s="121"/>
      <c r="H149" s="121"/>
      <c r="I149" s="121"/>
      <c r="J149" s="121"/>
      <c r="K149" s="121"/>
      <c r="L149" s="121"/>
    </row>
  </sheetData>
  <mergeCells count="1">
    <mergeCell ref="D74:N74"/>
  </mergeCells>
  <pageMargins left="1" right="0.75" top="0.75" bottom="0.75" header="0.5" footer="0.5"/>
  <pageSetup scale="69" firstPageNumber="6" fitToHeight="2" orientation="portrait" cellComments="asDisplayed" useFirstPageNumber="1" r:id="rId1"/>
  <headerFooter alignWithMargins="0">
    <oddHeader>&amp;R&amp;"Arial,Regular"&amp;10Page 11.&amp;P</oddHeader>
  </headerFooter>
  <rowBreaks count="1" manualBreakCount="1">
    <brk id="72" max="13" man="1"/>
  </row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33"/>
  <sheetViews>
    <sheetView view="pageBreakPreview" topLeftCell="A112" zoomScaleNormal="100" zoomScaleSheetLayoutView="100" workbookViewId="0">
      <selection activeCell="D142" sqref="D142"/>
    </sheetView>
  </sheetViews>
  <sheetFormatPr defaultColWidth="9.140625" defaultRowHeight="12.75"/>
  <cols>
    <col min="1" max="1" width="10" style="86" customWidth="1"/>
    <col min="2" max="2" width="9.42578125" style="86" bestFit="1" customWidth="1"/>
    <col min="3" max="3" width="10" style="86" bestFit="1" customWidth="1"/>
    <col min="4" max="4" width="11.28515625" style="86" bestFit="1" customWidth="1"/>
    <col min="5" max="6" width="10.28515625" style="86" bestFit="1" customWidth="1"/>
    <col min="7" max="7" width="12" style="86" customWidth="1"/>
    <col min="8" max="10" width="10.28515625" style="86" bestFit="1" customWidth="1"/>
    <col min="11" max="11" width="11.28515625" style="86" bestFit="1" customWidth="1"/>
    <col min="12" max="12" width="2.42578125" style="86" customWidth="1"/>
    <col min="13" max="13" width="11.28515625" style="86" bestFit="1" customWidth="1"/>
    <col min="14" max="14" width="3.140625" style="110" customWidth="1"/>
    <col min="15" max="16384" width="9.140625" style="86"/>
  </cols>
  <sheetData>
    <row r="1" spans="1:14">
      <c r="A1" s="102" t="str">
        <f>'11.1'!A11</f>
        <v>PacifiCorp</v>
      </c>
    </row>
    <row r="2" spans="1:14">
      <c r="A2" s="102" t="str">
        <f>'11.1'!A12</f>
        <v>Washington 2023 General Rate Case</v>
      </c>
    </row>
    <row r="3" spans="1:14">
      <c r="A3" s="73" t="s">
        <v>41</v>
      </c>
    </row>
    <row r="4" spans="1:14">
      <c r="A4" s="102" t="s">
        <v>68</v>
      </c>
    </row>
    <row r="5" spans="1:14" ht="13.5" thickBot="1">
      <c r="A5" s="102"/>
    </row>
    <row r="6" spans="1:14" ht="15.75" customHeight="1" thickBot="1">
      <c r="C6" s="235" t="s">
        <v>69</v>
      </c>
      <c r="D6" s="236"/>
      <c r="E6" s="236"/>
      <c r="F6" s="236"/>
      <c r="G6" s="236"/>
      <c r="H6" s="236"/>
      <c r="I6" s="236"/>
      <c r="J6" s="237"/>
    </row>
    <row r="7" spans="1:14" ht="15.75" customHeight="1" thickBot="1">
      <c r="C7" s="235" t="s">
        <v>43</v>
      </c>
      <c r="D7" s="236"/>
      <c r="E7" s="236"/>
      <c r="F7" s="236"/>
      <c r="G7" s="236"/>
      <c r="H7" s="236"/>
      <c r="I7" s="237"/>
      <c r="J7" s="130" t="s">
        <v>40</v>
      </c>
      <c r="K7" s="104"/>
      <c r="L7" s="89"/>
      <c r="M7" s="90"/>
      <c r="N7" s="131"/>
    </row>
    <row r="8" spans="1:14">
      <c r="A8" s="91" t="s">
        <v>70</v>
      </c>
      <c r="B8" s="91" t="s">
        <v>44</v>
      </c>
      <c r="C8" s="91" t="s">
        <v>47</v>
      </c>
      <c r="D8" s="91" t="s">
        <v>48</v>
      </c>
      <c r="E8" s="91" t="s">
        <v>49</v>
      </c>
      <c r="F8" s="91" t="s">
        <v>50</v>
      </c>
      <c r="G8" s="91" t="s">
        <v>51</v>
      </c>
      <c r="H8" s="91" t="s">
        <v>52</v>
      </c>
      <c r="I8" s="91" t="s">
        <v>53</v>
      </c>
      <c r="J8" s="92" t="s">
        <v>54</v>
      </c>
      <c r="K8" s="93" t="s">
        <v>71</v>
      </c>
      <c r="L8" s="105"/>
      <c r="M8" s="93" t="s">
        <v>10</v>
      </c>
      <c r="N8" s="93"/>
    </row>
    <row r="9" spans="1:14">
      <c r="A9" s="224">
        <v>2022</v>
      </c>
      <c r="B9" s="224">
        <v>1</v>
      </c>
      <c r="C9" s="79">
        <v>79161.888324999993</v>
      </c>
      <c r="D9" s="79">
        <v>1419394.7650730012</v>
      </c>
      <c r="E9" s="79">
        <v>478255.80276800005</v>
      </c>
      <c r="F9" s="79">
        <v>727441.25671899924</v>
      </c>
      <c r="G9" s="79">
        <v>2293870.0957519989</v>
      </c>
      <c r="H9" s="79">
        <v>309600.0566200001</v>
      </c>
      <c r="I9" s="79">
        <v>100150.47678299999</v>
      </c>
      <c r="J9" s="80">
        <v>2056.7588599999981</v>
      </c>
      <c r="K9" s="95">
        <f t="shared" ref="K9:K20" si="0">G9-J9</f>
        <v>2291813.336891999</v>
      </c>
      <c r="L9" s="95"/>
      <c r="M9" s="95">
        <f t="shared" ref="M9:M20" si="1">SUM(C9:I9)</f>
        <v>5407874.3420399986</v>
      </c>
      <c r="N9" s="132"/>
    </row>
    <row r="10" spans="1:14">
      <c r="A10" s="224">
        <v>2022</v>
      </c>
      <c r="B10" s="224">
        <v>2</v>
      </c>
      <c r="C10" s="79">
        <v>70155.901461000059</v>
      </c>
      <c r="D10" s="79">
        <v>1242625.483253001</v>
      </c>
      <c r="E10" s="79">
        <v>381092.95794000017</v>
      </c>
      <c r="F10" s="79">
        <v>678751.58790300041</v>
      </c>
      <c r="G10" s="79">
        <v>2033994.285147001</v>
      </c>
      <c r="H10" s="79">
        <v>255102.1100740004</v>
      </c>
      <c r="I10" s="79">
        <v>90181.949922999964</v>
      </c>
      <c r="J10" s="80">
        <v>1752.041626000002</v>
      </c>
      <c r="K10" s="95">
        <f t="shared" si="0"/>
        <v>2032242.243521001</v>
      </c>
      <c r="L10" s="95"/>
      <c r="M10" s="95">
        <f t="shared" si="1"/>
        <v>4751904.2757010031</v>
      </c>
      <c r="N10" s="132"/>
    </row>
    <row r="11" spans="1:14">
      <c r="A11" s="224">
        <v>2022</v>
      </c>
      <c r="B11" s="224">
        <v>3</v>
      </c>
      <c r="C11" s="79">
        <v>69434.699011999954</v>
      </c>
      <c r="D11" s="79">
        <v>1232254.4052420014</v>
      </c>
      <c r="E11" s="79">
        <v>356953.22045999987</v>
      </c>
      <c r="F11" s="79">
        <v>708468.06701799913</v>
      </c>
      <c r="G11" s="79">
        <v>2119505.0090990001</v>
      </c>
      <c r="H11" s="79">
        <v>273359.6983840001</v>
      </c>
      <c r="I11" s="79">
        <v>95938.074093999967</v>
      </c>
      <c r="J11" s="80">
        <v>2014.5019549999997</v>
      </c>
      <c r="K11" s="95">
        <f t="shared" si="0"/>
        <v>2117490.5071439999</v>
      </c>
      <c r="L11" s="95"/>
      <c r="M11" s="95">
        <f t="shared" si="1"/>
        <v>4855913.1733090011</v>
      </c>
      <c r="N11" s="132"/>
    </row>
    <row r="12" spans="1:14">
      <c r="A12" s="224">
        <v>2022</v>
      </c>
      <c r="B12" s="224">
        <v>4</v>
      </c>
      <c r="C12" s="79">
        <v>68592.040957999983</v>
      </c>
      <c r="D12" s="79">
        <v>1187517.9508479997</v>
      </c>
      <c r="E12" s="79">
        <v>345088.48330200056</v>
      </c>
      <c r="F12" s="79">
        <v>649720.82070699963</v>
      </c>
      <c r="G12" s="79">
        <v>1983143.1430370002</v>
      </c>
      <c r="H12" s="79">
        <v>267595.42513600021</v>
      </c>
      <c r="I12" s="79">
        <v>92119.054419000036</v>
      </c>
      <c r="J12" s="80">
        <v>1915.6634980000017</v>
      </c>
      <c r="K12" s="95">
        <f t="shared" si="0"/>
        <v>1981227.4795390002</v>
      </c>
      <c r="L12" s="95"/>
      <c r="M12" s="95">
        <f t="shared" si="1"/>
        <v>4593776.9184069987</v>
      </c>
      <c r="N12" s="132"/>
    </row>
    <row r="13" spans="1:14">
      <c r="A13" s="224">
        <v>2022</v>
      </c>
      <c r="B13" s="224">
        <v>5</v>
      </c>
      <c r="C13" s="79">
        <v>74003.867932000037</v>
      </c>
      <c r="D13" s="79">
        <v>1127063.7327769999</v>
      </c>
      <c r="E13" s="79">
        <v>323839.83671000018</v>
      </c>
      <c r="F13" s="79">
        <v>654500.13184799976</v>
      </c>
      <c r="G13" s="79">
        <v>2055370.0218769996</v>
      </c>
      <c r="H13" s="79">
        <v>342453.95919400023</v>
      </c>
      <c r="I13" s="79">
        <v>89247.605740000028</v>
      </c>
      <c r="J13" s="80">
        <v>1579.9688829999941</v>
      </c>
      <c r="K13" s="95">
        <f t="shared" si="0"/>
        <v>2053790.0529939996</v>
      </c>
      <c r="L13" s="95"/>
      <c r="M13" s="95">
        <f t="shared" si="1"/>
        <v>4666479.1560779996</v>
      </c>
      <c r="N13" s="132"/>
    </row>
    <row r="14" spans="1:14">
      <c r="A14" s="224">
        <v>2022</v>
      </c>
      <c r="B14" s="224">
        <v>6</v>
      </c>
      <c r="C14" s="79">
        <v>68671.926591000039</v>
      </c>
      <c r="D14" s="79">
        <v>1098235.1642070008</v>
      </c>
      <c r="E14" s="79">
        <v>333477.51464899955</v>
      </c>
      <c r="F14" s="79">
        <v>650137.89857799956</v>
      </c>
      <c r="G14" s="79">
        <v>2370975.3055549976</v>
      </c>
      <c r="H14" s="79">
        <v>415262.54593000002</v>
      </c>
      <c r="I14" s="79">
        <v>79742.927834999966</v>
      </c>
      <c r="J14" s="80">
        <v>1980.4206599999998</v>
      </c>
      <c r="K14" s="95">
        <f t="shared" si="0"/>
        <v>2368994.8848949978</v>
      </c>
      <c r="L14" s="95"/>
      <c r="M14" s="95">
        <f t="shared" si="1"/>
        <v>5016503.283344998</v>
      </c>
      <c r="N14" s="132"/>
    </row>
    <row r="15" spans="1:14">
      <c r="A15" s="224">
        <v>2021</v>
      </c>
      <c r="B15" s="224">
        <v>7</v>
      </c>
      <c r="C15" s="79">
        <v>86200.667803999924</v>
      </c>
      <c r="D15" s="79">
        <v>1352287.8219210003</v>
      </c>
      <c r="E15" s="79">
        <v>448935.58986899984</v>
      </c>
      <c r="F15" s="79">
        <v>734133.46233300003</v>
      </c>
      <c r="G15" s="79">
        <v>2962469.242331001</v>
      </c>
      <c r="H15" s="79">
        <v>460825.80928600003</v>
      </c>
      <c r="I15" s="79">
        <v>93542.705628999989</v>
      </c>
      <c r="J15" s="80">
        <v>2216.7503199999992</v>
      </c>
      <c r="K15" s="95">
        <f t="shared" si="0"/>
        <v>2960252.4920110009</v>
      </c>
      <c r="M15" s="95">
        <f t="shared" si="1"/>
        <v>6138395.2991730012</v>
      </c>
      <c r="N15" s="132"/>
    </row>
    <row r="16" spans="1:14">
      <c r="A16" s="224">
        <v>2021</v>
      </c>
      <c r="B16" s="224">
        <v>8</v>
      </c>
      <c r="C16" s="79">
        <v>79709.314944000056</v>
      </c>
      <c r="D16" s="79">
        <v>1284344.7750849994</v>
      </c>
      <c r="E16" s="79">
        <v>407521.38666999963</v>
      </c>
      <c r="F16" s="79">
        <v>702110.28141199984</v>
      </c>
      <c r="G16" s="79">
        <v>2612772.4627599968</v>
      </c>
      <c r="H16" s="79">
        <v>348248.72799600003</v>
      </c>
      <c r="I16" s="79">
        <v>89685.346145999894</v>
      </c>
      <c r="J16" s="80">
        <v>2016.401759999997</v>
      </c>
      <c r="K16" s="95">
        <f t="shared" si="0"/>
        <v>2610756.060999997</v>
      </c>
      <c r="M16" s="95">
        <f t="shared" si="1"/>
        <v>5524392.2950129956</v>
      </c>
      <c r="N16" s="132"/>
    </row>
    <row r="17" spans="1:14">
      <c r="A17" s="224">
        <v>2021</v>
      </c>
      <c r="B17" s="224">
        <v>9</v>
      </c>
      <c r="C17" s="79">
        <v>62535.203974999997</v>
      </c>
      <c r="D17" s="79">
        <v>1091566.2117670004</v>
      </c>
      <c r="E17" s="79">
        <v>352664.57282100001</v>
      </c>
      <c r="F17" s="79">
        <v>654784.08299400005</v>
      </c>
      <c r="G17" s="79">
        <v>2287734.9561889982</v>
      </c>
      <c r="H17" s="79">
        <v>266100.5114299999</v>
      </c>
      <c r="I17" s="79">
        <v>85838.357728999938</v>
      </c>
      <c r="J17" s="80">
        <v>1646.1410399999986</v>
      </c>
      <c r="K17" s="95">
        <f t="shared" si="0"/>
        <v>2286088.8151489981</v>
      </c>
      <c r="M17" s="95">
        <f t="shared" si="1"/>
        <v>4801223.8969049985</v>
      </c>
      <c r="N17" s="132"/>
    </row>
    <row r="18" spans="1:14">
      <c r="A18" s="224">
        <v>2021</v>
      </c>
      <c r="B18" s="224">
        <v>10</v>
      </c>
      <c r="C18" s="79">
        <v>60106.580243000011</v>
      </c>
      <c r="D18" s="79">
        <v>1129162.6948360002</v>
      </c>
      <c r="E18" s="79">
        <v>349469.06200000021</v>
      </c>
      <c r="F18" s="79">
        <v>678921.68068399956</v>
      </c>
      <c r="G18" s="79">
        <v>2062682.0866420018</v>
      </c>
      <c r="H18" s="79">
        <v>220390.77932700005</v>
      </c>
      <c r="I18" s="79">
        <v>93572.436958000049</v>
      </c>
      <c r="J18" s="80">
        <v>1527.3171599999987</v>
      </c>
      <c r="K18" s="95">
        <f t="shared" si="0"/>
        <v>2061154.7694820017</v>
      </c>
      <c r="M18" s="95">
        <f t="shared" si="1"/>
        <v>4594305.3206900023</v>
      </c>
      <c r="N18" s="132"/>
    </row>
    <row r="19" spans="1:14">
      <c r="A19" s="224">
        <v>2021</v>
      </c>
      <c r="B19" s="224">
        <v>11</v>
      </c>
      <c r="C19" s="79">
        <v>65584.068528999953</v>
      </c>
      <c r="D19" s="79">
        <v>1193160.2724040006</v>
      </c>
      <c r="E19" s="79">
        <v>376161.67183799978</v>
      </c>
      <c r="F19" s="79">
        <v>661480.08396800049</v>
      </c>
      <c r="G19" s="79">
        <v>2044750.2654659995</v>
      </c>
      <c r="H19" s="79">
        <v>254078.47809600021</v>
      </c>
      <c r="I19" s="79">
        <v>91087.591861000008</v>
      </c>
      <c r="J19" s="80">
        <v>1562.6835599999977</v>
      </c>
      <c r="K19" s="95">
        <f t="shared" si="0"/>
        <v>2043187.5819059995</v>
      </c>
      <c r="M19" s="95">
        <f t="shared" si="1"/>
        <v>4686302.4321620008</v>
      </c>
      <c r="N19" s="132"/>
    </row>
    <row r="20" spans="1:14">
      <c r="A20" s="224">
        <v>2021</v>
      </c>
      <c r="B20" s="224">
        <v>12</v>
      </c>
      <c r="C20" s="79">
        <v>80354.734168000054</v>
      </c>
      <c r="D20" s="79">
        <v>1429839.793755</v>
      </c>
      <c r="E20" s="79">
        <v>442790.2023220004</v>
      </c>
      <c r="F20" s="79">
        <v>721771.65187800024</v>
      </c>
      <c r="G20" s="79">
        <v>2285578.0736009991</v>
      </c>
      <c r="H20" s="79">
        <v>296333.15157300007</v>
      </c>
      <c r="I20" s="79">
        <v>100681.27531100006</v>
      </c>
      <c r="J20" s="80">
        <v>2104.2555130000001</v>
      </c>
      <c r="K20" s="95">
        <f t="shared" si="0"/>
        <v>2283473.8180879992</v>
      </c>
      <c r="M20" s="95">
        <f t="shared" si="1"/>
        <v>5357348.8826080002</v>
      </c>
      <c r="N20" s="132"/>
    </row>
    <row r="21" spans="1:14" ht="13.5" thickBot="1">
      <c r="C21" s="113">
        <f t="shared" ref="C21:K21" si="2">SUM(C9:C20)</f>
        <v>864510.893942</v>
      </c>
      <c r="D21" s="113">
        <f t="shared" si="2"/>
        <v>14787453.071168004</v>
      </c>
      <c r="E21" s="113">
        <f t="shared" si="2"/>
        <v>4596250.301349001</v>
      </c>
      <c r="F21" s="113">
        <f t="shared" si="2"/>
        <v>8222221.006041998</v>
      </c>
      <c r="G21" s="113">
        <f t="shared" si="2"/>
        <v>27112844.947455999</v>
      </c>
      <c r="H21" s="113">
        <f t="shared" si="2"/>
        <v>3709351.2530460018</v>
      </c>
      <c r="I21" s="113">
        <f t="shared" si="2"/>
        <v>1101787.8024279999</v>
      </c>
      <c r="J21" s="133">
        <f t="shared" si="2"/>
        <v>22372.904834999987</v>
      </c>
      <c r="K21" s="113">
        <f t="shared" si="2"/>
        <v>27090472.042620994</v>
      </c>
      <c r="L21" s="113"/>
      <c r="M21" s="113">
        <f>SUM(M9:M20)</f>
        <v>60394419.275430992</v>
      </c>
      <c r="N21" s="134"/>
    </row>
    <row r="22" spans="1:14" ht="22.5" customHeight="1" thickTop="1">
      <c r="E22" s="86" t="s">
        <v>56</v>
      </c>
      <c r="G22" s="105" t="s">
        <v>57</v>
      </c>
      <c r="H22" s="102" t="s">
        <v>58</v>
      </c>
      <c r="M22" s="84" t="s">
        <v>56</v>
      </c>
    </row>
    <row r="23" spans="1:14" ht="13.5" thickBot="1">
      <c r="F23" s="87"/>
      <c r="G23" s="87" t="s">
        <v>59</v>
      </c>
      <c r="H23" s="87"/>
    </row>
    <row r="24" spans="1:14" ht="13.5" thickBot="1">
      <c r="C24" s="128" t="s">
        <v>43</v>
      </c>
      <c r="D24" s="129"/>
      <c r="E24" s="129"/>
      <c r="F24" s="129"/>
      <c r="G24" s="129"/>
      <c r="H24" s="129"/>
      <c r="I24" s="130"/>
      <c r="J24" s="130" t="s">
        <v>40</v>
      </c>
      <c r="K24" s="104"/>
      <c r="L24" s="89"/>
      <c r="M24" s="90"/>
      <c r="N24" s="131"/>
    </row>
    <row r="25" spans="1:14">
      <c r="A25" s="91" t="s">
        <v>70</v>
      </c>
      <c r="B25" s="91" t="s">
        <v>44</v>
      </c>
      <c r="C25" s="91" t="s">
        <v>47</v>
      </c>
      <c r="D25" s="91" t="s">
        <v>48</v>
      </c>
      <c r="E25" s="91" t="s">
        <v>49</v>
      </c>
      <c r="F25" s="91" t="s">
        <v>50</v>
      </c>
      <c r="G25" s="91" t="s">
        <v>54</v>
      </c>
      <c r="H25" s="91" t="s">
        <v>52</v>
      </c>
      <c r="I25" s="91" t="s">
        <v>53</v>
      </c>
      <c r="J25" s="92" t="s">
        <v>54</v>
      </c>
      <c r="K25" s="93" t="s">
        <v>55</v>
      </c>
      <c r="L25" s="105"/>
      <c r="M25" s="93" t="s">
        <v>10</v>
      </c>
      <c r="N25" s="93"/>
    </row>
    <row r="26" spans="1:14">
      <c r="A26" s="106">
        <f t="shared" ref="A26:B37" si="3">A9</f>
        <v>2022</v>
      </c>
      <c r="B26" s="107">
        <f t="shared" si="3"/>
        <v>1</v>
      </c>
      <c r="C26" s="108">
        <v>0</v>
      </c>
      <c r="D26" s="108">
        <v>0</v>
      </c>
      <c r="E26" s="108">
        <v>0</v>
      </c>
      <c r="F26" s="108">
        <v>0</v>
      </c>
      <c r="G26" s="108">
        <v>-15876.849208000007</v>
      </c>
      <c r="H26" s="108">
        <v>0</v>
      </c>
      <c r="I26" s="108">
        <v>0</v>
      </c>
      <c r="J26" s="80">
        <v>0</v>
      </c>
      <c r="K26" s="95">
        <f t="shared" ref="K26:K37" si="4">G26-J26</f>
        <v>-15876.849208000007</v>
      </c>
      <c r="L26" s="95"/>
      <c r="M26" s="95">
        <f t="shared" ref="M26:M37" si="5">SUM(C26:I26)</f>
        <v>-15876.849208000007</v>
      </c>
      <c r="N26" s="132"/>
    </row>
    <row r="27" spans="1:14">
      <c r="A27" s="106">
        <f t="shared" si="3"/>
        <v>2022</v>
      </c>
      <c r="B27" s="107">
        <f t="shared" si="3"/>
        <v>2</v>
      </c>
      <c r="C27" s="108">
        <v>0</v>
      </c>
      <c r="D27" s="108">
        <v>0</v>
      </c>
      <c r="E27" s="108">
        <v>0</v>
      </c>
      <c r="F27" s="108">
        <v>0</v>
      </c>
      <c r="G27" s="108">
        <v>-12101.480479999998</v>
      </c>
      <c r="H27" s="108">
        <v>0</v>
      </c>
      <c r="I27" s="108">
        <v>0</v>
      </c>
      <c r="J27" s="80">
        <v>0</v>
      </c>
      <c r="K27" s="95">
        <f t="shared" si="4"/>
        <v>-12101.480479999998</v>
      </c>
      <c r="L27" s="95"/>
      <c r="M27" s="95">
        <f t="shared" si="5"/>
        <v>-12101.480479999998</v>
      </c>
      <c r="N27" s="132"/>
    </row>
    <row r="28" spans="1:14">
      <c r="A28" s="106">
        <f t="shared" si="3"/>
        <v>2022</v>
      </c>
      <c r="B28" s="107">
        <f t="shared" si="3"/>
        <v>3</v>
      </c>
      <c r="C28" s="108">
        <v>0</v>
      </c>
      <c r="D28" s="108">
        <v>0</v>
      </c>
      <c r="E28" s="108">
        <v>0</v>
      </c>
      <c r="F28" s="108">
        <v>0</v>
      </c>
      <c r="G28" s="108">
        <v>-15404.925412000011</v>
      </c>
      <c r="H28" s="108">
        <v>0</v>
      </c>
      <c r="I28" s="108">
        <v>0</v>
      </c>
      <c r="J28" s="80">
        <v>0</v>
      </c>
      <c r="K28" s="95">
        <f t="shared" si="4"/>
        <v>-15404.925412000011</v>
      </c>
      <c r="L28" s="95"/>
      <c r="M28" s="95">
        <f t="shared" si="5"/>
        <v>-15404.925412000011</v>
      </c>
      <c r="N28" s="132"/>
    </row>
    <row r="29" spans="1:14">
      <c r="A29" s="106">
        <f t="shared" si="3"/>
        <v>2022</v>
      </c>
      <c r="B29" s="107">
        <f t="shared" si="3"/>
        <v>4</v>
      </c>
      <c r="C29" s="108">
        <v>0</v>
      </c>
      <c r="D29" s="108">
        <v>0</v>
      </c>
      <c r="E29" s="108">
        <v>0</v>
      </c>
      <c r="F29" s="108">
        <v>0</v>
      </c>
      <c r="G29" s="108">
        <v>-17800.243863999985</v>
      </c>
      <c r="H29" s="108">
        <v>0</v>
      </c>
      <c r="I29" s="108">
        <v>0</v>
      </c>
      <c r="J29" s="80">
        <v>0</v>
      </c>
      <c r="K29" s="95">
        <f t="shared" si="4"/>
        <v>-17800.243863999985</v>
      </c>
      <c r="L29" s="95"/>
      <c r="M29" s="95">
        <f t="shared" si="5"/>
        <v>-17800.243863999985</v>
      </c>
      <c r="N29" s="132"/>
    </row>
    <row r="30" spans="1:14">
      <c r="A30" s="106">
        <f t="shared" si="3"/>
        <v>2022</v>
      </c>
      <c r="B30" s="107">
        <f t="shared" si="3"/>
        <v>5</v>
      </c>
      <c r="C30" s="108">
        <v>0</v>
      </c>
      <c r="D30" s="108">
        <v>0</v>
      </c>
      <c r="E30" s="108">
        <v>0</v>
      </c>
      <c r="F30" s="108">
        <v>0</v>
      </c>
      <c r="G30" s="108">
        <v>-18966.45816300001</v>
      </c>
      <c r="H30" s="108">
        <v>0</v>
      </c>
      <c r="I30" s="108">
        <v>0</v>
      </c>
      <c r="J30" s="80">
        <v>0</v>
      </c>
      <c r="K30" s="95">
        <f t="shared" si="4"/>
        <v>-18966.45816300001</v>
      </c>
      <c r="L30" s="95"/>
      <c r="M30" s="95">
        <f t="shared" si="5"/>
        <v>-18966.45816300001</v>
      </c>
      <c r="N30" s="132"/>
    </row>
    <row r="31" spans="1:14">
      <c r="A31" s="106">
        <f t="shared" si="3"/>
        <v>2022</v>
      </c>
      <c r="B31" s="107">
        <f t="shared" si="3"/>
        <v>6</v>
      </c>
      <c r="C31" s="108">
        <v>0</v>
      </c>
      <c r="D31" s="108">
        <v>0</v>
      </c>
      <c r="E31" s="108">
        <v>0</v>
      </c>
      <c r="F31" s="108">
        <v>0</v>
      </c>
      <c r="G31" s="108">
        <v>-23300.775596499978</v>
      </c>
      <c r="H31" s="108">
        <v>0</v>
      </c>
      <c r="I31" s="108">
        <v>0</v>
      </c>
      <c r="J31" s="80">
        <v>0</v>
      </c>
      <c r="K31" s="95">
        <f t="shared" si="4"/>
        <v>-23300.775596499978</v>
      </c>
      <c r="L31" s="95"/>
      <c r="M31" s="95">
        <f t="shared" si="5"/>
        <v>-23300.775596499978</v>
      </c>
      <c r="N31" s="132"/>
    </row>
    <row r="32" spans="1:14">
      <c r="A32" s="106">
        <f t="shared" si="3"/>
        <v>2021</v>
      </c>
      <c r="B32" s="107">
        <f t="shared" si="3"/>
        <v>7</v>
      </c>
      <c r="C32" s="108">
        <v>0</v>
      </c>
      <c r="D32" s="108">
        <v>0</v>
      </c>
      <c r="E32" s="108">
        <v>0</v>
      </c>
      <c r="F32" s="108">
        <v>0</v>
      </c>
      <c r="G32" s="108">
        <v>-13781.316224000007</v>
      </c>
      <c r="H32" s="108">
        <v>0</v>
      </c>
      <c r="I32" s="108">
        <v>0</v>
      </c>
      <c r="J32" s="80">
        <v>0</v>
      </c>
      <c r="K32" s="95">
        <f t="shared" si="4"/>
        <v>-13781.316224000007</v>
      </c>
      <c r="M32" s="95">
        <f t="shared" si="5"/>
        <v>-13781.316224000007</v>
      </c>
      <c r="N32" s="132"/>
    </row>
    <row r="33" spans="1:14">
      <c r="A33" s="106">
        <f t="shared" si="3"/>
        <v>2021</v>
      </c>
      <c r="B33" s="107">
        <f t="shared" si="3"/>
        <v>8</v>
      </c>
      <c r="C33" s="108">
        <v>0</v>
      </c>
      <c r="D33" s="108">
        <v>0</v>
      </c>
      <c r="E33" s="108">
        <v>0</v>
      </c>
      <c r="F33" s="108">
        <v>0</v>
      </c>
      <c r="G33" s="108">
        <v>-13890.362337750006</v>
      </c>
      <c r="H33" s="108">
        <v>0</v>
      </c>
      <c r="I33" s="108">
        <v>0</v>
      </c>
      <c r="J33" s="80">
        <v>0</v>
      </c>
      <c r="K33" s="95">
        <f t="shared" si="4"/>
        <v>-13890.362337750006</v>
      </c>
      <c r="M33" s="95">
        <f t="shared" si="5"/>
        <v>-13890.362337750006</v>
      </c>
      <c r="N33" s="132"/>
    </row>
    <row r="34" spans="1:14">
      <c r="A34" s="106">
        <f t="shared" si="3"/>
        <v>2021</v>
      </c>
      <c r="B34" s="107">
        <f t="shared" si="3"/>
        <v>9</v>
      </c>
      <c r="C34" s="108">
        <v>0</v>
      </c>
      <c r="D34" s="108">
        <v>0</v>
      </c>
      <c r="E34" s="108">
        <v>0</v>
      </c>
      <c r="F34" s="108">
        <v>0</v>
      </c>
      <c r="G34" s="108">
        <v>-15012.199682249995</v>
      </c>
      <c r="H34" s="108">
        <v>0</v>
      </c>
      <c r="I34" s="108">
        <v>0</v>
      </c>
      <c r="J34" s="80">
        <v>0</v>
      </c>
      <c r="K34" s="95">
        <f t="shared" si="4"/>
        <v>-15012.199682249995</v>
      </c>
      <c r="M34" s="95">
        <f t="shared" si="5"/>
        <v>-15012.199682249995</v>
      </c>
      <c r="N34" s="132"/>
    </row>
    <row r="35" spans="1:14">
      <c r="A35" s="106">
        <f t="shared" si="3"/>
        <v>2021</v>
      </c>
      <c r="B35" s="107">
        <f t="shared" si="3"/>
        <v>10</v>
      </c>
      <c r="C35" s="108">
        <v>0</v>
      </c>
      <c r="D35" s="108">
        <v>0</v>
      </c>
      <c r="E35" s="108">
        <v>0</v>
      </c>
      <c r="F35" s="108">
        <v>0</v>
      </c>
      <c r="G35" s="108">
        <v>-11680.618786000001</v>
      </c>
      <c r="H35" s="108">
        <v>0</v>
      </c>
      <c r="I35" s="108">
        <v>0</v>
      </c>
      <c r="J35" s="80">
        <v>0</v>
      </c>
      <c r="K35" s="95">
        <f t="shared" si="4"/>
        <v>-11680.618786000001</v>
      </c>
      <c r="M35" s="95">
        <f t="shared" si="5"/>
        <v>-11680.618786000001</v>
      </c>
      <c r="N35" s="132"/>
    </row>
    <row r="36" spans="1:14">
      <c r="A36" s="106">
        <f t="shared" si="3"/>
        <v>2021</v>
      </c>
      <c r="B36" s="107">
        <f t="shared" si="3"/>
        <v>11</v>
      </c>
      <c r="C36" s="108">
        <v>0</v>
      </c>
      <c r="D36" s="108">
        <v>0</v>
      </c>
      <c r="E36" s="108">
        <v>0</v>
      </c>
      <c r="F36" s="108">
        <v>0</v>
      </c>
      <c r="G36" s="108">
        <v>-11417.626751999995</v>
      </c>
      <c r="H36" s="108">
        <v>0</v>
      </c>
      <c r="I36" s="108">
        <v>0</v>
      </c>
      <c r="J36" s="80">
        <v>0</v>
      </c>
      <c r="K36" s="95">
        <f t="shared" si="4"/>
        <v>-11417.626751999995</v>
      </c>
      <c r="M36" s="95">
        <f t="shared" si="5"/>
        <v>-11417.626751999995</v>
      </c>
      <c r="N36" s="132"/>
    </row>
    <row r="37" spans="1:14">
      <c r="A37" s="106">
        <f t="shared" si="3"/>
        <v>2021</v>
      </c>
      <c r="B37" s="107">
        <f t="shared" si="3"/>
        <v>12</v>
      </c>
      <c r="C37" s="108">
        <v>0</v>
      </c>
      <c r="D37" s="108">
        <v>0</v>
      </c>
      <c r="E37" s="108">
        <v>0</v>
      </c>
      <c r="F37" s="108">
        <v>0</v>
      </c>
      <c r="G37" s="108">
        <v>-14769.789614749991</v>
      </c>
      <c r="H37" s="108">
        <v>0</v>
      </c>
      <c r="I37" s="108">
        <v>0</v>
      </c>
      <c r="J37" s="80">
        <v>0</v>
      </c>
      <c r="K37" s="95">
        <f t="shared" si="4"/>
        <v>-14769.789614749991</v>
      </c>
      <c r="M37" s="95">
        <f t="shared" si="5"/>
        <v>-14769.789614749991</v>
      </c>
      <c r="N37" s="132"/>
    </row>
    <row r="38" spans="1:14" ht="13.5" thickBot="1">
      <c r="C38" s="113">
        <f t="shared" ref="C38:K38" si="6">SUM(C26:C37)</f>
        <v>0</v>
      </c>
      <c r="D38" s="113">
        <f t="shared" si="6"/>
        <v>0</v>
      </c>
      <c r="E38" s="113">
        <f t="shared" si="6"/>
        <v>0</v>
      </c>
      <c r="F38" s="113">
        <f t="shared" si="6"/>
        <v>0</v>
      </c>
      <c r="G38" s="113">
        <f t="shared" si="6"/>
        <v>-184002.64612024999</v>
      </c>
      <c r="H38" s="113">
        <f t="shared" si="6"/>
        <v>0</v>
      </c>
      <c r="I38" s="113">
        <f t="shared" si="6"/>
        <v>0</v>
      </c>
      <c r="J38" s="133">
        <f t="shared" si="6"/>
        <v>0</v>
      </c>
      <c r="K38" s="113">
        <f t="shared" si="6"/>
        <v>-184002.64612024999</v>
      </c>
      <c r="L38" s="113"/>
      <c r="M38" s="113">
        <f>SUM(M26:M37)</f>
        <v>-184002.64612024999</v>
      </c>
      <c r="N38" s="134"/>
    </row>
    <row r="39" spans="1:14" ht="27" customHeight="1" thickTop="1" thickBot="1">
      <c r="G39" s="105" t="s">
        <v>60</v>
      </c>
      <c r="H39" s="102" t="s">
        <v>61</v>
      </c>
    </row>
    <row r="40" spans="1:14" ht="13.5" thickBot="1">
      <c r="C40" s="235" t="s">
        <v>72</v>
      </c>
      <c r="D40" s="236"/>
      <c r="E40" s="236"/>
      <c r="F40" s="236"/>
      <c r="G40" s="236"/>
      <c r="H40" s="236"/>
      <c r="I40" s="236"/>
      <c r="J40" s="237"/>
      <c r="K40" s="136"/>
      <c r="L40" s="136"/>
      <c r="M40" s="136"/>
    </row>
    <row r="41" spans="1:14" ht="15.75" customHeight="1" thickBot="1">
      <c r="C41" s="235" t="s">
        <v>43</v>
      </c>
      <c r="D41" s="236"/>
      <c r="E41" s="236"/>
      <c r="F41" s="236"/>
      <c r="G41" s="236"/>
      <c r="H41" s="236"/>
      <c r="I41" s="237"/>
      <c r="J41" s="130" t="s">
        <v>40</v>
      </c>
      <c r="K41" s="104"/>
      <c r="L41" s="89"/>
      <c r="M41" s="90"/>
      <c r="N41" s="131"/>
    </row>
    <row r="42" spans="1:14">
      <c r="A42" s="91" t="s">
        <v>70</v>
      </c>
      <c r="B42" s="91" t="s">
        <v>44</v>
      </c>
      <c r="C42" s="91" t="s">
        <v>47</v>
      </c>
      <c r="D42" s="91" t="s">
        <v>48</v>
      </c>
      <c r="E42" s="91" t="s">
        <v>49</v>
      </c>
      <c r="F42" s="91" t="s">
        <v>50</v>
      </c>
      <c r="G42" s="91" t="s">
        <v>54</v>
      </c>
      <c r="H42" s="91" t="s">
        <v>52</v>
      </c>
      <c r="I42" s="91" t="s">
        <v>53</v>
      </c>
      <c r="J42" s="92" t="s">
        <v>54</v>
      </c>
      <c r="K42" s="93" t="s">
        <v>73</v>
      </c>
      <c r="L42" s="105"/>
      <c r="M42" s="93" t="s">
        <v>10</v>
      </c>
      <c r="N42" s="93"/>
    </row>
    <row r="43" spans="1:14">
      <c r="A43" s="106">
        <f t="shared" ref="A43:A54" si="7">A26</f>
        <v>2022</v>
      </c>
      <c r="B43" s="107">
        <f t="shared" ref="B43:B54" si="8">B9</f>
        <v>1</v>
      </c>
      <c r="C43" s="84">
        <f t="shared" ref="C43:J54" si="9">C9+C26</f>
        <v>79161.888324999993</v>
      </c>
      <c r="D43" s="84">
        <f t="shared" si="9"/>
        <v>1419394.7650730012</v>
      </c>
      <c r="E43" s="84">
        <f t="shared" si="9"/>
        <v>478255.80276800005</v>
      </c>
      <c r="F43" s="84">
        <f t="shared" si="9"/>
        <v>727441.25671899924</v>
      </c>
      <c r="G43" s="84">
        <f t="shared" si="9"/>
        <v>2277993.2465439988</v>
      </c>
      <c r="H43" s="84">
        <f t="shared" si="9"/>
        <v>309600.0566200001</v>
      </c>
      <c r="I43" s="84">
        <f t="shared" si="9"/>
        <v>100150.47678299999</v>
      </c>
      <c r="J43" s="99">
        <f t="shared" si="9"/>
        <v>2056.7588599999981</v>
      </c>
      <c r="K43" s="95">
        <f t="shared" ref="K43:K54" si="10">G43-J43</f>
        <v>2275936.4876839989</v>
      </c>
      <c r="L43" s="95"/>
      <c r="M43" s="95">
        <f t="shared" ref="M43:M54" si="11">SUM(C43:I43)</f>
        <v>5391997.4928319994</v>
      </c>
      <c r="N43" s="132"/>
    </row>
    <row r="44" spans="1:14">
      <c r="A44" s="106">
        <f t="shared" si="7"/>
        <v>2022</v>
      </c>
      <c r="B44" s="107">
        <f t="shared" si="8"/>
        <v>2</v>
      </c>
      <c r="C44" s="84">
        <f t="shared" si="9"/>
        <v>70155.901461000059</v>
      </c>
      <c r="D44" s="84">
        <f t="shared" si="9"/>
        <v>1242625.483253001</v>
      </c>
      <c r="E44" s="84">
        <f t="shared" si="9"/>
        <v>381092.95794000017</v>
      </c>
      <c r="F44" s="84">
        <f t="shared" si="9"/>
        <v>678751.58790300041</v>
      </c>
      <c r="G44" s="84">
        <f t="shared" si="9"/>
        <v>2021892.8046670011</v>
      </c>
      <c r="H44" s="84">
        <f t="shared" si="9"/>
        <v>255102.1100740004</v>
      </c>
      <c r="I44" s="84">
        <f t="shared" si="9"/>
        <v>90181.949922999964</v>
      </c>
      <c r="J44" s="99">
        <f t="shared" si="9"/>
        <v>1752.041626000002</v>
      </c>
      <c r="K44" s="95">
        <f t="shared" si="10"/>
        <v>2020140.763041001</v>
      </c>
      <c r="L44" s="95"/>
      <c r="M44" s="95">
        <f t="shared" si="11"/>
        <v>4739802.7952210037</v>
      </c>
      <c r="N44" s="132"/>
    </row>
    <row r="45" spans="1:14">
      <c r="A45" s="106">
        <f t="shared" si="7"/>
        <v>2022</v>
      </c>
      <c r="B45" s="107">
        <f t="shared" si="8"/>
        <v>3</v>
      </c>
      <c r="C45" s="84">
        <f t="shared" si="9"/>
        <v>69434.699011999954</v>
      </c>
      <c r="D45" s="84">
        <f t="shared" si="9"/>
        <v>1232254.4052420014</v>
      </c>
      <c r="E45" s="84">
        <f t="shared" si="9"/>
        <v>356953.22045999987</v>
      </c>
      <c r="F45" s="84">
        <f t="shared" si="9"/>
        <v>708468.06701799913</v>
      </c>
      <c r="G45" s="84">
        <f t="shared" si="9"/>
        <v>2104100.083687</v>
      </c>
      <c r="H45" s="84">
        <f t="shared" si="9"/>
        <v>273359.6983840001</v>
      </c>
      <c r="I45" s="84">
        <f t="shared" si="9"/>
        <v>95938.074093999967</v>
      </c>
      <c r="J45" s="99">
        <f t="shared" si="9"/>
        <v>2014.5019549999997</v>
      </c>
      <c r="K45" s="95">
        <f t="shared" si="10"/>
        <v>2102085.5817319998</v>
      </c>
      <c r="L45" s="95"/>
      <c r="M45" s="95">
        <f t="shared" si="11"/>
        <v>4840508.2478970001</v>
      </c>
      <c r="N45" s="132"/>
    </row>
    <row r="46" spans="1:14">
      <c r="A46" s="106">
        <f t="shared" si="7"/>
        <v>2022</v>
      </c>
      <c r="B46" s="107">
        <f t="shared" si="8"/>
        <v>4</v>
      </c>
      <c r="C46" s="84">
        <f t="shared" si="9"/>
        <v>68592.040957999983</v>
      </c>
      <c r="D46" s="84">
        <f t="shared" si="9"/>
        <v>1187517.9508479997</v>
      </c>
      <c r="E46" s="84">
        <f t="shared" si="9"/>
        <v>345088.48330200056</v>
      </c>
      <c r="F46" s="84">
        <f t="shared" si="9"/>
        <v>649720.82070699963</v>
      </c>
      <c r="G46" s="84">
        <f t="shared" si="9"/>
        <v>1965342.8991730001</v>
      </c>
      <c r="H46" s="84">
        <f t="shared" si="9"/>
        <v>267595.42513600021</v>
      </c>
      <c r="I46" s="84">
        <f t="shared" si="9"/>
        <v>92119.054419000036</v>
      </c>
      <c r="J46" s="99">
        <f t="shared" si="9"/>
        <v>1915.6634980000017</v>
      </c>
      <c r="K46" s="95">
        <f t="shared" si="10"/>
        <v>1963427.2356750001</v>
      </c>
      <c r="L46" s="95"/>
      <c r="M46" s="95">
        <f t="shared" si="11"/>
        <v>4575976.6745429989</v>
      </c>
      <c r="N46" s="132"/>
    </row>
    <row r="47" spans="1:14">
      <c r="A47" s="106">
        <f t="shared" si="7"/>
        <v>2022</v>
      </c>
      <c r="B47" s="107">
        <f t="shared" si="8"/>
        <v>5</v>
      </c>
      <c r="C47" s="84">
        <f t="shared" si="9"/>
        <v>74003.867932000037</v>
      </c>
      <c r="D47" s="84">
        <f t="shared" si="9"/>
        <v>1127063.7327769999</v>
      </c>
      <c r="E47" s="84">
        <f t="shared" si="9"/>
        <v>323839.83671000018</v>
      </c>
      <c r="F47" s="84">
        <f t="shared" si="9"/>
        <v>654500.13184799976</v>
      </c>
      <c r="G47" s="84">
        <f t="shared" si="9"/>
        <v>2036403.5637139997</v>
      </c>
      <c r="H47" s="84">
        <f t="shared" si="9"/>
        <v>342453.95919400023</v>
      </c>
      <c r="I47" s="84">
        <f t="shared" si="9"/>
        <v>89247.605740000028</v>
      </c>
      <c r="J47" s="99">
        <f t="shared" si="9"/>
        <v>1579.9688829999941</v>
      </c>
      <c r="K47" s="95">
        <f t="shared" si="10"/>
        <v>2034823.5948309996</v>
      </c>
      <c r="L47" s="95"/>
      <c r="M47" s="95">
        <f t="shared" si="11"/>
        <v>4647512.697914999</v>
      </c>
      <c r="N47" s="132"/>
    </row>
    <row r="48" spans="1:14">
      <c r="A48" s="106">
        <f t="shared" si="7"/>
        <v>2022</v>
      </c>
      <c r="B48" s="107">
        <f t="shared" si="8"/>
        <v>6</v>
      </c>
      <c r="C48" s="84">
        <f t="shared" si="9"/>
        <v>68671.926591000039</v>
      </c>
      <c r="D48" s="84">
        <f t="shared" si="9"/>
        <v>1098235.1642070008</v>
      </c>
      <c r="E48" s="84">
        <f t="shared" si="9"/>
        <v>333477.51464899955</v>
      </c>
      <c r="F48" s="84">
        <f t="shared" si="9"/>
        <v>650137.89857799956</v>
      </c>
      <c r="G48" s="84">
        <f t="shared" si="9"/>
        <v>2347674.5299584977</v>
      </c>
      <c r="H48" s="84">
        <f t="shared" si="9"/>
        <v>415262.54593000002</v>
      </c>
      <c r="I48" s="84">
        <f t="shared" si="9"/>
        <v>79742.927834999966</v>
      </c>
      <c r="J48" s="99">
        <f t="shared" si="9"/>
        <v>1980.4206599999998</v>
      </c>
      <c r="K48" s="95">
        <f t="shared" si="10"/>
        <v>2345694.1092984979</v>
      </c>
      <c r="L48" s="95"/>
      <c r="M48" s="95">
        <f t="shared" si="11"/>
        <v>4993202.5077484977</v>
      </c>
      <c r="N48" s="132"/>
    </row>
    <row r="49" spans="1:17">
      <c r="A49" s="106">
        <f t="shared" si="7"/>
        <v>2021</v>
      </c>
      <c r="B49" s="107">
        <f t="shared" si="8"/>
        <v>7</v>
      </c>
      <c r="C49" s="84">
        <f t="shared" si="9"/>
        <v>86200.667803999924</v>
      </c>
      <c r="D49" s="84">
        <f t="shared" si="9"/>
        <v>1352287.8219210003</v>
      </c>
      <c r="E49" s="84">
        <f t="shared" si="9"/>
        <v>448935.58986899984</v>
      </c>
      <c r="F49" s="84">
        <f t="shared" si="9"/>
        <v>734133.46233300003</v>
      </c>
      <c r="G49" s="84">
        <f t="shared" si="9"/>
        <v>2948687.926107001</v>
      </c>
      <c r="H49" s="84">
        <f t="shared" si="9"/>
        <v>460825.80928600003</v>
      </c>
      <c r="I49" s="84">
        <f t="shared" si="9"/>
        <v>93542.705628999989</v>
      </c>
      <c r="J49" s="99">
        <f t="shared" si="9"/>
        <v>2216.7503199999992</v>
      </c>
      <c r="K49" s="95">
        <f t="shared" si="10"/>
        <v>2946471.1757870009</v>
      </c>
      <c r="L49" s="95"/>
      <c r="M49" s="95">
        <f t="shared" si="11"/>
        <v>6124613.9829490017</v>
      </c>
      <c r="N49" s="132"/>
    </row>
    <row r="50" spans="1:17">
      <c r="A50" s="106">
        <f t="shared" si="7"/>
        <v>2021</v>
      </c>
      <c r="B50" s="107">
        <f t="shared" si="8"/>
        <v>8</v>
      </c>
      <c r="C50" s="84">
        <f t="shared" si="9"/>
        <v>79709.314944000056</v>
      </c>
      <c r="D50" s="84">
        <f t="shared" si="9"/>
        <v>1284344.7750849994</v>
      </c>
      <c r="E50" s="84">
        <f t="shared" si="9"/>
        <v>407521.38666999963</v>
      </c>
      <c r="F50" s="84">
        <f t="shared" si="9"/>
        <v>702110.28141199984</v>
      </c>
      <c r="G50" s="84">
        <f t="shared" si="9"/>
        <v>2598882.1004222468</v>
      </c>
      <c r="H50" s="84">
        <f t="shared" si="9"/>
        <v>348248.72799600003</v>
      </c>
      <c r="I50" s="84">
        <f t="shared" si="9"/>
        <v>89685.346145999894</v>
      </c>
      <c r="J50" s="99">
        <f t="shared" si="9"/>
        <v>2016.401759999997</v>
      </c>
      <c r="K50" s="95">
        <f t="shared" si="10"/>
        <v>2596865.698662247</v>
      </c>
      <c r="L50" s="95"/>
      <c r="M50" s="95">
        <f t="shared" si="11"/>
        <v>5510501.9326752461</v>
      </c>
      <c r="N50" s="132"/>
    </row>
    <row r="51" spans="1:17">
      <c r="A51" s="106">
        <f t="shared" si="7"/>
        <v>2021</v>
      </c>
      <c r="B51" s="107">
        <f t="shared" si="8"/>
        <v>9</v>
      </c>
      <c r="C51" s="84">
        <f t="shared" si="9"/>
        <v>62535.203974999997</v>
      </c>
      <c r="D51" s="84">
        <f t="shared" si="9"/>
        <v>1091566.2117670004</v>
      </c>
      <c r="E51" s="84">
        <f t="shared" si="9"/>
        <v>352664.57282100001</v>
      </c>
      <c r="F51" s="84">
        <f t="shared" si="9"/>
        <v>654784.08299400005</v>
      </c>
      <c r="G51" s="84">
        <f t="shared" si="9"/>
        <v>2272722.756506748</v>
      </c>
      <c r="H51" s="84">
        <f t="shared" si="9"/>
        <v>266100.5114299999</v>
      </c>
      <c r="I51" s="84">
        <f t="shared" si="9"/>
        <v>85838.357728999938</v>
      </c>
      <c r="J51" s="99">
        <f t="shared" si="9"/>
        <v>1646.1410399999986</v>
      </c>
      <c r="K51" s="95">
        <f t="shared" si="10"/>
        <v>2271076.6154667479</v>
      </c>
      <c r="L51" s="95"/>
      <c r="M51" s="95">
        <f t="shared" si="11"/>
        <v>4786211.6972227488</v>
      </c>
      <c r="N51" s="132"/>
    </row>
    <row r="52" spans="1:17">
      <c r="A52" s="106">
        <f t="shared" si="7"/>
        <v>2021</v>
      </c>
      <c r="B52" s="107">
        <f t="shared" si="8"/>
        <v>10</v>
      </c>
      <c r="C52" s="84">
        <f t="shared" si="9"/>
        <v>60106.580243000011</v>
      </c>
      <c r="D52" s="84">
        <f t="shared" si="9"/>
        <v>1129162.6948360002</v>
      </c>
      <c r="E52" s="84">
        <f t="shared" si="9"/>
        <v>349469.06200000021</v>
      </c>
      <c r="F52" s="84">
        <f t="shared" si="9"/>
        <v>678921.68068399956</v>
      </c>
      <c r="G52" s="84">
        <f t="shared" si="9"/>
        <v>2051001.4678560018</v>
      </c>
      <c r="H52" s="84">
        <f t="shared" si="9"/>
        <v>220390.77932700005</v>
      </c>
      <c r="I52" s="84">
        <f t="shared" si="9"/>
        <v>93572.436958000049</v>
      </c>
      <c r="J52" s="99">
        <f t="shared" si="9"/>
        <v>1527.3171599999987</v>
      </c>
      <c r="K52" s="95">
        <f t="shared" si="10"/>
        <v>2049474.1506960017</v>
      </c>
      <c r="L52" s="95"/>
      <c r="M52" s="95">
        <f t="shared" si="11"/>
        <v>4582624.7019040026</v>
      </c>
      <c r="N52" s="132"/>
    </row>
    <row r="53" spans="1:17">
      <c r="A53" s="106">
        <f t="shared" si="7"/>
        <v>2021</v>
      </c>
      <c r="B53" s="107">
        <f t="shared" si="8"/>
        <v>11</v>
      </c>
      <c r="C53" s="84">
        <f t="shared" si="9"/>
        <v>65584.068528999953</v>
      </c>
      <c r="D53" s="84">
        <f t="shared" si="9"/>
        <v>1193160.2724040006</v>
      </c>
      <c r="E53" s="84">
        <f t="shared" si="9"/>
        <v>376161.67183799978</v>
      </c>
      <c r="F53" s="84">
        <f t="shared" si="9"/>
        <v>661480.08396800049</v>
      </c>
      <c r="G53" s="84">
        <f t="shared" si="9"/>
        <v>2033332.6387139994</v>
      </c>
      <c r="H53" s="84">
        <f t="shared" si="9"/>
        <v>254078.47809600021</v>
      </c>
      <c r="I53" s="84">
        <f t="shared" si="9"/>
        <v>91087.591861000008</v>
      </c>
      <c r="J53" s="99">
        <f t="shared" si="9"/>
        <v>1562.6835599999977</v>
      </c>
      <c r="K53" s="95">
        <f t="shared" si="10"/>
        <v>2031769.9551539994</v>
      </c>
      <c r="L53" s="95"/>
      <c r="M53" s="95">
        <f t="shared" si="11"/>
        <v>4674884.8054100005</v>
      </c>
      <c r="N53" s="132"/>
    </row>
    <row r="54" spans="1:17">
      <c r="A54" s="106">
        <f t="shared" si="7"/>
        <v>2021</v>
      </c>
      <c r="B54" s="107">
        <f t="shared" si="8"/>
        <v>12</v>
      </c>
      <c r="C54" s="84">
        <f t="shared" si="9"/>
        <v>80354.734168000054</v>
      </c>
      <c r="D54" s="84">
        <f t="shared" si="9"/>
        <v>1429839.793755</v>
      </c>
      <c r="E54" s="84">
        <f t="shared" si="9"/>
        <v>442790.2023220004</v>
      </c>
      <c r="F54" s="84">
        <f t="shared" si="9"/>
        <v>721771.65187800024</v>
      </c>
      <c r="G54" s="84">
        <f t="shared" si="9"/>
        <v>2270808.283986249</v>
      </c>
      <c r="H54" s="84">
        <f t="shared" si="9"/>
        <v>296333.15157300007</v>
      </c>
      <c r="I54" s="84">
        <f t="shared" si="9"/>
        <v>100681.27531100006</v>
      </c>
      <c r="J54" s="99">
        <f t="shared" si="9"/>
        <v>2104.2555130000001</v>
      </c>
      <c r="K54" s="95">
        <f t="shared" si="10"/>
        <v>2268704.0284732492</v>
      </c>
      <c r="L54" s="95"/>
      <c r="M54" s="95">
        <f t="shared" si="11"/>
        <v>5342579.0929932501</v>
      </c>
      <c r="N54" s="132"/>
    </row>
    <row r="55" spans="1:17" ht="13.5" thickBot="1">
      <c r="C55" s="113">
        <f t="shared" ref="C55:K55" si="12">SUM(C43:C54)</f>
        <v>864510.893942</v>
      </c>
      <c r="D55" s="113">
        <f t="shared" si="12"/>
        <v>14787453.071168004</v>
      </c>
      <c r="E55" s="113">
        <f t="shared" si="12"/>
        <v>4596250.301349001</v>
      </c>
      <c r="F55" s="113">
        <f t="shared" si="12"/>
        <v>8222221.006041998</v>
      </c>
      <c r="G55" s="113">
        <f t="shared" si="12"/>
        <v>26928842.301335745</v>
      </c>
      <c r="H55" s="113">
        <f t="shared" si="12"/>
        <v>3709351.2530460018</v>
      </c>
      <c r="I55" s="113">
        <f t="shared" si="12"/>
        <v>1101787.8024279999</v>
      </c>
      <c r="J55" s="133">
        <f t="shared" si="12"/>
        <v>22372.904834999987</v>
      </c>
      <c r="K55" s="113">
        <f t="shared" si="12"/>
        <v>26906469.396500744</v>
      </c>
      <c r="L55" s="113"/>
      <c r="M55" s="113">
        <f>SUM(M43:M54)</f>
        <v>60210416.629310749</v>
      </c>
      <c r="N55" s="134"/>
    </row>
    <row r="56" spans="1:17" ht="29.25" customHeight="1" thickTop="1">
      <c r="G56" s="87" t="s">
        <v>62</v>
      </c>
      <c r="H56" s="87" t="s">
        <v>63</v>
      </c>
    </row>
    <row r="57" spans="1:17" ht="13.5" thickBot="1">
      <c r="G57" s="87" t="s">
        <v>277</v>
      </c>
      <c r="O57" s="110"/>
    </row>
    <row r="58" spans="1:17" ht="13.5" customHeight="1" thickBot="1">
      <c r="C58" s="128" t="s">
        <v>43</v>
      </c>
      <c r="D58" s="129"/>
      <c r="E58" s="129"/>
      <c r="F58" s="129"/>
      <c r="G58" s="129"/>
      <c r="H58" s="129"/>
      <c r="I58" s="130"/>
      <c r="J58" s="130" t="s">
        <v>40</v>
      </c>
      <c r="K58" s="104"/>
      <c r="L58" s="89"/>
      <c r="M58" s="90"/>
      <c r="N58" s="131"/>
      <c r="O58" s="110"/>
    </row>
    <row r="59" spans="1:17">
      <c r="A59" s="105" t="s">
        <v>70</v>
      </c>
      <c r="B59" s="105" t="s">
        <v>44</v>
      </c>
      <c r="C59" s="91" t="s">
        <v>47</v>
      </c>
      <c r="D59" s="91" t="s">
        <v>48</v>
      </c>
      <c r="E59" s="91" t="s">
        <v>49</v>
      </c>
      <c r="F59" s="91" t="s">
        <v>50</v>
      </c>
      <c r="G59" s="91" t="s">
        <v>54</v>
      </c>
      <c r="H59" s="91" t="s">
        <v>52</v>
      </c>
      <c r="I59" s="91" t="s">
        <v>53</v>
      </c>
      <c r="J59" s="92" t="s">
        <v>54</v>
      </c>
      <c r="K59" s="93" t="s">
        <v>73</v>
      </c>
      <c r="L59" s="105"/>
      <c r="M59" s="93" t="s">
        <v>10</v>
      </c>
      <c r="N59" s="93"/>
      <c r="O59" s="110"/>
    </row>
    <row r="60" spans="1:17">
      <c r="A60" s="106">
        <f t="shared" ref="A60:A71" si="13">A43</f>
        <v>2022</v>
      </c>
      <c r="B60" s="107">
        <f t="shared" ref="B60:B71" si="14">B9</f>
        <v>1</v>
      </c>
      <c r="C60" s="108">
        <v>0</v>
      </c>
      <c r="D60" s="108">
        <v>0</v>
      </c>
      <c r="E60" s="108">
        <v>0</v>
      </c>
      <c r="F60" s="108">
        <v>0</v>
      </c>
      <c r="G60" s="108">
        <v>14.686000000000089</v>
      </c>
      <c r="H60" s="108">
        <v>13.515333333333285</v>
      </c>
      <c r="I60" s="108">
        <v>0</v>
      </c>
      <c r="J60" s="80">
        <v>0</v>
      </c>
      <c r="K60" s="95">
        <f t="shared" ref="K60:K71" si="15">G60-J60</f>
        <v>14.686000000000089</v>
      </c>
      <c r="L60" s="95"/>
      <c r="M60" s="95">
        <f t="shared" ref="M60:M71" si="16">SUM(C60:I60)</f>
        <v>28.201333333333373</v>
      </c>
      <c r="N60" s="132"/>
      <c r="O60" s="110"/>
      <c r="Q60" s="135"/>
    </row>
    <row r="61" spans="1:17">
      <c r="A61" s="106">
        <f t="shared" si="13"/>
        <v>2022</v>
      </c>
      <c r="B61" s="107">
        <f t="shared" si="14"/>
        <v>2</v>
      </c>
      <c r="C61" s="108">
        <v>0</v>
      </c>
      <c r="D61" s="108">
        <v>0</v>
      </c>
      <c r="E61" s="108">
        <v>0</v>
      </c>
      <c r="F61" s="108">
        <v>0</v>
      </c>
      <c r="G61" s="108">
        <v>86.717333333333258</v>
      </c>
      <c r="H61" s="108">
        <v>27.29741666666661</v>
      </c>
      <c r="I61" s="108">
        <v>0</v>
      </c>
      <c r="J61" s="80">
        <v>0</v>
      </c>
      <c r="K61" s="95">
        <f t="shared" si="15"/>
        <v>86.717333333333258</v>
      </c>
      <c r="L61" s="95"/>
      <c r="M61" s="95">
        <f t="shared" si="16"/>
        <v>114.01474999999986</v>
      </c>
      <c r="N61" s="132"/>
      <c r="O61" s="110"/>
      <c r="Q61" s="135"/>
    </row>
    <row r="62" spans="1:17">
      <c r="A62" s="106">
        <f t="shared" si="13"/>
        <v>2022</v>
      </c>
      <c r="B62" s="107">
        <f t="shared" si="14"/>
        <v>3</v>
      </c>
      <c r="C62" s="108">
        <v>0</v>
      </c>
      <c r="D62" s="108">
        <v>0</v>
      </c>
      <c r="E62" s="108">
        <v>0</v>
      </c>
      <c r="F62" s="108">
        <v>0</v>
      </c>
      <c r="G62" s="108">
        <v>68.18500000000023</v>
      </c>
      <c r="H62" s="108">
        <v>54.061333333333046</v>
      </c>
      <c r="I62" s="108">
        <v>0</v>
      </c>
      <c r="J62" s="80">
        <v>0</v>
      </c>
      <c r="K62" s="95">
        <f t="shared" si="15"/>
        <v>68.18500000000023</v>
      </c>
      <c r="L62" s="95"/>
      <c r="M62" s="95">
        <f t="shared" si="16"/>
        <v>122.24633333333327</v>
      </c>
      <c r="N62" s="132"/>
      <c r="O62" s="110"/>
      <c r="Q62" s="135"/>
    </row>
    <row r="63" spans="1:17">
      <c r="A63" s="106">
        <f t="shared" si="13"/>
        <v>2022</v>
      </c>
      <c r="B63" s="107">
        <f t="shared" si="14"/>
        <v>4</v>
      </c>
      <c r="C63" s="108">
        <v>0</v>
      </c>
      <c r="D63" s="108">
        <v>0</v>
      </c>
      <c r="E63" s="108">
        <v>0</v>
      </c>
      <c r="F63" s="108">
        <v>0</v>
      </c>
      <c r="G63" s="108">
        <v>106.64833333333326</v>
      </c>
      <c r="H63" s="108">
        <v>70.955499999999915</v>
      </c>
      <c r="I63" s="108">
        <v>0</v>
      </c>
      <c r="J63" s="80">
        <v>0</v>
      </c>
      <c r="K63" s="95">
        <f t="shared" si="15"/>
        <v>106.64833333333326</v>
      </c>
      <c r="L63" s="95"/>
      <c r="M63" s="95">
        <f t="shared" si="16"/>
        <v>177.60383333333317</v>
      </c>
      <c r="N63" s="132"/>
      <c r="O63" s="110"/>
      <c r="Q63" s="135"/>
    </row>
    <row r="64" spans="1:17">
      <c r="A64" s="106">
        <f t="shared" si="13"/>
        <v>2022</v>
      </c>
      <c r="B64" s="107">
        <f t="shared" si="14"/>
        <v>5</v>
      </c>
      <c r="C64" s="108">
        <v>0</v>
      </c>
      <c r="D64" s="108">
        <v>0</v>
      </c>
      <c r="E64" s="108">
        <v>0</v>
      </c>
      <c r="F64" s="108">
        <v>0</v>
      </c>
      <c r="G64" s="108">
        <v>29.372000000000057</v>
      </c>
      <c r="H64" s="108">
        <v>43.924833333333531</v>
      </c>
      <c r="I64" s="108">
        <v>0</v>
      </c>
      <c r="J64" s="80">
        <v>0</v>
      </c>
      <c r="K64" s="95">
        <f t="shared" si="15"/>
        <v>29.372000000000057</v>
      </c>
      <c r="L64" s="95"/>
      <c r="M64" s="95">
        <f t="shared" si="16"/>
        <v>73.296833333333581</v>
      </c>
      <c r="N64" s="132"/>
      <c r="O64" s="110"/>
      <c r="Q64" s="135"/>
    </row>
    <row r="65" spans="1:17">
      <c r="A65" s="106">
        <f t="shared" si="13"/>
        <v>2022</v>
      </c>
      <c r="B65" s="107">
        <f t="shared" si="14"/>
        <v>6</v>
      </c>
      <c r="C65" s="108">
        <v>0</v>
      </c>
      <c r="D65" s="108">
        <v>0</v>
      </c>
      <c r="E65" s="108">
        <v>0</v>
      </c>
      <c r="F65" s="108">
        <v>0</v>
      </c>
      <c r="G65" s="108">
        <v>38.288500000000056</v>
      </c>
      <c r="H65" s="108">
        <v>65.887249999999767</v>
      </c>
      <c r="I65" s="108">
        <v>0</v>
      </c>
      <c r="J65" s="80">
        <v>0</v>
      </c>
      <c r="K65" s="95">
        <f t="shared" si="15"/>
        <v>38.288500000000056</v>
      </c>
      <c r="L65" s="95"/>
      <c r="M65" s="95">
        <f t="shared" si="16"/>
        <v>104.17574999999982</v>
      </c>
      <c r="N65" s="132"/>
      <c r="O65" s="110"/>
      <c r="Q65" s="135"/>
    </row>
    <row r="66" spans="1:17">
      <c r="A66" s="106">
        <f t="shared" si="13"/>
        <v>2021</v>
      </c>
      <c r="B66" s="107">
        <f t="shared" si="14"/>
        <v>7</v>
      </c>
      <c r="C66" s="108">
        <v>0</v>
      </c>
      <c r="D66" s="108">
        <v>0</v>
      </c>
      <c r="E66" s="108">
        <v>0</v>
      </c>
      <c r="F66" s="108">
        <v>0</v>
      </c>
      <c r="G66" s="108">
        <v>191.44250000000011</v>
      </c>
      <c r="H66" s="108">
        <v>3159.2980833333336</v>
      </c>
      <c r="I66" s="108">
        <v>0</v>
      </c>
      <c r="J66" s="80">
        <v>0</v>
      </c>
      <c r="K66" s="95">
        <f t="shared" si="15"/>
        <v>191.44250000000011</v>
      </c>
      <c r="M66" s="95">
        <f t="shared" si="16"/>
        <v>3350.7405833333337</v>
      </c>
      <c r="N66" s="132"/>
      <c r="O66" s="110"/>
      <c r="Q66" s="135"/>
    </row>
    <row r="67" spans="1:17">
      <c r="A67" s="106">
        <f t="shared" si="13"/>
        <v>2021</v>
      </c>
      <c r="B67" s="107">
        <f t="shared" si="14"/>
        <v>8</v>
      </c>
      <c r="C67" s="108">
        <v>0</v>
      </c>
      <c r="D67" s="108">
        <v>0</v>
      </c>
      <c r="E67" s="108">
        <v>0</v>
      </c>
      <c r="F67" s="108">
        <v>0</v>
      </c>
      <c r="G67" s="108">
        <v>559.29183333333322</v>
      </c>
      <c r="H67" s="108">
        <v>1083.1828333333328</v>
      </c>
      <c r="I67" s="108">
        <v>0</v>
      </c>
      <c r="J67" s="80">
        <v>0</v>
      </c>
      <c r="K67" s="95">
        <f t="shared" si="15"/>
        <v>559.29183333333322</v>
      </c>
      <c r="M67" s="95">
        <f t="shared" si="16"/>
        <v>1642.4746666666661</v>
      </c>
      <c r="N67" s="132"/>
      <c r="O67" s="110"/>
      <c r="Q67" s="135"/>
    </row>
    <row r="68" spans="1:17">
      <c r="A68" s="106">
        <f t="shared" si="13"/>
        <v>2021</v>
      </c>
      <c r="B68" s="107">
        <f t="shared" si="14"/>
        <v>9</v>
      </c>
      <c r="C68" s="108">
        <v>0</v>
      </c>
      <c r="D68" s="108">
        <v>0</v>
      </c>
      <c r="E68" s="108">
        <v>0</v>
      </c>
      <c r="F68" s="108">
        <v>0</v>
      </c>
      <c r="G68" s="108">
        <v>270.29233333333354</v>
      </c>
      <c r="H68" s="108">
        <v>582.93766666666681</v>
      </c>
      <c r="I68" s="108">
        <v>0</v>
      </c>
      <c r="J68" s="80">
        <v>0</v>
      </c>
      <c r="K68" s="95">
        <f t="shared" si="15"/>
        <v>270.29233333333354</v>
      </c>
      <c r="M68" s="95">
        <f t="shared" si="16"/>
        <v>853.23000000000036</v>
      </c>
      <c r="N68" s="132"/>
      <c r="O68" s="110"/>
      <c r="Q68" s="135"/>
    </row>
    <row r="69" spans="1:17">
      <c r="A69" s="106">
        <f t="shared" si="13"/>
        <v>2021</v>
      </c>
      <c r="B69" s="107">
        <f t="shared" si="14"/>
        <v>10</v>
      </c>
      <c r="C69" s="108">
        <v>0</v>
      </c>
      <c r="D69" s="108">
        <v>0</v>
      </c>
      <c r="E69" s="108">
        <v>0</v>
      </c>
      <c r="F69" s="108">
        <v>0</v>
      </c>
      <c r="G69" s="108">
        <v>116.96349999999998</v>
      </c>
      <c r="H69" s="108">
        <v>55.39508333333292</v>
      </c>
      <c r="I69" s="108">
        <v>0</v>
      </c>
      <c r="J69" s="80">
        <v>0</v>
      </c>
      <c r="K69" s="95">
        <f t="shared" si="15"/>
        <v>116.96349999999998</v>
      </c>
      <c r="M69" s="95">
        <f t="shared" si="16"/>
        <v>172.35858333333289</v>
      </c>
      <c r="N69" s="132"/>
      <c r="O69" s="110"/>
      <c r="Q69" s="135"/>
    </row>
    <row r="70" spans="1:17">
      <c r="A70" s="106">
        <f t="shared" si="13"/>
        <v>2021</v>
      </c>
      <c r="B70" s="107">
        <f t="shared" si="14"/>
        <v>11</v>
      </c>
      <c r="C70" s="108">
        <v>0</v>
      </c>
      <c r="D70" s="108">
        <v>0</v>
      </c>
      <c r="E70" s="108">
        <v>0</v>
      </c>
      <c r="F70" s="108">
        <v>0</v>
      </c>
      <c r="G70" s="108">
        <v>116.61383333333333</v>
      </c>
      <c r="H70" s="108">
        <v>86.160250000000133</v>
      </c>
      <c r="I70" s="108">
        <v>0</v>
      </c>
      <c r="J70" s="80">
        <v>0</v>
      </c>
      <c r="K70" s="95">
        <f t="shared" si="15"/>
        <v>116.61383333333333</v>
      </c>
      <c r="M70" s="95">
        <f t="shared" si="16"/>
        <v>202.77408333333346</v>
      </c>
      <c r="N70" s="132"/>
      <c r="O70" s="110"/>
      <c r="Q70" s="135"/>
    </row>
    <row r="71" spans="1:17">
      <c r="A71" s="106">
        <f t="shared" si="13"/>
        <v>2021</v>
      </c>
      <c r="B71" s="107">
        <f t="shared" si="14"/>
        <v>12</v>
      </c>
      <c r="C71" s="108">
        <v>0</v>
      </c>
      <c r="D71" s="108">
        <v>0</v>
      </c>
      <c r="E71" s="108">
        <v>0</v>
      </c>
      <c r="F71" s="108">
        <v>0</v>
      </c>
      <c r="G71" s="108">
        <v>124.55126666666636</v>
      </c>
      <c r="H71" s="108">
        <v>1337.75125</v>
      </c>
      <c r="I71" s="108">
        <v>0</v>
      </c>
      <c r="J71" s="80">
        <v>0</v>
      </c>
      <c r="K71" s="95">
        <f t="shared" si="15"/>
        <v>124.55126666666636</v>
      </c>
      <c r="M71" s="95">
        <f t="shared" si="16"/>
        <v>1462.3025166666664</v>
      </c>
      <c r="N71" s="132"/>
      <c r="O71" s="110"/>
      <c r="Q71" s="135"/>
    </row>
    <row r="72" spans="1:17" ht="13.5" thickBot="1">
      <c r="C72" s="113">
        <f t="shared" ref="C72:K72" si="17">SUM(C60:C71)</f>
        <v>0</v>
      </c>
      <c r="D72" s="113">
        <f t="shared" si="17"/>
        <v>0</v>
      </c>
      <c r="E72" s="113">
        <f t="shared" si="17"/>
        <v>0</v>
      </c>
      <c r="F72" s="113">
        <f t="shared" si="17"/>
        <v>0</v>
      </c>
      <c r="G72" s="113">
        <f>SUM(G60:G71)</f>
        <v>1723.0524333333337</v>
      </c>
      <c r="H72" s="113">
        <f>SUM(H60:H71)</f>
        <v>6580.3668333333317</v>
      </c>
      <c r="I72" s="113">
        <f t="shared" si="17"/>
        <v>0</v>
      </c>
      <c r="J72" s="133">
        <f t="shared" si="17"/>
        <v>0</v>
      </c>
      <c r="K72" s="113">
        <f t="shared" si="17"/>
        <v>1723.0524333333337</v>
      </c>
      <c r="L72" s="113"/>
      <c r="M72" s="113">
        <f>SUM(M60:M71)</f>
        <v>8303.4192666666659</v>
      </c>
      <c r="N72" s="134"/>
    </row>
    <row r="73" spans="1:17" ht="14.25" thickTop="1" thickBot="1">
      <c r="G73" s="87" t="s">
        <v>60</v>
      </c>
      <c r="H73" s="102" t="s">
        <v>61</v>
      </c>
    </row>
    <row r="74" spans="1:17" ht="13.5" thickBot="1">
      <c r="A74" s="110"/>
      <c r="B74" s="110"/>
      <c r="C74" s="235" t="s">
        <v>74</v>
      </c>
      <c r="D74" s="236"/>
      <c r="E74" s="236"/>
      <c r="F74" s="236"/>
      <c r="G74" s="236"/>
      <c r="H74" s="236"/>
      <c r="I74" s="236"/>
      <c r="J74" s="236"/>
      <c r="K74" s="236"/>
      <c r="L74" s="236"/>
      <c r="M74" s="237"/>
    </row>
    <row r="75" spans="1:17" ht="15.75" customHeight="1" thickBot="1">
      <c r="A75" s="110"/>
      <c r="B75" s="110"/>
      <c r="C75" s="235" t="s">
        <v>43</v>
      </c>
      <c r="D75" s="236"/>
      <c r="E75" s="236"/>
      <c r="F75" s="236"/>
      <c r="G75" s="236"/>
      <c r="H75" s="236"/>
      <c r="I75" s="237"/>
      <c r="J75" s="130" t="s">
        <v>40</v>
      </c>
      <c r="K75" s="104"/>
      <c r="L75" s="89"/>
      <c r="M75" s="90"/>
      <c r="N75" s="131"/>
    </row>
    <row r="76" spans="1:17" ht="12.75" customHeight="1">
      <c r="A76" s="91" t="s">
        <v>70</v>
      </c>
      <c r="B76" s="91" t="s">
        <v>44</v>
      </c>
      <c r="C76" s="91" t="s">
        <v>47</v>
      </c>
      <c r="D76" s="91" t="s">
        <v>48</v>
      </c>
      <c r="E76" s="91" t="s">
        <v>49</v>
      </c>
      <c r="F76" s="91" t="s">
        <v>50</v>
      </c>
      <c r="G76" s="91" t="s">
        <v>54</v>
      </c>
      <c r="H76" s="91" t="s">
        <v>52</v>
      </c>
      <c r="I76" s="91" t="s">
        <v>53</v>
      </c>
      <c r="J76" s="92" t="s">
        <v>54</v>
      </c>
      <c r="K76" s="93" t="s">
        <v>54</v>
      </c>
      <c r="L76" s="105"/>
      <c r="M76" s="93" t="s">
        <v>10</v>
      </c>
      <c r="N76" s="93"/>
    </row>
    <row r="77" spans="1:17">
      <c r="A77" s="106">
        <f t="shared" ref="A77:A88" si="18">A60</f>
        <v>2022</v>
      </c>
      <c r="B77" s="107">
        <f t="shared" ref="B77:B88" si="19">B9</f>
        <v>1</v>
      </c>
      <c r="C77" s="84">
        <f t="shared" ref="C77:J88" si="20">C43+C60</f>
        <v>79161.888324999993</v>
      </c>
      <c r="D77" s="84">
        <f t="shared" si="20"/>
        <v>1419394.7650730012</v>
      </c>
      <c r="E77" s="84">
        <f t="shared" si="20"/>
        <v>478255.80276800005</v>
      </c>
      <c r="F77" s="84">
        <f t="shared" si="20"/>
        <v>727441.25671899924</v>
      </c>
      <c r="G77" s="84">
        <f t="shared" si="20"/>
        <v>2278007.932543999</v>
      </c>
      <c r="H77" s="84">
        <f t="shared" si="20"/>
        <v>309613.57195333345</v>
      </c>
      <c r="I77" s="84">
        <f t="shared" si="20"/>
        <v>100150.47678299999</v>
      </c>
      <c r="J77" s="99">
        <f t="shared" si="20"/>
        <v>2056.7588599999981</v>
      </c>
      <c r="K77" s="95">
        <f t="shared" ref="K77:K88" si="21">G77-J77</f>
        <v>2275951.1736839991</v>
      </c>
      <c r="L77" s="95"/>
      <c r="M77" s="95">
        <f t="shared" ref="M77:M88" si="22">SUM(C77:I77)</f>
        <v>5392025.6941653322</v>
      </c>
      <c r="N77" s="132"/>
    </row>
    <row r="78" spans="1:17">
      <c r="A78" s="106">
        <f t="shared" si="18"/>
        <v>2022</v>
      </c>
      <c r="B78" s="107">
        <f t="shared" si="19"/>
        <v>2</v>
      </c>
      <c r="C78" s="84">
        <f t="shared" si="20"/>
        <v>70155.901461000059</v>
      </c>
      <c r="D78" s="84">
        <f t="shared" si="20"/>
        <v>1242625.483253001</v>
      </c>
      <c r="E78" s="84">
        <f t="shared" si="20"/>
        <v>381092.95794000017</v>
      </c>
      <c r="F78" s="84">
        <f t="shared" si="20"/>
        <v>678751.58790300041</v>
      </c>
      <c r="G78" s="84">
        <f t="shared" si="20"/>
        <v>2021979.5220003345</v>
      </c>
      <c r="H78" s="84">
        <f t="shared" si="20"/>
        <v>255129.40749066707</v>
      </c>
      <c r="I78" s="84">
        <f t="shared" si="20"/>
        <v>90181.949922999964</v>
      </c>
      <c r="J78" s="99">
        <f t="shared" si="20"/>
        <v>1752.041626000002</v>
      </c>
      <c r="K78" s="95">
        <f t="shared" si="21"/>
        <v>2020227.4803743344</v>
      </c>
      <c r="L78" s="95"/>
      <c r="M78" s="95">
        <f t="shared" si="22"/>
        <v>4739916.8099710029</v>
      </c>
      <c r="N78" s="132"/>
    </row>
    <row r="79" spans="1:17">
      <c r="A79" s="106">
        <f t="shared" si="18"/>
        <v>2022</v>
      </c>
      <c r="B79" s="107">
        <f t="shared" si="19"/>
        <v>3</v>
      </c>
      <c r="C79" s="84">
        <f t="shared" si="20"/>
        <v>69434.699011999954</v>
      </c>
      <c r="D79" s="84">
        <f t="shared" si="20"/>
        <v>1232254.4052420014</v>
      </c>
      <c r="E79" s="84">
        <f t="shared" si="20"/>
        <v>356953.22045999987</v>
      </c>
      <c r="F79" s="84">
        <f t="shared" si="20"/>
        <v>708468.06701799913</v>
      </c>
      <c r="G79" s="84">
        <f t="shared" si="20"/>
        <v>2104168.268687</v>
      </c>
      <c r="H79" s="84">
        <f t="shared" si="20"/>
        <v>273413.75971733342</v>
      </c>
      <c r="I79" s="84">
        <f t="shared" si="20"/>
        <v>95938.074093999967</v>
      </c>
      <c r="J79" s="99">
        <f t="shared" si="20"/>
        <v>2014.5019549999997</v>
      </c>
      <c r="K79" s="95">
        <f t="shared" si="21"/>
        <v>2102153.7667319998</v>
      </c>
      <c r="L79" s="95"/>
      <c r="M79" s="95">
        <f t="shared" si="22"/>
        <v>4840630.4942303337</v>
      </c>
      <c r="N79" s="132"/>
    </row>
    <row r="80" spans="1:17">
      <c r="A80" s="106">
        <f t="shared" si="18"/>
        <v>2022</v>
      </c>
      <c r="B80" s="107">
        <f t="shared" si="19"/>
        <v>4</v>
      </c>
      <c r="C80" s="84">
        <f t="shared" si="20"/>
        <v>68592.040957999983</v>
      </c>
      <c r="D80" s="84">
        <f t="shared" si="20"/>
        <v>1187517.9508479997</v>
      </c>
      <c r="E80" s="84">
        <f t="shared" si="20"/>
        <v>345088.48330200056</v>
      </c>
      <c r="F80" s="84">
        <f t="shared" si="20"/>
        <v>649720.82070699963</v>
      </c>
      <c r="G80" s="84">
        <f t="shared" si="20"/>
        <v>1965449.5475063336</v>
      </c>
      <c r="H80" s="84">
        <f t="shared" si="20"/>
        <v>267666.38063600019</v>
      </c>
      <c r="I80" s="84">
        <f t="shared" si="20"/>
        <v>92119.054419000036</v>
      </c>
      <c r="J80" s="99">
        <f t="shared" si="20"/>
        <v>1915.6634980000017</v>
      </c>
      <c r="K80" s="95">
        <f t="shared" si="21"/>
        <v>1963533.8840083336</v>
      </c>
      <c r="L80" s="95"/>
      <c r="M80" s="95">
        <f t="shared" si="22"/>
        <v>4576154.2783763325</v>
      </c>
      <c r="N80" s="132"/>
    </row>
    <row r="81" spans="1:14">
      <c r="A81" s="106">
        <f t="shared" si="18"/>
        <v>2022</v>
      </c>
      <c r="B81" s="107">
        <f t="shared" si="19"/>
        <v>5</v>
      </c>
      <c r="C81" s="84">
        <f t="shared" si="20"/>
        <v>74003.867932000037</v>
      </c>
      <c r="D81" s="84">
        <f t="shared" si="20"/>
        <v>1127063.7327769999</v>
      </c>
      <c r="E81" s="84">
        <f t="shared" si="20"/>
        <v>323839.83671000018</v>
      </c>
      <c r="F81" s="84">
        <f t="shared" si="20"/>
        <v>654500.13184799976</v>
      </c>
      <c r="G81" s="84">
        <f t="shared" si="20"/>
        <v>2036432.9357139997</v>
      </c>
      <c r="H81" s="84">
        <f t="shared" si="20"/>
        <v>342497.88402733358</v>
      </c>
      <c r="I81" s="84">
        <f t="shared" si="20"/>
        <v>89247.605740000028</v>
      </c>
      <c r="J81" s="99">
        <f t="shared" si="20"/>
        <v>1579.9688829999941</v>
      </c>
      <c r="K81" s="95">
        <f t="shared" si="21"/>
        <v>2034852.9668309996</v>
      </c>
      <c r="L81" s="95"/>
      <c r="M81" s="95">
        <f t="shared" si="22"/>
        <v>4647585.9947483335</v>
      </c>
      <c r="N81" s="132"/>
    </row>
    <row r="82" spans="1:14">
      <c r="A82" s="106">
        <f t="shared" si="18"/>
        <v>2022</v>
      </c>
      <c r="B82" s="107">
        <f t="shared" si="19"/>
        <v>6</v>
      </c>
      <c r="C82" s="84">
        <f t="shared" si="20"/>
        <v>68671.926591000039</v>
      </c>
      <c r="D82" s="84">
        <f t="shared" si="20"/>
        <v>1098235.1642070008</v>
      </c>
      <c r="E82" s="84">
        <f t="shared" si="20"/>
        <v>333477.51464899955</v>
      </c>
      <c r="F82" s="84">
        <f t="shared" si="20"/>
        <v>650137.89857799956</v>
      </c>
      <c r="G82" s="84">
        <f t="shared" si="20"/>
        <v>2347712.8184584975</v>
      </c>
      <c r="H82" s="84">
        <f t="shared" si="20"/>
        <v>415328.43318000005</v>
      </c>
      <c r="I82" s="84">
        <f t="shared" si="20"/>
        <v>79742.927834999966</v>
      </c>
      <c r="J82" s="99">
        <f t="shared" si="20"/>
        <v>1980.4206599999998</v>
      </c>
      <c r="K82" s="95">
        <f t="shared" si="21"/>
        <v>2345732.3977984977</v>
      </c>
      <c r="L82" s="95"/>
      <c r="M82" s="95">
        <f t="shared" si="22"/>
        <v>4993306.6834984971</v>
      </c>
      <c r="N82" s="132"/>
    </row>
    <row r="83" spans="1:14">
      <c r="A83" s="106">
        <f t="shared" si="18"/>
        <v>2021</v>
      </c>
      <c r="B83" s="107">
        <f t="shared" si="19"/>
        <v>7</v>
      </c>
      <c r="C83" s="84">
        <f t="shared" si="20"/>
        <v>86200.667803999924</v>
      </c>
      <c r="D83" s="84">
        <f t="shared" si="20"/>
        <v>1352287.8219210003</v>
      </c>
      <c r="E83" s="84">
        <f t="shared" si="20"/>
        <v>448935.58986899984</v>
      </c>
      <c r="F83" s="84">
        <f t="shared" si="20"/>
        <v>734133.46233300003</v>
      </c>
      <c r="G83" s="84">
        <f t="shared" si="20"/>
        <v>2948879.3686070009</v>
      </c>
      <c r="H83" s="84">
        <f t="shared" si="20"/>
        <v>463985.10736933339</v>
      </c>
      <c r="I83" s="84">
        <f t="shared" si="20"/>
        <v>93542.705628999989</v>
      </c>
      <c r="J83" s="99">
        <f t="shared" si="20"/>
        <v>2216.7503199999992</v>
      </c>
      <c r="K83" s="95">
        <f t="shared" si="21"/>
        <v>2946662.6182870008</v>
      </c>
      <c r="L83" s="95"/>
      <c r="M83" s="95">
        <f t="shared" si="22"/>
        <v>6127964.7235323349</v>
      </c>
      <c r="N83" s="132"/>
    </row>
    <row r="84" spans="1:14">
      <c r="A84" s="106">
        <f t="shared" si="18"/>
        <v>2021</v>
      </c>
      <c r="B84" s="107">
        <f t="shared" si="19"/>
        <v>8</v>
      </c>
      <c r="C84" s="84">
        <f t="shared" si="20"/>
        <v>79709.314944000056</v>
      </c>
      <c r="D84" s="84">
        <f t="shared" si="20"/>
        <v>1284344.7750849994</v>
      </c>
      <c r="E84" s="84">
        <f t="shared" si="20"/>
        <v>407521.38666999963</v>
      </c>
      <c r="F84" s="84">
        <f t="shared" si="20"/>
        <v>702110.28141199984</v>
      </c>
      <c r="G84" s="84">
        <f t="shared" si="20"/>
        <v>2599441.3922555801</v>
      </c>
      <c r="H84" s="84">
        <f t="shared" si="20"/>
        <v>349331.91082933336</v>
      </c>
      <c r="I84" s="84">
        <f t="shared" si="20"/>
        <v>89685.346145999894</v>
      </c>
      <c r="J84" s="99">
        <f t="shared" si="20"/>
        <v>2016.401759999997</v>
      </c>
      <c r="K84" s="95">
        <f t="shared" si="21"/>
        <v>2597424.9904955802</v>
      </c>
      <c r="L84" s="95"/>
      <c r="M84" s="95">
        <f t="shared" si="22"/>
        <v>5512144.4073419124</v>
      </c>
      <c r="N84" s="132"/>
    </row>
    <row r="85" spans="1:14">
      <c r="A85" s="106">
        <f t="shared" si="18"/>
        <v>2021</v>
      </c>
      <c r="B85" s="107">
        <f t="shared" si="19"/>
        <v>9</v>
      </c>
      <c r="C85" s="84">
        <f t="shared" si="20"/>
        <v>62535.203974999997</v>
      </c>
      <c r="D85" s="84">
        <f t="shared" si="20"/>
        <v>1091566.2117670004</v>
      </c>
      <c r="E85" s="84">
        <f t="shared" si="20"/>
        <v>352664.57282100001</v>
      </c>
      <c r="F85" s="84">
        <f t="shared" si="20"/>
        <v>654784.08299400005</v>
      </c>
      <c r="G85" s="84">
        <f t="shared" si="20"/>
        <v>2272993.0488400813</v>
      </c>
      <c r="H85" s="84">
        <f t="shared" si="20"/>
        <v>266683.44909666659</v>
      </c>
      <c r="I85" s="84">
        <f t="shared" si="20"/>
        <v>85838.357728999938</v>
      </c>
      <c r="J85" s="99">
        <f t="shared" si="20"/>
        <v>1646.1410399999986</v>
      </c>
      <c r="K85" s="95">
        <f t="shared" si="21"/>
        <v>2271346.9078000812</v>
      </c>
      <c r="L85" s="95"/>
      <c r="M85" s="95">
        <f t="shared" si="22"/>
        <v>4787064.9272227483</v>
      </c>
      <c r="N85" s="132"/>
    </row>
    <row r="86" spans="1:14">
      <c r="A86" s="106">
        <f t="shared" si="18"/>
        <v>2021</v>
      </c>
      <c r="B86" s="107">
        <f t="shared" si="19"/>
        <v>10</v>
      </c>
      <c r="C86" s="84">
        <f t="shared" si="20"/>
        <v>60106.580243000011</v>
      </c>
      <c r="D86" s="84">
        <f t="shared" si="20"/>
        <v>1129162.6948360002</v>
      </c>
      <c r="E86" s="84">
        <f t="shared" si="20"/>
        <v>349469.06200000021</v>
      </c>
      <c r="F86" s="84">
        <f t="shared" si="20"/>
        <v>678921.68068399956</v>
      </c>
      <c r="G86" s="84">
        <f t="shared" si="20"/>
        <v>2051118.4313560019</v>
      </c>
      <c r="H86" s="84">
        <f t="shared" si="20"/>
        <v>220446.17441033339</v>
      </c>
      <c r="I86" s="84">
        <f t="shared" si="20"/>
        <v>93572.436958000049</v>
      </c>
      <c r="J86" s="99">
        <f t="shared" si="20"/>
        <v>1527.3171599999987</v>
      </c>
      <c r="K86" s="95">
        <f t="shared" si="21"/>
        <v>2049591.1141960018</v>
      </c>
      <c r="L86" s="95"/>
      <c r="M86" s="95">
        <f t="shared" si="22"/>
        <v>4582797.0604873355</v>
      </c>
      <c r="N86" s="132"/>
    </row>
    <row r="87" spans="1:14">
      <c r="A87" s="106">
        <f t="shared" si="18"/>
        <v>2021</v>
      </c>
      <c r="B87" s="107">
        <f t="shared" si="19"/>
        <v>11</v>
      </c>
      <c r="C87" s="84">
        <f t="shared" si="20"/>
        <v>65584.068528999953</v>
      </c>
      <c r="D87" s="84">
        <f t="shared" si="20"/>
        <v>1193160.2724040006</v>
      </c>
      <c r="E87" s="84">
        <f t="shared" si="20"/>
        <v>376161.67183799978</v>
      </c>
      <c r="F87" s="84">
        <f t="shared" si="20"/>
        <v>661480.08396800049</v>
      </c>
      <c r="G87" s="84">
        <f t="shared" si="20"/>
        <v>2033449.2525473328</v>
      </c>
      <c r="H87" s="84">
        <f t="shared" si="20"/>
        <v>254164.6383460002</v>
      </c>
      <c r="I87" s="84">
        <f t="shared" si="20"/>
        <v>91087.591861000008</v>
      </c>
      <c r="J87" s="99">
        <f t="shared" si="20"/>
        <v>1562.6835599999977</v>
      </c>
      <c r="K87" s="95">
        <f t="shared" si="21"/>
        <v>2031886.5689873328</v>
      </c>
      <c r="L87" s="95"/>
      <c r="M87" s="95">
        <f t="shared" si="22"/>
        <v>4675087.5794933345</v>
      </c>
      <c r="N87" s="132"/>
    </row>
    <row r="88" spans="1:14">
      <c r="A88" s="106">
        <f t="shared" si="18"/>
        <v>2021</v>
      </c>
      <c r="B88" s="107">
        <f t="shared" si="19"/>
        <v>12</v>
      </c>
      <c r="C88" s="84">
        <f t="shared" si="20"/>
        <v>80354.734168000054</v>
      </c>
      <c r="D88" s="84">
        <f t="shared" si="20"/>
        <v>1429839.793755</v>
      </c>
      <c r="E88" s="84">
        <f t="shared" si="20"/>
        <v>442790.2023220004</v>
      </c>
      <c r="F88" s="84">
        <f t="shared" si="20"/>
        <v>721771.65187800024</v>
      </c>
      <c r="G88" s="84">
        <f t="shared" si="20"/>
        <v>2270932.8352529155</v>
      </c>
      <c r="H88" s="84">
        <f t="shared" si="20"/>
        <v>297670.90282300004</v>
      </c>
      <c r="I88" s="84">
        <f t="shared" si="20"/>
        <v>100681.27531100006</v>
      </c>
      <c r="J88" s="99">
        <f t="shared" si="20"/>
        <v>2104.2555130000001</v>
      </c>
      <c r="K88" s="95">
        <f t="shared" si="21"/>
        <v>2268828.5797399157</v>
      </c>
      <c r="L88" s="95"/>
      <c r="M88" s="95">
        <f t="shared" si="22"/>
        <v>5344041.3955099164</v>
      </c>
      <c r="N88" s="132"/>
    </row>
    <row r="89" spans="1:14" ht="13.5" thickBot="1">
      <c r="A89" s="110"/>
      <c r="B89" s="110"/>
      <c r="C89" s="113">
        <f t="shared" ref="C89:K89" si="23">SUM(C77:C88)</f>
        <v>864510.893942</v>
      </c>
      <c r="D89" s="113">
        <f>SUM(D77:D88)</f>
        <v>14787453.071168004</v>
      </c>
      <c r="E89" s="113">
        <f t="shared" si="23"/>
        <v>4596250.301349001</v>
      </c>
      <c r="F89" s="113">
        <f t="shared" si="23"/>
        <v>8222221.006041998</v>
      </c>
      <c r="G89" s="113">
        <f t="shared" si="23"/>
        <v>26930565.353769079</v>
      </c>
      <c r="H89" s="113">
        <f t="shared" si="23"/>
        <v>3715931.6198793352</v>
      </c>
      <c r="I89" s="113">
        <f t="shared" si="23"/>
        <v>1101787.8024279999</v>
      </c>
      <c r="J89" s="133">
        <f t="shared" si="23"/>
        <v>22372.904834999987</v>
      </c>
      <c r="K89" s="113">
        <f t="shared" si="23"/>
        <v>26908192.448934078</v>
      </c>
      <c r="L89" s="113"/>
      <c r="M89" s="113">
        <f>SUM(M77:M88)</f>
        <v>60218720.04857742</v>
      </c>
      <c r="N89" s="134"/>
    </row>
    <row r="90" spans="1:14" ht="13.5" thickTop="1">
      <c r="G90" s="87" t="s">
        <v>62</v>
      </c>
      <c r="H90" s="87" t="s">
        <v>63</v>
      </c>
    </row>
    <row r="91" spans="1:14" ht="13.5" thickBot="1">
      <c r="A91" s="110"/>
      <c r="B91" s="110"/>
      <c r="G91" s="87" t="s">
        <v>75</v>
      </c>
    </row>
    <row r="92" spans="1:14" ht="15.75" customHeight="1" thickBot="1">
      <c r="A92" s="110"/>
      <c r="B92" s="110"/>
      <c r="C92" s="235" t="s">
        <v>43</v>
      </c>
      <c r="D92" s="236"/>
      <c r="E92" s="236"/>
      <c r="F92" s="236"/>
      <c r="G92" s="236"/>
      <c r="H92" s="236"/>
      <c r="I92" s="237"/>
      <c r="J92" s="130" t="s">
        <v>40</v>
      </c>
      <c r="K92" s="104"/>
      <c r="L92" s="89"/>
      <c r="M92" s="90"/>
    </row>
    <row r="93" spans="1:14">
      <c r="A93" s="91" t="s">
        <v>70</v>
      </c>
      <c r="B93" s="91" t="s">
        <v>44</v>
      </c>
      <c r="C93" s="91" t="s">
        <v>47</v>
      </c>
      <c r="D93" s="91" t="s">
        <v>48</v>
      </c>
      <c r="E93" s="91" t="s">
        <v>49</v>
      </c>
      <c r="F93" s="91" t="s">
        <v>50</v>
      </c>
      <c r="G93" s="91" t="s">
        <v>54</v>
      </c>
      <c r="H93" s="91" t="s">
        <v>52</v>
      </c>
      <c r="I93" s="91" t="s">
        <v>53</v>
      </c>
      <c r="J93" s="92" t="s">
        <v>54</v>
      </c>
      <c r="K93" s="93" t="s">
        <v>54</v>
      </c>
      <c r="L93" s="105"/>
      <c r="M93" s="93" t="s">
        <v>10</v>
      </c>
    </row>
    <row r="94" spans="1:14">
      <c r="A94" s="106">
        <f t="shared" ref="A94:A105" si="24">A77</f>
        <v>2022</v>
      </c>
      <c r="B94" s="107">
        <f t="shared" ref="B94:B105" si="25">B43</f>
        <v>1</v>
      </c>
      <c r="C94" s="226">
        <v>2126.6963668000012</v>
      </c>
      <c r="D94" s="226">
        <v>24178.5396163</v>
      </c>
      <c r="E94" s="226">
        <v>-28851.604931699989</v>
      </c>
      <c r="F94" s="226">
        <v>1779.0621914000001</v>
      </c>
      <c r="G94" s="226">
        <v>13317.134709799993</v>
      </c>
      <c r="H94" s="226">
        <v>-5546.8241377000086</v>
      </c>
      <c r="I94" s="226">
        <v>178.21349179999996</v>
      </c>
      <c r="J94" s="227">
        <v>0</v>
      </c>
      <c r="K94" s="95">
        <f t="shared" ref="K94:K105" si="26">G94-J94</f>
        <v>13317.134709799993</v>
      </c>
      <c r="L94" s="95"/>
      <c r="M94" s="95">
        <f t="shared" ref="M94:M105" si="27">SUM(C94:I94)</f>
        <v>7181.2173066999994</v>
      </c>
    </row>
    <row r="95" spans="1:14">
      <c r="A95" s="106">
        <f t="shared" si="24"/>
        <v>2022</v>
      </c>
      <c r="B95" s="107">
        <f t="shared" si="25"/>
        <v>2</v>
      </c>
      <c r="C95" s="226">
        <v>-1095.3739224999995</v>
      </c>
      <c r="D95" s="226">
        <v>-748.08528970000202</v>
      </c>
      <c r="E95" s="226">
        <v>-6680.2174368999977</v>
      </c>
      <c r="F95" s="226">
        <v>-4905.4181618000011</v>
      </c>
      <c r="G95" s="226">
        <v>-14238.155788800012</v>
      </c>
      <c r="H95" s="226">
        <v>-7548.4879658999953</v>
      </c>
      <c r="I95" s="226">
        <v>-491.67781830000018</v>
      </c>
      <c r="J95" s="227">
        <v>0</v>
      </c>
      <c r="K95" s="95">
        <f t="shared" si="26"/>
        <v>-14238.155788800012</v>
      </c>
      <c r="L95" s="95"/>
      <c r="M95" s="95">
        <f t="shared" si="27"/>
        <v>-35707.416383900003</v>
      </c>
    </row>
    <row r="96" spans="1:14">
      <c r="A96" s="106">
        <f t="shared" si="24"/>
        <v>2022</v>
      </c>
      <c r="B96" s="107">
        <f t="shared" si="25"/>
        <v>3</v>
      </c>
      <c r="C96" s="226">
        <v>1699.49692470524</v>
      </c>
      <c r="D96" s="226">
        <v>36306.630120894522</v>
      </c>
      <c r="E96" s="226">
        <v>11414.61539771919</v>
      </c>
      <c r="F96" s="226">
        <v>-4406.0849815481442</v>
      </c>
      <c r="G96" s="226">
        <v>-10207.385313064347</v>
      </c>
      <c r="H96" s="226">
        <v>-22.953994003000794</v>
      </c>
      <c r="I96" s="226">
        <v>-423.32898172723475</v>
      </c>
      <c r="J96" s="227">
        <v>0</v>
      </c>
      <c r="K96" s="95">
        <f t="shared" si="26"/>
        <v>-10207.385313064347</v>
      </c>
      <c r="L96" s="95"/>
      <c r="M96" s="95">
        <f t="shared" si="27"/>
        <v>34360.989172976231</v>
      </c>
    </row>
    <row r="97" spans="1:13">
      <c r="A97" s="106">
        <f t="shared" si="24"/>
        <v>2022</v>
      </c>
      <c r="B97" s="107">
        <f t="shared" si="25"/>
        <v>4</v>
      </c>
      <c r="C97" s="226">
        <v>-2208.2114836263113</v>
      </c>
      <c r="D97" s="226">
        <v>-33873.131892144906</v>
      </c>
      <c r="E97" s="226">
        <v>-20044.209566236586</v>
      </c>
      <c r="F97" s="226">
        <v>-5642.0514068421653</v>
      </c>
      <c r="G97" s="226">
        <v>5375.1791250070864</v>
      </c>
      <c r="H97" s="226">
        <v>-4936.1274453805199</v>
      </c>
      <c r="I97" s="226">
        <v>-586.22476428380014</v>
      </c>
      <c r="J97" s="227">
        <v>0</v>
      </c>
      <c r="K97" s="95">
        <f t="shared" si="26"/>
        <v>5375.1791250070864</v>
      </c>
      <c r="L97" s="95"/>
      <c r="M97" s="95">
        <f t="shared" si="27"/>
        <v>-61914.777433507195</v>
      </c>
    </row>
    <row r="98" spans="1:13">
      <c r="A98" s="106">
        <f t="shared" si="24"/>
        <v>2022</v>
      </c>
      <c r="B98" s="107">
        <f t="shared" si="25"/>
        <v>5</v>
      </c>
      <c r="C98" s="226">
        <v>-650.15382666571122</v>
      </c>
      <c r="D98" s="226">
        <v>3532.0003747350511</v>
      </c>
      <c r="E98" s="226">
        <v>5929.6158178418436</v>
      </c>
      <c r="F98" s="226">
        <v>1331.5759790308593</v>
      </c>
      <c r="G98" s="226">
        <v>12168.288105802354</v>
      </c>
      <c r="H98" s="226">
        <v>13060.25593303753</v>
      </c>
      <c r="I98" s="226">
        <v>-16.647699830835489</v>
      </c>
      <c r="J98" s="227">
        <v>0</v>
      </c>
      <c r="K98" s="95">
        <f t="shared" si="26"/>
        <v>12168.288105802354</v>
      </c>
      <c r="L98" s="95"/>
      <c r="M98" s="95">
        <f t="shared" si="27"/>
        <v>35354.934683951091</v>
      </c>
    </row>
    <row r="99" spans="1:13">
      <c r="A99" s="106">
        <f t="shared" si="24"/>
        <v>2022</v>
      </c>
      <c r="B99" s="107">
        <f t="shared" si="25"/>
        <v>6</v>
      </c>
      <c r="C99" s="226">
        <v>59.60904147452181</v>
      </c>
      <c r="D99" s="226">
        <v>-7998.4310273019146</v>
      </c>
      <c r="E99" s="226">
        <v>8301.4584979999581</v>
      </c>
      <c r="F99" s="226">
        <v>299.61981154967691</v>
      </c>
      <c r="G99" s="226">
        <v>-77624.910098183696</v>
      </c>
      <c r="H99" s="226">
        <v>2865.7901309512054</v>
      </c>
      <c r="I99" s="226">
        <v>14.677826774967448</v>
      </c>
      <c r="J99" s="227">
        <v>0</v>
      </c>
      <c r="K99" s="95">
        <f t="shared" si="26"/>
        <v>-77624.910098183696</v>
      </c>
      <c r="L99" s="95"/>
      <c r="M99" s="95">
        <f t="shared" si="27"/>
        <v>-74082.185816735277</v>
      </c>
    </row>
    <row r="100" spans="1:13" s="110" customFormat="1">
      <c r="A100" s="106">
        <f t="shared" si="24"/>
        <v>2021</v>
      </c>
      <c r="B100" s="107">
        <f t="shared" si="25"/>
        <v>7</v>
      </c>
      <c r="C100" s="226">
        <v>-656.72567677458801</v>
      </c>
      <c r="D100" s="226">
        <v>-73264.053769057282</v>
      </c>
      <c r="E100" s="226">
        <v>-34423.851802679812</v>
      </c>
      <c r="F100" s="226">
        <v>-5959.6046143489284</v>
      </c>
      <c r="G100" s="226">
        <v>-144962.82213895608</v>
      </c>
      <c r="H100" s="226">
        <v>-32328.159772289597</v>
      </c>
      <c r="I100" s="226">
        <v>-176.12139464274568</v>
      </c>
      <c r="J100" s="227">
        <v>0</v>
      </c>
      <c r="K100" s="95">
        <f t="shared" si="26"/>
        <v>-144962.82213895608</v>
      </c>
      <c r="L100" s="86"/>
      <c r="M100" s="95">
        <f t="shared" si="27"/>
        <v>-291771.33916874905</v>
      </c>
    </row>
    <row r="101" spans="1:13" s="110" customFormat="1">
      <c r="A101" s="106">
        <f t="shared" si="24"/>
        <v>2021</v>
      </c>
      <c r="B101" s="107">
        <f t="shared" si="25"/>
        <v>8</v>
      </c>
      <c r="C101" s="226">
        <v>-146.86727965566493</v>
      </c>
      <c r="D101" s="226">
        <v>-39357.418277587276</v>
      </c>
      <c r="E101" s="226">
        <v>-4322.23762587889</v>
      </c>
      <c r="F101" s="226">
        <v>4599.5421637942409</v>
      </c>
      <c r="G101" s="226">
        <v>50339.878906241407</v>
      </c>
      <c r="H101" s="226">
        <v>11209.314462308812</v>
      </c>
      <c r="I101" s="226">
        <v>139.32433495919116</v>
      </c>
      <c r="J101" s="227">
        <v>0</v>
      </c>
      <c r="K101" s="95">
        <f t="shared" si="26"/>
        <v>50339.878906241407</v>
      </c>
      <c r="L101" s="86"/>
      <c r="M101" s="95">
        <f t="shared" si="27"/>
        <v>22461.536684181825</v>
      </c>
    </row>
    <row r="102" spans="1:13" s="110" customFormat="1">
      <c r="A102" s="106">
        <f t="shared" si="24"/>
        <v>2021</v>
      </c>
      <c r="B102" s="107">
        <f t="shared" si="25"/>
        <v>9</v>
      </c>
      <c r="C102" s="226">
        <v>13.589080628859421</v>
      </c>
      <c r="D102" s="226">
        <v>-10592.819550804845</v>
      </c>
      <c r="E102" s="226">
        <v>4001.1320288330658</v>
      </c>
      <c r="F102" s="226">
        <v>-3654.1118032486161</v>
      </c>
      <c r="G102" s="226">
        <v>-50640.568155007139</v>
      </c>
      <c r="H102" s="226">
        <v>-7041.7299756572556</v>
      </c>
      <c r="I102" s="226">
        <v>-91.722416065496589</v>
      </c>
      <c r="J102" s="227">
        <v>0</v>
      </c>
      <c r="K102" s="95">
        <f t="shared" si="26"/>
        <v>-50640.568155007139</v>
      </c>
      <c r="L102" s="86"/>
      <c r="M102" s="95">
        <f t="shared" si="27"/>
        <v>-68006.230791321432</v>
      </c>
    </row>
    <row r="103" spans="1:13" s="110" customFormat="1">
      <c r="A103" s="106">
        <f t="shared" si="24"/>
        <v>2021</v>
      </c>
      <c r="B103" s="107">
        <f t="shared" si="25"/>
        <v>10</v>
      </c>
      <c r="C103" s="226">
        <v>144.58262083029564</v>
      </c>
      <c r="D103" s="226">
        <v>10468.108303473451</v>
      </c>
      <c r="E103" s="226">
        <v>4902.2984016141272</v>
      </c>
      <c r="F103" s="226">
        <v>2653.9436112056414</v>
      </c>
      <c r="G103" s="226">
        <v>838.35289183718999</v>
      </c>
      <c r="H103" s="226">
        <v>3292.3780412530537</v>
      </c>
      <c r="I103" s="226">
        <v>242.87909023566408</v>
      </c>
      <c r="J103" s="227">
        <v>0</v>
      </c>
      <c r="K103" s="95">
        <f t="shared" si="26"/>
        <v>838.35289183718999</v>
      </c>
      <c r="L103" s="86"/>
      <c r="M103" s="95">
        <f t="shared" si="27"/>
        <v>22542.54296044942</v>
      </c>
    </row>
    <row r="104" spans="1:13" s="110" customFormat="1">
      <c r="A104" s="106">
        <f t="shared" si="24"/>
        <v>2021</v>
      </c>
      <c r="B104" s="107">
        <f t="shared" si="25"/>
        <v>11</v>
      </c>
      <c r="C104" s="226">
        <v>2742.557904810431</v>
      </c>
      <c r="D104" s="226">
        <v>63700.902351605087</v>
      </c>
      <c r="E104" s="226">
        <v>22642.864152723901</v>
      </c>
      <c r="F104" s="226">
        <v>10961.855398112686</v>
      </c>
      <c r="G104" s="226">
        <v>28660.334550807023</v>
      </c>
      <c r="H104" s="226">
        <v>5557.9771068922037</v>
      </c>
      <c r="I104" s="226">
        <v>1107.0180367538749</v>
      </c>
      <c r="J104" s="227">
        <v>0</v>
      </c>
      <c r="K104" s="95">
        <f t="shared" si="26"/>
        <v>28660.334550807023</v>
      </c>
      <c r="L104" s="86"/>
      <c r="M104" s="95">
        <f t="shared" si="27"/>
        <v>135373.50950170521</v>
      </c>
    </row>
    <row r="105" spans="1:13" s="110" customFormat="1">
      <c r="A105" s="106">
        <f t="shared" si="24"/>
        <v>2021</v>
      </c>
      <c r="B105" s="107">
        <f t="shared" si="25"/>
        <v>12</v>
      </c>
      <c r="C105" s="226">
        <v>400.04098830000032</v>
      </c>
      <c r="D105" s="226">
        <v>20637.796503999973</v>
      </c>
      <c r="E105" s="226">
        <v>13242.079163699982</v>
      </c>
      <c r="F105" s="226">
        <v>11060.258351700009</v>
      </c>
      <c r="G105" s="226">
        <v>34673.775144700034</v>
      </c>
      <c r="H105" s="226">
        <v>7757.3282571999998</v>
      </c>
      <c r="I105" s="226">
        <v>1115.2261253000008</v>
      </c>
      <c r="J105" s="227">
        <v>0</v>
      </c>
      <c r="K105" s="95">
        <f t="shared" si="26"/>
        <v>34673.775144700034</v>
      </c>
      <c r="L105" s="86"/>
      <c r="M105" s="95">
        <f t="shared" si="27"/>
        <v>88886.504534900014</v>
      </c>
    </row>
    <row r="106" spans="1:13" s="110" customFormat="1" ht="13.5" thickBot="1">
      <c r="C106" s="113">
        <f t="shared" ref="C106:K106" si="28">SUM(C94:C105)</f>
        <v>2429.2407383270743</v>
      </c>
      <c r="D106" s="113">
        <f t="shared" si="28"/>
        <v>-7009.9625355881617</v>
      </c>
      <c r="E106" s="113">
        <f t="shared" si="28"/>
        <v>-23888.057902963203</v>
      </c>
      <c r="F106" s="113">
        <f t="shared" si="28"/>
        <v>8118.5865390052586</v>
      </c>
      <c r="G106" s="113">
        <f t="shared" si="28"/>
        <v>-152300.89805981616</v>
      </c>
      <c r="H106" s="113">
        <f t="shared" si="28"/>
        <v>-13681.239359287578</v>
      </c>
      <c r="I106" s="113">
        <f t="shared" si="28"/>
        <v>1011.6158309735854</v>
      </c>
      <c r="J106" s="133">
        <f t="shared" si="28"/>
        <v>0</v>
      </c>
      <c r="K106" s="113">
        <f t="shared" si="28"/>
        <v>-152300.89805981616</v>
      </c>
      <c r="L106" s="113"/>
      <c r="M106" s="113">
        <f>SUM(M94:M105)</f>
        <v>-185320.71474934911</v>
      </c>
    </row>
    <row r="107" spans="1:13" s="110" customFormat="1" ht="14.25" thickTop="1" thickBot="1">
      <c r="A107" s="86"/>
      <c r="B107" s="86"/>
      <c r="C107" s="86"/>
      <c r="D107" s="86"/>
      <c r="E107" s="86"/>
      <c r="F107" s="86"/>
      <c r="G107" s="87" t="s">
        <v>60</v>
      </c>
      <c r="H107" s="102" t="s">
        <v>61</v>
      </c>
      <c r="I107" s="86"/>
      <c r="J107" s="86"/>
      <c r="K107" s="86"/>
      <c r="L107" s="86"/>
      <c r="M107" s="86"/>
    </row>
    <row r="108" spans="1:13" s="110" customFormat="1" ht="13.5" thickBot="1">
      <c r="C108" s="235" t="s">
        <v>76</v>
      </c>
      <c r="D108" s="236"/>
      <c r="E108" s="236"/>
      <c r="F108" s="236"/>
      <c r="G108" s="236"/>
      <c r="H108" s="236"/>
      <c r="I108" s="236"/>
      <c r="J108" s="237"/>
      <c r="K108" s="86"/>
      <c r="L108" s="86"/>
      <c r="M108" s="86"/>
    </row>
    <row r="109" spans="1:13" s="110" customFormat="1" ht="13.5" thickBot="1">
      <c r="C109" s="128" t="s">
        <v>43</v>
      </c>
      <c r="D109" s="129"/>
      <c r="E109" s="129"/>
      <c r="F109" s="129"/>
      <c r="G109" s="129"/>
      <c r="H109" s="129"/>
      <c r="I109" s="130"/>
      <c r="J109" s="130" t="s">
        <v>40</v>
      </c>
      <c r="K109" s="104"/>
      <c r="L109" s="89"/>
      <c r="M109" s="90"/>
    </row>
    <row r="110" spans="1:13" s="110" customFormat="1">
      <c r="A110" s="91" t="s">
        <v>70</v>
      </c>
      <c r="B110" s="91" t="s">
        <v>44</v>
      </c>
      <c r="C110" s="91" t="s">
        <v>47</v>
      </c>
      <c r="D110" s="91" t="s">
        <v>48</v>
      </c>
      <c r="E110" s="91" t="s">
        <v>49</v>
      </c>
      <c r="F110" s="91" t="s">
        <v>50</v>
      </c>
      <c r="G110" s="91" t="s">
        <v>54</v>
      </c>
      <c r="H110" s="91" t="s">
        <v>52</v>
      </c>
      <c r="I110" s="91" t="s">
        <v>53</v>
      </c>
      <c r="J110" s="92" t="s">
        <v>54</v>
      </c>
      <c r="K110" s="93" t="s">
        <v>54</v>
      </c>
      <c r="L110" s="105"/>
      <c r="M110" s="93" t="s">
        <v>10</v>
      </c>
    </row>
    <row r="111" spans="1:13" s="110" customFormat="1">
      <c r="A111" s="106">
        <f t="shared" ref="A111:A122" si="29">A94</f>
        <v>2022</v>
      </c>
      <c r="B111" s="107">
        <f t="shared" ref="B111:B122" si="30">B60</f>
        <v>1</v>
      </c>
      <c r="C111" s="84">
        <f t="shared" ref="C111:J122" si="31">C77+C94</f>
        <v>81288.584691799988</v>
      </c>
      <c r="D111" s="84">
        <f t="shared" si="31"/>
        <v>1443573.3046893012</v>
      </c>
      <c r="E111" s="84">
        <f t="shared" si="31"/>
        <v>449404.19783630007</v>
      </c>
      <c r="F111" s="84">
        <f t="shared" si="31"/>
        <v>729220.31891039922</v>
      </c>
      <c r="G111" s="84">
        <f t="shared" si="31"/>
        <v>2291325.0672537992</v>
      </c>
      <c r="H111" s="84">
        <f t="shared" si="31"/>
        <v>304066.74781563343</v>
      </c>
      <c r="I111" s="84">
        <f t="shared" si="31"/>
        <v>100328.69027479998</v>
      </c>
      <c r="J111" s="99">
        <f t="shared" si="31"/>
        <v>2056.7588599999981</v>
      </c>
      <c r="K111" s="95">
        <f t="shared" ref="K111:K122" si="32">G111-J111</f>
        <v>2289268.3083937992</v>
      </c>
      <c r="L111" s="95"/>
      <c r="M111" s="95">
        <f t="shared" ref="M111:M122" si="33">SUM(C111:I111)</f>
        <v>5399206.9114720328</v>
      </c>
    </row>
    <row r="112" spans="1:13" s="110" customFormat="1">
      <c r="A112" s="106">
        <f t="shared" si="29"/>
        <v>2022</v>
      </c>
      <c r="B112" s="107">
        <f t="shared" si="30"/>
        <v>2</v>
      </c>
      <c r="C112" s="84">
        <f t="shared" si="31"/>
        <v>69060.527538500057</v>
      </c>
      <c r="D112" s="84">
        <f t="shared" si="31"/>
        <v>1241877.397963301</v>
      </c>
      <c r="E112" s="84">
        <f t="shared" si="31"/>
        <v>374412.74050310015</v>
      </c>
      <c r="F112" s="84">
        <f t="shared" si="31"/>
        <v>673846.1697412004</v>
      </c>
      <c r="G112" s="84">
        <f t="shared" si="31"/>
        <v>2007741.3662115345</v>
      </c>
      <c r="H112" s="84">
        <f t="shared" si="31"/>
        <v>247580.91952476709</v>
      </c>
      <c r="I112" s="84">
        <f t="shared" si="31"/>
        <v>89690.272104699965</v>
      </c>
      <c r="J112" s="99">
        <f t="shared" si="31"/>
        <v>1752.041626000002</v>
      </c>
      <c r="K112" s="95">
        <f t="shared" si="32"/>
        <v>2005989.3245855344</v>
      </c>
      <c r="L112" s="95"/>
      <c r="M112" s="95">
        <f t="shared" si="33"/>
        <v>4704209.3935871031</v>
      </c>
    </row>
    <row r="113" spans="1:13" s="110" customFormat="1">
      <c r="A113" s="106">
        <f t="shared" si="29"/>
        <v>2022</v>
      </c>
      <c r="B113" s="107">
        <f t="shared" si="30"/>
        <v>3</v>
      </c>
      <c r="C113" s="84">
        <f t="shared" si="31"/>
        <v>71134.19593670519</v>
      </c>
      <c r="D113" s="84">
        <f t="shared" si="31"/>
        <v>1268561.035362896</v>
      </c>
      <c r="E113" s="84">
        <f t="shared" si="31"/>
        <v>368367.83585771907</v>
      </c>
      <c r="F113" s="84">
        <f t="shared" si="31"/>
        <v>704061.98203645099</v>
      </c>
      <c r="G113" s="84">
        <f t="shared" si="31"/>
        <v>2093960.8833739357</v>
      </c>
      <c r="H113" s="84">
        <f t="shared" si="31"/>
        <v>273390.80572333041</v>
      </c>
      <c r="I113" s="84">
        <f t="shared" si="31"/>
        <v>95514.745112272736</v>
      </c>
      <c r="J113" s="99">
        <f t="shared" si="31"/>
        <v>2014.5019549999997</v>
      </c>
      <c r="K113" s="95">
        <f t="shared" si="32"/>
        <v>2091946.3814189357</v>
      </c>
      <c r="L113" s="95"/>
      <c r="M113" s="95">
        <f t="shared" si="33"/>
        <v>4874991.4834033092</v>
      </c>
    </row>
    <row r="114" spans="1:13" s="110" customFormat="1">
      <c r="A114" s="106">
        <f t="shared" si="29"/>
        <v>2022</v>
      </c>
      <c r="B114" s="107">
        <f t="shared" si="30"/>
        <v>4</v>
      </c>
      <c r="C114" s="84">
        <f t="shared" si="31"/>
        <v>66383.829474373677</v>
      </c>
      <c r="D114" s="84">
        <f t="shared" si="31"/>
        <v>1153644.8189558547</v>
      </c>
      <c r="E114" s="84">
        <f t="shared" si="31"/>
        <v>325044.27373576397</v>
      </c>
      <c r="F114" s="84">
        <f t="shared" si="31"/>
        <v>644078.76930015744</v>
      </c>
      <c r="G114" s="84">
        <f t="shared" si="31"/>
        <v>1970824.7266313406</v>
      </c>
      <c r="H114" s="84">
        <f t="shared" si="31"/>
        <v>262730.2531906197</v>
      </c>
      <c r="I114" s="84">
        <f t="shared" si="31"/>
        <v>91532.829654716232</v>
      </c>
      <c r="J114" s="99">
        <f t="shared" si="31"/>
        <v>1915.6634980000017</v>
      </c>
      <c r="K114" s="95">
        <f t="shared" si="32"/>
        <v>1968909.0631333406</v>
      </c>
      <c r="L114" s="95"/>
      <c r="M114" s="95">
        <f t="shared" si="33"/>
        <v>4514239.5009428263</v>
      </c>
    </row>
    <row r="115" spans="1:13" s="110" customFormat="1">
      <c r="A115" s="106">
        <f t="shared" si="29"/>
        <v>2022</v>
      </c>
      <c r="B115" s="107">
        <f t="shared" si="30"/>
        <v>5</v>
      </c>
      <c r="C115" s="84">
        <f t="shared" si="31"/>
        <v>73353.714105334322</v>
      </c>
      <c r="D115" s="84">
        <f t="shared" si="31"/>
        <v>1130595.733151735</v>
      </c>
      <c r="E115" s="84">
        <f t="shared" si="31"/>
        <v>329769.45252784202</v>
      </c>
      <c r="F115" s="84">
        <f t="shared" si="31"/>
        <v>655831.70782703056</v>
      </c>
      <c r="G115" s="84">
        <f t="shared" si="31"/>
        <v>2048601.223819802</v>
      </c>
      <c r="H115" s="84">
        <f t="shared" si="31"/>
        <v>355558.13996037113</v>
      </c>
      <c r="I115" s="84">
        <f t="shared" si="31"/>
        <v>89230.958040169193</v>
      </c>
      <c r="J115" s="99">
        <f t="shared" si="31"/>
        <v>1579.9688829999941</v>
      </c>
      <c r="K115" s="95">
        <f t="shared" si="32"/>
        <v>2047021.254936802</v>
      </c>
      <c r="L115" s="95"/>
      <c r="M115" s="95">
        <f t="shared" si="33"/>
        <v>4682940.929432285</v>
      </c>
    </row>
    <row r="116" spans="1:13" s="110" customFormat="1">
      <c r="A116" s="106">
        <f t="shared" si="29"/>
        <v>2022</v>
      </c>
      <c r="B116" s="107">
        <f t="shared" si="30"/>
        <v>6</v>
      </c>
      <c r="C116" s="84">
        <f t="shared" si="31"/>
        <v>68731.535632474566</v>
      </c>
      <c r="D116" s="84">
        <f t="shared" si="31"/>
        <v>1090236.7331796989</v>
      </c>
      <c r="E116" s="84">
        <f t="shared" si="31"/>
        <v>341778.97314699949</v>
      </c>
      <c r="F116" s="84">
        <f t="shared" si="31"/>
        <v>650437.51838954922</v>
      </c>
      <c r="G116" s="84">
        <f t="shared" si="31"/>
        <v>2270087.9083603136</v>
      </c>
      <c r="H116" s="84">
        <f t="shared" si="31"/>
        <v>418194.22331095126</v>
      </c>
      <c r="I116" s="84">
        <f t="shared" si="31"/>
        <v>79757.605661774927</v>
      </c>
      <c r="J116" s="99">
        <f t="shared" si="31"/>
        <v>1980.4206599999998</v>
      </c>
      <c r="K116" s="95">
        <f t="shared" si="32"/>
        <v>2268107.4877003138</v>
      </c>
      <c r="L116" s="95"/>
      <c r="M116" s="95">
        <f t="shared" si="33"/>
        <v>4919224.4976817621</v>
      </c>
    </row>
    <row r="117" spans="1:13" s="110" customFormat="1">
      <c r="A117" s="106">
        <f t="shared" si="29"/>
        <v>2021</v>
      </c>
      <c r="B117" s="107">
        <f t="shared" si="30"/>
        <v>7</v>
      </c>
      <c r="C117" s="84">
        <f t="shared" si="31"/>
        <v>85543.942127225338</v>
      </c>
      <c r="D117" s="84">
        <f t="shared" si="31"/>
        <v>1279023.7681519429</v>
      </c>
      <c r="E117" s="84">
        <f t="shared" si="31"/>
        <v>414511.73806632002</v>
      </c>
      <c r="F117" s="84">
        <f t="shared" si="31"/>
        <v>728173.85771865107</v>
      </c>
      <c r="G117" s="84">
        <f t="shared" si="31"/>
        <v>2803916.5464680446</v>
      </c>
      <c r="H117" s="84">
        <f t="shared" si="31"/>
        <v>431656.94759704382</v>
      </c>
      <c r="I117" s="84">
        <f t="shared" si="31"/>
        <v>93366.584234357244</v>
      </c>
      <c r="J117" s="99">
        <f t="shared" si="31"/>
        <v>2216.7503199999992</v>
      </c>
      <c r="K117" s="95">
        <f t="shared" si="32"/>
        <v>2801699.7961480445</v>
      </c>
      <c r="L117" s="95"/>
      <c r="M117" s="95">
        <f t="shared" si="33"/>
        <v>5836193.3843635842</v>
      </c>
    </row>
    <row r="118" spans="1:13" s="110" customFormat="1">
      <c r="A118" s="106">
        <f t="shared" si="29"/>
        <v>2021</v>
      </c>
      <c r="B118" s="107">
        <f t="shared" si="30"/>
        <v>8</v>
      </c>
      <c r="C118" s="84">
        <f t="shared" si="31"/>
        <v>79562.447664344392</v>
      </c>
      <c r="D118" s="84">
        <f t="shared" si="31"/>
        <v>1244987.3568074121</v>
      </c>
      <c r="E118" s="84">
        <f t="shared" si="31"/>
        <v>403199.14904412074</v>
      </c>
      <c r="F118" s="84">
        <f t="shared" si="31"/>
        <v>706709.82357579411</v>
      </c>
      <c r="G118" s="84">
        <f t="shared" si="31"/>
        <v>2649781.2711618217</v>
      </c>
      <c r="H118" s="84">
        <f t="shared" si="31"/>
        <v>360541.22529164219</v>
      </c>
      <c r="I118" s="84">
        <f t="shared" si="31"/>
        <v>89824.670480959088</v>
      </c>
      <c r="J118" s="99">
        <f t="shared" si="31"/>
        <v>2016.401759999997</v>
      </c>
      <c r="K118" s="95">
        <f t="shared" si="32"/>
        <v>2647764.8694018219</v>
      </c>
      <c r="L118" s="95"/>
      <c r="M118" s="95">
        <f t="shared" si="33"/>
        <v>5534605.9440260949</v>
      </c>
    </row>
    <row r="119" spans="1:13" s="110" customFormat="1">
      <c r="A119" s="106">
        <f t="shared" si="29"/>
        <v>2021</v>
      </c>
      <c r="B119" s="107">
        <f t="shared" si="30"/>
        <v>9</v>
      </c>
      <c r="C119" s="84">
        <f t="shared" si="31"/>
        <v>62548.793055628856</v>
      </c>
      <c r="D119" s="84">
        <f t="shared" si="31"/>
        <v>1080973.3922161956</v>
      </c>
      <c r="E119" s="84">
        <f t="shared" si="31"/>
        <v>356665.7048498331</v>
      </c>
      <c r="F119" s="84">
        <f t="shared" si="31"/>
        <v>651129.97119075141</v>
      </c>
      <c r="G119" s="84">
        <f t="shared" si="31"/>
        <v>2222352.4806850743</v>
      </c>
      <c r="H119" s="84">
        <f t="shared" si="31"/>
        <v>259641.71912100934</v>
      </c>
      <c r="I119" s="84">
        <f t="shared" si="31"/>
        <v>85746.635312934435</v>
      </c>
      <c r="J119" s="99">
        <f t="shared" si="31"/>
        <v>1646.1410399999986</v>
      </c>
      <c r="K119" s="95">
        <f t="shared" si="32"/>
        <v>2220706.3396450742</v>
      </c>
      <c r="L119" s="95"/>
      <c r="M119" s="95">
        <f t="shared" si="33"/>
        <v>4719058.6964314273</v>
      </c>
    </row>
    <row r="120" spans="1:13" s="110" customFormat="1">
      <c r="A120" s="106">
        <f t="shared" si="29"/>
        <v>2021</v>
      </c>
      <c r="B120" s="107">
        <f t="shared" si="30"/>
        <v>10</v>
      </c>
      <c r="C120" s="84">
        <f t="shared" si="31"/>
        <v>60251.162863830308</v>
      </c>
      <c r="D120" s="84">
        <f t="shared" si="31"/>
        <v>1139630.8031394738</v>
      </c>
      <c r="E120" s="84">
        <f t="shared" si="31"/>
        <v>354371.36040161434</v>
      </c>
      <c r="F120" s="84">
        <f t="shared" si="31"/>
        <v>681575.62429520523</v>
      </c>
      <c r="G120" s="84">
        <f t="shared" si="31"/>
        <v>2051956.7842478391</v>
      </c>
      <c r="H120" s="84">
        <f t="shared" si="31"/>
        <v>223738.55245158644</v>
      </c>
      <c r="I120" s="84">
        <f t="shared" si="31"/>
        <v>93815.31604823572</v>
      </c>
      <c r="J120" s="99">
        <f t="shared" si="31"/>
        <v>1527.3171599999987</v>
      </c>
      <c r="K120" s="95">
        <f t="shared" si="32"/>
        <v>2050429.467087839</v>
      </c>
      <c r="L120" s="95"/>
      <c r="M120" s="95">
        <f t="shared" si="33"/>
        <v>4605339.6034477847</v>
      </c>
    </row>
    <row r="121" spans="1:13" s="110" customFormat="1">
      <c r="A121" s="106">
        <f t="shared" si="29"/>
        <v>2021</v>
      </c>
      <c r="B121" s="107">
        <f t="shared" si="30"/>
        <v>11</v>
      </c>
      <c r="C121" s="84">
        <f t="shared" si="31"/>
        <v>68326.626433810379</v>
      </c>
      <c r="D121" s="84">
        <f t="shared" si="31"/>
        <v>1256861.1747556056</v>
      </c>
      <c r="E121" s="84">
        <f t="shared" si="31"/>
        <v>398804.5359907237</v>
      </c>
      <c r="F121" s="84">
        <f t="shared" si="31"/>
        <v>672441.93936611316</v>
      </c>
      <c r="G121" s="84">
        <f t="shared" si="31"/>
        <v>2062109.5870981398</v>
      </c>
      <c r="H121" s="84">
        <f t="shared" si="31"/>
        <v>259722.61545289241</v>
      </c>
      <c r="I121" s="84">
        <f t="shared" si="31"/>
        <v>92194.609897753879</v>
      </c>
      <c r="J121" s="99">
        <f t="shared" si="31"/>
        <v>1562.6835599999977</v>
      </c>
      <c r="K121" s="95">
        <f t="shared" si="32"/>
        <v>2060546.9035381398</v>
      </c>
      <c r="L121" s="95"/>
      <c r="M121" s="95">
        <f t="shared" si="33"/>
        <v>4810461.0889950395</v>
      </c>
    </row>
    <row r="122" spans="1:13" s="110" customFormat="1">
      <c r="A122" s="106">
        <f t="shared" si="29"/>
        <v>2021</v>
      </c>
      <c r="B122" s="107">
        <f t="shared" si="30"/>
        <v>12</v>
      </c>
      <c r="C122" s="84">
        <f t="shared" si="31"/>
        <v>80754.775156300049</v>
      </c>
      <c r="D122" s="84">
        <f t="shared" si="31"/>
        <v>1450477.590259</v>
      </c>
      <c r="E122" s="84">
        <f t="shared" si="31"/>
        <v>456032.2814857004</v>
      </c>
      <c r="F122" s="84">
        <f t="shared" si="31"/>
        <v>732831.91022970027</v>
      </c>
      <c r="G122" s="84">
        <f t="shared" si="31"/>
        <v>2305606.6103976155</v>
      </c>
      <c r="H122" s="84">
        <f t="shared" si="31"/>
        <v>305428.23108020006</v>
      </c>
      <c r="I122" s="84">
        <f t="shared" si="31"/>
        <v>101796.50143630007</v>
      </c>
      <c r="J122" s="99">
        <f t="shared" si="31"/>
        <v>2104.2555130000001</v>
      </c>
      <c r="K122" s="95">
        <f t="shared" si="32"/>
        <v>2303502.3548846156</v>
      </c>
      <c r="L122" s="95"/>
      <c r="M122" s="95">
        <f t="shared" si="33"/>
        <v>5432927.9000448165</v>
      </c>
    </row>
    <row r="123" spans="1:13" s="110" customFormat="1" ht="13.5" thickBot="1">
      <c r="C123" s="113">
        <f t="shared" ref="C123:K123" si="34">SUM(C111:C122)</f>
        <v>866940.13468032714</v>
      </c>
      <c r="D123" s="113">
        <f t="shared" si="34"/>
        <v>14780443.108632419</v>
      </c>
      <c r="E123" s="113">
        <f t="shared" si="34"/>
        <v>4572362.2434460372</v>
      </c>
      <c r="F123" s="113">
        <f t="shared" si="34"/>
        <v>8230339.592581003</v>
      </c>
      <c r="G123" s="113">
        <f t="shared" si="34"/>
        <v>26778264.455709256</v>
      </c>
      <c r="H123" s="113">
        <f t="shared" si="34"/>
        <v>3702250.3805200476</v>
      </c>
      <c r="I123" s="113">
        <f t="shared" si="34"/>
        <v>1102799.4182589736</v>
      </c>
      <c r="J123" s="133">
        <f t="shared" si="34"/>
        <v>22372.904834999987</v>
      </c>
      <c r="K123" s="113">
        <f t="shared" si="34"/>
        <v>26755891.550874263</v>
      </c>
      <c r="L123" s="113"/>
      <c r="M123" s="113">
        <f>SUM(M111:M122)</f>
        <v>60033399.333828069</v>
      </c>
    </row>
    <row r="124" spans="1:13" s="110" customFormat="1" ht="13.5" thickTop="1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</row>
    <row r="125" spans="1:13" s="110" customFormat="1">
      <c r="A125" s="86"/>
      <c r="B125" s="143" t="s">
        <v>77</v>
      </c>
      <c r="C125" s="122">
        <f>C123/$M$123</f>
        <v>1.4440963601936451E-2</v>
      </c>
      <c r="D125" s="122">
        <f t="shared" ref="D125:K125" si="35">D123/$M$123</f>
        <v>0.24620366783567801</v>
      </c>
      <c r="E125" s="122">
        <f t="shared" si="35"/>
        <v>7.6163640476536676E-2</v>
      </c>
      <c r="F125" s="122">
        <f t="shared" si="35"/>
        <v>0.13709601128555968</v>
      </c>
      <c r="G125" s="123"/>
      <c r="H125" s="122">
        <f t="shared" si="35"/>
        <v>6.166984414680439E-2</v>
      </c>
      <c r="I125" s="122">
        <f t="shared" si="35"/>
        <v>1.8369764672605503E-2</v>
      </c>
      <c r="J125" s="122">
        <f t="shared" si="35"/>
        <v>3.7267429602962923E-4</v>
      </c>
      <c r="K125" s="122">
        <f t="shared" si="35"/>
        <v>0.44568343368484969</v>
      </c>
      <c r="L125" s="86"/>
      <c r="M125" s="122">
        <f>SUM(C125:K125)</f>
        <v>1</v>
      </c>
    </row>
    <row r="126" spans="1:13" s="110" customFormat="1">
      <c r="A126" s="86"/>
      <c r="B126" s="144" t="s">
        <v>78</v>
      </c>
      <c r="C126" s="122">
        <f>C123/SUM($C$123:$E$123)</f>
        <v>4.2875917268496599E-2</v>
      </c>
      <c r="D126" s="122">
        <f>D123/SUM($C$123:$E$123)</f>
        <v>0.73099056159295495</v>
      </c>
      <c r="E126" s="122">
        <f>E123/SUM($C$123:$E$123)</f>
        <v>0.22613352113854845</v>
      </c>
      <c r="F126" s="122">
        <v>0</v>
      </c>
      <c r="G126" s="86"/>
      <c r="H126" s="122">
        <v>0</v>
      </c>
      <c r="I126" s="122">
        <v>0</v>
      </c>
      <c r="J126" s="122">
        <v>0</v>
      </c>
      <c r="K126" s="122">
        <v>0</v>
      </c>
      <c r="L126" s="86"/>
      <c r="M126" s="122">
        <f>SUM(C126:K126)</f>
        <v>1</v>
      </c>
    </row>
    <row r="127" spans="1:13" s="110" customFormat="1">
      <c r="A127" s="86"/>
      <c r="B127" s="144" t="s">
        <v>79</v>
      </c>
      <c r="C127" s="120">
        <v>0</v>
      </c>
      <c r="D127" s="120">
        <v>0</v>
      </c>
      <c r="E127" s="120">
        <v>0</v>
      </c>
      <c r="F127" s="120">
        <f>F123/SUM($F$123,$H$123:$K$123)</f>
        <v>0.20672153387868078</v>
      </c>
      <c r="G127" s="120"/>
      <c r="H127" s="120">
        <f>H123/SUM($F$123,$H$123:$K$123)</f>
        <v>9.2989465240768732E-2</v>
      </c>
      <c r="I127" s="120">
        <f>I123/SUM($F$123,$H$123:$K$123)</f>
        <v>2.7699025628117564E-2</v>
      </c>
      <c r="J127" s="120">
        <f>J123/SUM($F$123,$H$123:$K$123)</f>
        <v>5.6194050716716301E-4</v>
      </c>
      <c r="K127" s="120">
        <f>K123/SUM($F$123,$H$123:$K$123)</f>
        <v>0.67202803474526585</v>
      </c>
      <c r="L127" s="86"/>
      <c r="M127" s="122">
        <f>SUM(C127:K127)</f>
        <v>1</v>
      </c>
    </row>
    <row r="129" spans="1:13" s="110" customFormat="1">
      <c r="A129" s="86"/>
      <c r="B129" s="98"/>
      <c r="C129" s="122"/>
      <c r="D129" s="122"/>
      <c r="E129" s="122"/>
      <c r="F129" s="122"/>
      <c r="G129" s="122"/>
      <c r="H129" s="122"/>
      <c r="I129" s="122"/>
      <c r="J129" s="122"/>
      <c r="K129" s="122"/>
      <c r="L129" s="86"/>
      <c r="M129" s="86"/>
    </row>
    <row r="130" spans="1:13" s="110" customFormat="1">
      <c r="A130" s="86" t="s">
        <v>270</v>
      </c>
      <c r="B130" s="86"/>
      <c r="C130" s="120"/>
      <c r="D130" s="120"/>
      <c r="E130" s="120"/>
      <c r="F130" s="120"/>
      <c r="G130" s="120"/>
      <c r="H130" s="120"/>
      <c r="I130" s="120"/>
      <c r="J130" s="120"/>
      <c r="K130" s="120"/>
      <c r="L130" s="86"/>
      <c r="M130" s="86"/>
    </row>
    <row r="131" spans="1:13">
      <c r="B131" s="86" t="s">
        <v>14</v>
      </c>
      <c r="C131" s="213">
        <f>C125-'11.3-11.5'!B50</f>
        <v>0</v>
      </c>
      <c r="D131" s="213">
        <f>D125-'11.3-11.5'!C50</f>
        <v>0</v>
      </c>
      <c r="E131" s="213">
        <f>E125-'11.3-11.5'!D50</f>
        <v>0</v>
      </c>
      <c r="F131" s="213">
        <f>F125-'11.3-11.5'!F50</f>
        <v>0</v>
      </c>
      <c r="G131" s="213"/>
      <c r="H131" s="213">
        <f>H125-'11.3-11.5'!H50</f>
        <v>0</v>
      </c>
      <c r="I131" s="213">
        <f>I125-'11.3-11.5'!I50</f>
        <v>0</v>
      </c>
      <c r="J131" s="213">
        <f>J125-'11.3-11.5'!J50</f>
        <v>0</v>
      </c>
      <c r="K131" s="213">
        <f>K125-'11.3-11.5'!G50</f>
        <v>0</v>
      </c>
    </row>
    <row r="132" spans="1:13">
      <c r="B132" s="98" t="s">
        <v>17</v>
      </c>
      <c r="C132" s="213">
        <f>C126-'11.3-11.5'!B56</f>
        <v>0</v>
      </c>
      <c r="D132" s="213">
        <f>D126-'11.3-11.5'!C56</f>
        <v>0</v>
      </c>
      <c r="E132" s="213">
        <f>E126-'11.3-11.5'!D56</f>
        <v>0</v>
      </c>
      <c r="F132" s="213">
        <f>F126-'11.3-11.5'!F56</f>
        <v>0</v>
      </c>
      <c r="G132" s="213"/>
      <c r="H132" s="213">
        <f>H126-'11.3-11.5'!H56</f>
        <v>0</v>
      </c>
      <c r="I132" s="213">
        <f>I126-'11.3-11.5'!I56</f>
        <v>0</v>
      </c>
      <c r="J132" s="213">
        <f>J126-'11.3-11.5'!J56</f>
        <v>0</v>
      </c>
      <c r="K132" s="213">
        <f>K126-'11.3-11.5'!G56</f>
        <v>0</v>
      </c>
    </row>
    <row r="133" spans="1:13">
      <c r="B133" s="86" t="s">
        <v>21</v>
      </c>
      <c r="C133" s="213">
        <f>C127-'11.3-11.5'!B59</f>
        <v>0</v>
      </c>
      <c r="D133" s="213">
        <f>D127-'11.3-11.5'!C59</f>
        <v>0</v>
      </c>
      <c r="E133" s="213">
        <f>E127-'11.3-11.5'!D59</f>
        <v>0</v>
      </c>
      <c r="F133" s="213">
        <f>F127-'11.3-11.5'!F59</f>
        <v>0</v>
      </c>
      <c r="G133" s="213"/>
      <c r="H133" s="213">
        <f>H127-'11.3-11.5'!H59</f>
        <v>0</v>
      </c>
      <c r="I133" s="213">
        <f>I127-'11.3-11.5'!I59</f>
        <v>0</v>
      </c>
      <c r="J133" s="213">
        <f>J127-'11.3-11.5'!J59</f>
        <v>0</v>
      </c>
      <c r="K133" s="213">
        <f>K127-'11.3-11.5'!G59</f>
        <v>0</v>
      </c>
    </row>
  </sheetData>
  <mergeCells count="8">
    <mergeCell ref="C6:J6"/>
    <mergeCell ref="C7:I7"/>
    <mergeCell ref="C40:J40"/>
    <mergeCell ref="C74:M74"/>
    <mergeCell ref="C108:J108"/>
    <mergeCell ref="C92:I92"/>
    <mergeCell ref="C75:I75"/>
    <mergeCell ref="C41:I41"/>
  </mergeCells>
  <printOptions horizontalCentered="1"/>
  <pageMargins left="1" right="0.75" top="0.75" bottom="0.75" header="0.5" footer="0.5"/>
  <pageSetup scale="66" firstPageNumber="8" fitToHeight="2" orientation="portrait" cellComments="asDisplayed" useFirstPageNumber="1" r:id="rId1"/>
  <headerFooter alignWithMargins="0">
    <oddHeader>&amp;R&amp;"Arial,Regular"&amp;10Page 11.&amp;P</oddHeader>
  </headerFooter>
  <rowBreaks count="1" manualBreakCount="1">
    <brk id="72" max="12" man="1"/>
  </row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4"/>
  <sheetViews>
    <sheetView view="pageBreakPreview" topLeftCell="A25" zoomScaleNormal="100" zoomScaleSheetLayoutView="100" workbookViewId="0">
      <selection activeCell="G10" sqref="G10"/>
    </sheetView>
  </sheetViews>
  <sheetFormatPr defaultColWidth="9.140625" defaultRowHeight="12.75"/>
  <cols>
    <col min="1" max="1" width="12.140625" style="139" bestFit="1" customWidth="1"/>
    <col min="2" max="2" width="8.140625" style="140" bestFit="1" customWidth="1"/>
    <col min="3" max="3" width="10" style="140" customWidth="1"/>
    <col min="4" max="4" width="8.28515625" style="138" bestFit="1" customWidth="1"/>
    <col min="5" max="6" width="9.28515625" style="138" bestFit="1" customWidth="1"/>
    <col min="7" max="7" width="10.28515625" style="138" bestFit="1" customWidth="1"/>
    <col min="8" max="8" width="9.28515625" style="138" customWidth="1"/>
    <col min="9" max="11" width="8.28515625" style="138" bestFit="1" customWidth="1"/>
    <col min="12" max="12" width="10.28515625" style="138" bestFit="1" customWidth="1"/>
    <col min="13" max="13" width="2.42578125" style="138" customWidth="1"/>
    <col min="14" max="14" width="10.28515625" style="138" bestFit="1" customWidth="1"/>
    <col min="15" max="15" width="12" style="138" bestFit="1" customWidth="1"/>
    <col min="16" max="16" width="2" style="138" bestFit="1" customWidth="1"/>
    <col min="17" max="16384" width="9.140625" style="138"/>
  </cols>
  <sheetData>
    <row r="1" spans="1:17">
      <c r="A1" s="137" t="str">
        <f>'11.1'!A11</f>
        <v>PacifiCorp</v>
      </c>
    </row>
    <row r="2" spans="1:17">
      <c r="A2" s="137" t="str">
        <f>'11.1'!A12</f>
        <v>Washington 2023 General Rate Case</v>
      </c>
    </row>
    <row r="3" spans="1:17">
      <c r="A3" s="137" t="s">
        <v>41</v>
      </c>
      <c r="D3" s="141"/>
      <c r="E3" s="141"/>
      <c r="F3" s="141"/>
      <c r="G3" s="141"/>
      <c r="H3" s="141"/>
      <c r="I3" s="141"/>
      <c r="J3" s="141"/>
    </row>
    <row r="4" spans="1:17">
      <c r="A4" s="137" t="s">
        <v>263</v>
      </c>
      <c r="L4" s="141"/>
    </row>
    <row r="5" spans="1:17" ht="13.5" thickBot="1">
      <c r="A5" s="137"/>
      <c r="L5" s="141"/>
    </row>
    <row r="6" spans="1:17" ht="13.5" thickBot="1">
      <c r="A6" s="97"/>
      <c r="B6" s="98"/>
      <c r="C6" s="98"/>
      <c r="D6" s="74" t="s">
        <v>42</v>
      </c>
      <c r="E6" s="88"/>
      <c r="F6" s="88"/>
      <c r="G6" s="88"/>
      <c r="H6" s="88"/>
      <c r="I6" s="88"/>
      <c r="J6" s="88"/>
      <c r="K6" s="103"/>
      <c r="L6" s="86"/>
      <c r="M6" s="86"/>
      <c r="N6" s="86"/>
    </row>
    <row r="7" spans="1:17" ht="13.5" thickBot="1">
      <c r="A7" s="97"/>
      <c r="B7" s="98"/>
      <c r="C7" s="98"/>
      <c r="D7" s="74" t="s">
        <v>43</v>
      </c>
      <c r="E7" s="88"/>
      <c r="F7" s="88"/>
      <c r="G7" s="88"/>
      <c r="H7" s="88"/>
      <c r="I7" s="88"/>
      <c r="J7" s="88"/>
      <c r="K7" s="75" t="s">
        <v>40</v>
      </c>
      <c r="L7" s="89"/>
      <c r="M7" s="89"/>
      <c r="N7" s="90"/>
    </row>
    <row r="8" spans="1:17">
      <c r="A8" s="91" t="s">
        <v>44</v>
      </c>
      <c r="B8" s="126" t="s">
        <v>45</v>
      </c>
      <c r="C8" s="126" t="s">
        <v>46</v>
      </c>
      <c r="D8" s="91" t="s">
        <v>47</v>
      </c>
      <c r="E8" s="91" t="s">
        <v>48</v>
      </c>
      <c r="F8" s="91" t="s">
        <v>49</v>
      </c>
      <c r="G8" s="91" t="s">
        <v>50</v>
      </c>
      <c r="H8" s="91" t="s">
        <v>51</v>
      </c>
      <c r="I8" s="91" t="s">
        <v>52</v>
      </c>
      <c r="J8" s="91" t="s">
        <v>53</v>
      </c>
      <c r="K8" s="92" t="s">
        <v>54</v>
      </c>
      <c r="L8" s="93" t="s">
        <v>55</v>
      </c>
      <c r="M8" s="86"/>
      <c r="N8" s="93" t="s">
        <v>10</v>
      </c>
      <c r="O8" s="76"/>
      <c r="P8" s="77"/>
      <c r="Q8" s="77"/>
    </row>
    <row r="9" spans="1:17" s="142" customFormat="1">
      <c r="A9" s="228">
        <v>44562</v>
      </c>
      <c r="B9" s="94">
        <v>26</v>
      </c>
      <c r="C9" s="94">
        <v>8</v>
      </c>
      <c r="D9" s="229">
        <v>144.98701800000001</v>
      </c>
      <c r="E9" s="229">
        <v>2509.3686640000001</v>
      </c>
      <c r="F9" s="229">
        <v>726.81266600000004</v>
      </c>
      <c r="G9" s="229">
        <v>1053.5880589999999</v>
      </c>
      <c r="H9" s="229">
        <v>3642.5768400000002</v>
      </c>
      <c r="I9" s="229">
        <v>463.59370200000001</v>
      </c>
      <c r="J9" s="229">
        <v>141.42371</v>
      </c>
      <c r="K9" s="99">
        <v>3.4001209999999999</v>
      </c>
      <c r="L9" s="95">
        <f t="shared" ref="L9:L20" si="0">H9-K9</f>
        <v>3639.176719</v>
      </c>
      <c r="M9" s="110"/>
      <c r="N9" s="95">
        <f t="shared" ref="N9:N20" si="1">SUM(D9:J9)</f>
        <v>8682.3506589999997</v>
      </c>
      <c r="O9" s="94"/>
      <c r="P9" s="81"/>
      <c r="Q9" s="82"/>
    </row>
    <row r="10" spans="1:17" s="142" customFormat="1">
      <c r="A10" s="228">
        <v>44593</v>
      </c>
      <c r="B10" s="94">
        <v>25</v>
      </c>
      <c r="C10" s="94">
        <v>8</v>
      </c>
      <c r="D10" s="229">
        <v>155.42574500000001</v>
      </c>
      <c r="E10" s="229">
        <v>2685.2050389999999</v>
      </c>
      <c r="F10" s="229">
        <v>822.50476400000002</v>
      </c>
      <c r="G10" s="229">
        <v>1044.6102310000001</v>
      </c>
      <c r="H10" s="229">
        <v>3622.3053190000001</v>
      </c>
      <c r="I10" s="229">
        <v>452.25611300000003</v>
      </c>
      <c r="J10" s="229">
        <v>142.617772</v>
      </c>
      <c r="K10" s="99">
        <v>3.2613649999999996</v>
      </c>
      <c r="L10" s="95">
        <f t="shared" si="0"/>
        <v>3619.0439540000002</v>
      </c>
      <c r="M10" s="110"/>
      <c r="N10" s="95">
        <f t="shared" si="1"/>
        <v>8924.924982999999</v>
      </c>
      <c r="O10" s="94"/>
      <c r="P10" s="81"/>
      <c r="Q10" s="82"/>
    </row>
    <row r="11" spans="1:17" s="142" customFormat="1">
      <c r="A11" s="228">
        <v>44621</v>
      </c>
      <c r="B11" s="94">
        <v>10</v>
      </c>
      <c r="C11" s="94">
        <v>8</v>
      </c>
      <c r="D11" s="229">
        <v>132.768169</v>
      </c>
      <c r="E11" s="229">
        <v>2408.8262420000001</v>
      </c>
      <c r="F11" s="229">
        <v>733.66054999999994</v>
      </c>
      <c r="G11" s="229">
        <v>1089.9436049999999</v>
      </c>
      <c r="H11" s="229">
        <v>3418.169543</v>
      </c>
      <c r="I11" s="229">
        <v>421.567635</v>
      </c>
      <c r="J11" s="229">
        <v>135.473682</v>
      </c>
      <c r="K11" s="99">
        <v>3.3475650000000003</v>
      </c>
      <c r="L11" s="95">
        <f t="shared" si="0"/>
        <v>3414.8219779999999</v>
      </c>
      <c r="M11" s="110"/>
      <c r="N11" s="95">
        <f t="shared" si="1"/>
        <v>8340.4094260000002</v>
      </c>
      <c r="O11" s="94"/>
      <c r="P11" s="81"/>
      <c r="Q11" s="82"/>
    </row>
    <row r="12" spans="1:17" s="142" customFormat="1">
      <c r="A12" s="228">
        <v>44652</v>
      </c>
      <c r="B12" s="94">
        <v>6</v>
      </c>
      <c r="C12" s="94">
        <v>8</v>
      </c>
      <c r="D12" s="229">
        <v>127.15300499999999</v>
      </c>
      <c r="E12" s="229">
        <v>2230.0724460000001</v>
      </c>
      <c r="F12" s="229">
        <v>609.56609000000003</v>
      </c>
      <c r="G12" s="229">
        <v>967.489011</v>
      </c>
      <c r="H12" s="229">
        <v>3331.9804199999999</v>
      </c>
      <c r="I12" s="229">
        <v>412.53605399999998</v>
      </c>
      <c r="J12" s="229">
        <v>134.057198</v>
      </c>
      <c r="K12" s="99">
        <v>3.4625200000000005</v>
      </c>
      <c r="L12" s="95">
        <f t="shared" si="0"/>
        <v>3328.5178999999998</v>
      </c>
      <c r="M12" s="110"/>
      <c r="N12" s="95">
        <f t="shared" si="1"/>
        <v>7812.8542240000006</v>
      </c>
      <c r="O12" s="94"/>
      <c r="P12" s="81"/>
      <c r="Q12" s="82"/>
    </row>
    <row r="13" spans="1:17" s="142" customFormat="1">
      <c r="A13" s="228">
        <v>44682</v>
      </c>
      <c r="B13" s="94">
        <v>25</v>
      </c>
      <c r="C13" s="94">
        <v>18</v>
      </c>
      <c r="D13" s="229">
        <v>118.189334</v>
      </c>
      <c r="E13" s="229">
        <v>1788.3144</v>
      </c>
      <c r="F13" s="229">
        <v>514.012339</v>
      </c>
      <c r="G13" s="229">
        <v>913.43483000000003</v>
      </c>
      <c r="H13" s="229">
        <v>4109.324791</v>
      </c>
      <c r="I13" s="229">
        <v>631.40743499999996</v>
      </c>
      <c r="J13" s="229">
        <v>121.244652</v>
      </c>
      <c r="K13" s="99">
        <v>2.1446460000000003</v>
      </c>
      <c r="L13" s="95">
        <f t="shared" si="0"/>
        <v>4107.1801450000003</v>
      </c>
      <c r="M13" s="110"/>
      <c r="N13" s="95">
        <f t="shared" si="1"/>
        <v>8195.9277810000003</v>
      </c>
      <c r="O13" s="94"/>
      <c r="P13" s="81"/>
      <c r="Q13" s="82"/>
    </row>
    <row r="14" spans="1:17" s="142" customFormat="1">
      <c r="A14" s="228">
        <v>44713</v>
      </c>
      <c r="B14" s="94">
        <v>27</v>
      </c>
      <c r="C14" s="94">
        <v>18</v>
      </c>
      <c r="D14" s="229">
        <v>129.53764000000001</v>
      </c>
      <c r="E14" s="229">
        <v>2442.3830659999999</v>
      </c>
      <c r="F14" s="229">
        <v>779.33973600000002</v>
      </c>
      <c r="G14" s="229">
        <v>1004.657518</v>
      </c>
      <c r="H14" s="229">
        <v>4984.1466330000003</v>
      </c>
      <c r="I14" s="229">
        <v>744.69533100000001</v>
      </c>
      <c r="J14" s="229">
        <v>130.99824699999999</v>
      </c>
      <c r="K14" s="99">
        <v>4.0721160000000003</v>
      </c>
      <c r="L14" s="95">
        <f t="shared" si="0"/>
        <v>4980.074517</v>
      </c>
      <c r="M14" s="110"/>
      <c r="N14" s="95">
        <f t="shared" si="1"/>
        <v>10215.758170999999</v>
      </c>
      <c r="O14" s="94"/>
      <c r="P14" s="81"/>
      <c r="Q14" s="82"/>
    </row>
    <row r="15" spans="1:17" s="142" customFormat="1">
      <c r="A15" s="228">
        <v>44378</v>
      </c>
      <c r="B15" s="94">
        <v>29</v>
      </c>
      <c r="C15" s="94">
        <v>17</v>
      </c>
      <c r="D15" s="229">
        <v>134.29065800000001</v>
      </c>
      <c r="E15" s="229">
        <v>2592.8544099999999</v>
      </c>
      <c r="F15" s="229">
        <v>830.22451799999999</v>
      </c>
      <c r="G15" s="229">
        <v>1121.256971</v>
      </c>
      <c r="H15" s="229">
        <v>5580.8032579999999</v>
      </c>
      <c r="I15" s="229">
        <v>754.89611200000002</v>
      </c>
      <c r="J15" s="229">
        <v>135.649618</v>
      </c>
      <c r="K15" s="99">
        <v>4.4013999999999998</v>
      </c>
      <c r="L15" s="95">
        <f t="shared" si="0"/>
        <v>5576.4018580000002</v>
      </c>
      <c r="M15" s="110"/>
      <c r="N15" s="95">
        <f t="shared" si="1"/>
        <v>11149.975544999999</v>
      </c>
      <c r="O15" s="94"/>
      <c r="P15" s="81"/>
      <c r="Q15" s="82"/>
    </row>
    <row r="16" spans="1:17">
      <c r="A16" s="228">
        <v>44409</v>
      </c>
      <c r="B16" s="94">
        <v>11</v>
      </c>
      <c r="C16" s="94">
        <v>18</v>
      </c>
      <c r="D16" s="229">
        <v>140.98778999999999</v>
      </c>
      <c r="E16" s="229">
        <v>2718.9625040000001</v>
      </c>
      <c r="F16" s="229">
        <v>839.24756400000001</v>
      </c>
      <c r="G16" s="229">
        <v>1059.4451409999999</v>
      </c>
      <c r="H16" s="229">
        <v>5214.1208420000003</v>
      </c>
      <c r="I16" s="229">
        <v>597.35153100000002</v>
      </c>
      <c r="J16" s="229">
        <v>130.13628499999999</v>
      </c>
      <c r="K16" s="99">
        <v>4.1470799999999999</v>
      </c>
      <c r="L16" s="95">
        <f t="shared" si="0"/>
        <v>5209.9737620000005</v>
      </c>
      <c r="M16" s="110"/>
      <c r="N16" s="95">
        <f t="shared" si="1"/>
        <v>10700.251657000001</v>
      </c>
    </row>
    <row r="17" spans="1:14">
      <c r="A17" s="228">
        <v>44440</v>
      </c>
      <c r="B17" s="94">
        <v>8</v>
      </c>
      <c r="C17" s="94">
        <v>18</v>
      </c>
      <c r="D17" s="229">
        <v>112.723511</v>
      </c>
      <c r="E17" s="229">
        <v>2242.6509249999999</v>
      </c>
      <c r="F17" s="229">
        <v>728.96313199999997</v>
      </c>
      <c r="G17" s="229">
        <v>1035.8081669999999</v>
      </c>
      <c r="H17" s="229">
        <v>4902.0715650000002</v>
      </c>
      <c r="I17" s="229">
        <v>491.04853700000001</v>
      </c>
      <c r="J17" s="229">
        <v>119.670126</v>
      </c>
      <c r="K17" s="99">
        <v>3.9035600000000001</v>
      </c>
      <c r="L17" s="95">
        <f t="shared" si="0"/>
        <v>4898.1680050000004</v>
      </c>
      <c r="M17" s="110"/>
      <c r="N17" s="95">
        <f t="shared" si="1"/>
        <v>9632.9359630000017</v>
      </c>
    </row>
    <row r="18" spans="1:14">
      <c r="A18" s="228">
        <v>44470</v>
      </c>
      <c r="B18" s="94">
        <v>12</v>
      </c>
      <c r="C18" s="94">
        <v>8</v>
      </c>
      <c r="D18" s="229">
        <v>119.84295299999999</v>
      </c>
      <c r="E18" s="229">
        <v>2105.3103000000001</v>
      </c>
      <c r="F18" s="229">
        <v>610.14372500000002</v>
      </c>
      <c r="G18" s="229">
        <v>955.80854199999999</v>
      </c>
      <c r="H18" s="229">
        <v>3483.257599</v>
      </c>
      <c r="I18" s="229">
        <v>314.46497499999998</v>
      </c>
      <c r="J18" s="229">
        <v>126.698981</v>
      </c>
      <c r="K18" s="99">
        <v>2.34084</v>
      </c>
      <c r="L18" s="95">
        <f t="shared" si="0"/>
        <v>3480.9167590000002</v>
      </c>
      <c r="M18" s="110"/>
      <c r="N18" s="95">
        <f t="shared" si="1"/>
        <v>7715.527075</v>
      </c>
    </row>
    <row r="19" spans="1:14">
      <c r="A19" s="228">
        <v>44501</v>
      </c>
      <c r="B19" s="94">
        <v>17</v>
      </c>
      <c r="C19" s="94">
        <v>8</v>
      </c>
      <c r="D19" s="229">
        <v>131.05031500000001</v>
      </c>
      <c r="E19" s="229">
        <v>2275.8863110000002</v>
      </c>
      <c r="F19" s="229">
        <v>678.71042</v>
      </c>
      <c r="G19" s="229">
        <v>980.90163800000005</v>
      </c>
      <c r="H19" s="229">
        <v>3385.358557</v>
      </c>
      <c r="I19" s="229">
        <v>429.11019099999999</v>
      </c>
      <c r="J19" s="229">
        <v>133.46237500000001</v>
      </c>
      <c r="K19" s="99">
        <v>2.7465599999999997</v>
      </c>
      <c r="L19" s="95">
        <f t="shared" si="0"/>
        <v>3382.611997</v>
      </c>
      <c r="M19" s="110"/>
      <c r="N19" s="95">
        <f t="shared" si="1"/>
        <v>8014.4798070000006</v>
      </c>
    </row>
    <row r="20" spans="1:14">
      <c r="A20" s="228">
        <v>44531</v>
      </c>
      <c r="B20" s="94">
        <v>27</v>
      </c>
      <c r="C20" s="94">
        <v>18</v>
      </c>
      <c r="D20" s="229">
        <v>138.850109</v>
      </c>
      <c r="E20" s="229">
        <v>2555.3704269999998</v>
      </c>
      <c r="F20" s="229">
        <v>782.70765400000005</v>
      </c>
      <c r="G20" s="229">
        <v>1023.021703</v>
      </c>
      <c r="H20" s="229">
        <v>3680.6833929999998</v>
      </c>
      <c r="I20" s="229">
        <v>461.545366</v>
      </c>
      <c r="J20" s="229">
        <v>143.95197899999999</v>
      </c>
      <c r="K20" s="99">
        <v>3.3978779999999995</v>
      </c>
      <c r="L20" s="95">
        <f t="shared" si="0"/>
        <v>3677.2855149999996</v>
      </c>
      <c r="M20" s="110"/>
      <c r="N20" s="95">
        <f t="shared" si="1"/>
        <v>8786.130631</v>
      </c>
    </row>
    <row r="21" spans="1:14" ht="13.5" thickBot="1">
      <c r="A21" s="111"/>
      <c r="B21" s="112"/>
      <c r="C21" s="112"/>
      <c r="D21" s="113">
        <f>SUM(D9:D20)</f>
        <v>1585.806247</v>
      </c>
      <c r="E21" s="113">
        <f t="shared" ref="E21:J21" si="2">SUM(E9:E20)</f>
        <v>28555.204733999999</v>
      </c>
      <c r="F21" s="113">
        <f t="shared" si="2"/>
        <v>8655.8931580000008</v>
      </c>
      <c r="G21" s="113">
        <f t="shared" si="2"/>
        <v>12249.965415999999</v>
      </c>
      <c r="H21" s="113">
        <f t="shared" si="2"/>
        <v>49354.798759999991</v>
      </c>
      <c r="I21" s="113">
        <f t="shared" si="2"/>
        <v>6174.4729819999993</v>
      </c>
      <c r="J21" s="113">
        <f t="shared" si="2"/>
        <v>1595.3846249999999</v>
      </c>
      <c r="K21" s="114">
        <f>SUM(K9:K20)</f>
        <v>40.625650999999998</v>
      </c>
      <c r="L21" s="113">
        <f>SUM(L9:L20)</f>
        <v>49314.173108999996</v>
      </c>
      <c r="M21" s="113"/>
      <c r="N21" s="113">
        <f>SUM(N9:N20)</f>
        <v>108171.525922</v>
      </c>
    </row>
    <row r="22" spans="1:14" ht="13.5" thickTop="1">
      <c r="A22" s="97"/>
      <c r="B22" s="98"/>
      <c r="C22" s="98"/>
      <c r="D22" s="86"/>
      <c r="E22" s="86"/>
      <c r="F22" s="86" t="s">
        <v>56</v>
      </c>
      <c r="G22" s="86"/>
      <c r="H22" s="105" t="s">
        <v>57</v>
      </c>
      <c r="I22" s="102" t="s">
        <v>58</v>
      </c>
      <c r="J22" s="86"/>
      <c r="K22" s="86"/>
      <c r="L22" s="86"/>
      <c r="M22" s="86"/>
      <c r="N22" s="84" t="s">
        <v>56</v>
      </c>
    </row>
    <row r="23" spans="1:14" ht="13.5" thickBot="1">
      <c r="A23" s="97"/>
      <c r="B23" s="98"/>
      <c r="C23" s="98"/>
      <c r="D23" s="86"/>
      <c r="E23" s="86"/>
      <c r="F23" s="86"/>
      <c r="G23" s="86"/>
      <c r="H23" s="87" t="s">
        <v>59</v>
      </c>
      <c r="I23" s="86"/>
      <c r="J23" s="86"/>
      <c r="K23" s="86"/>
      <c r="L23" s="86"/>
      <c r="M23" s="86"/>
      <c r="N23" s="86"/>
    </row>
    <row r="24" spans="1:14" ht="13.5" thickBot="1">
      <c r="A24" s="97"/>
      <c r="B24" s="98"/>
      <c r="C24" s="98"/>
      <c r="D24" s="74" t="s">
        <v>43</v>
      </c>
      <c r="E24" s="88"/>
      <c r="F24" s="88"/>
      <c r="G24" s="88"/>
      <c r="H24" s="88"/>
      <c r="I24" s="88"/>
      <c r="J24" s="88"/>
      <c r="K24" s="75" t="s">
        <v>40</v>
      </c>
      <c r="L24" s="89"/>
      <c r="M24" s="89"/>
      <c r="N24" s="90"/>
    </row>
    <row r="25" spans="1:14">
      <c r="A25" s="91" t="s">
        <v>44</v>
      </c>
      <c r="B25" s="126" t="s">
        <v>45</v>
      </c>
      <c r="C25" s="126" t="s">
        <v>46</v>
      </c>
      <c r="D25" s="91" t="s">
        <v>47</v>
      </c>
      <c r="E25" s="91" t="s">
        <v>48</v>
      </c>
      <c r="F25" s="91" t="s">
        <v>49</v>
      </c>
      <c r="G25" s="91" t="s">
        <v>50</v>
      </c>
      <c r="H25" s="91" t="s">
        <v>54</v>
      </c>
      <c r="I25" s="91" t="s">
        <v>52</v>
      </c>
      <c r="J25" s="91" t="s">
        <v>53</v>
      </c>
      <c r="K25" s="92" t="s">
        <v>54</v>
      </c>
      <c r="L25" s="93" t="s">
        <v>55</v>
      </c>
      <c r="M25" s="86"/>
      <c r="N25" s="93" t="s">
        <v>10</v>
      </c>
    </row>
    <row r="26" spans="1:14">
      <c r="A26" s="127">
        <f>A9</f>
        <v>44562</v>
      </c>
      <c r="B26" s="94">
        <f t="shared" ref="B26:C26" si="3">B9</f>
        <v>26</v>
      </c>
      <c r="C26" s="94">
        <f t="shared" si="3"/>
        <v>8</v>
      </c>
      <c r="D26" s="229">
        <v>0</v>
      </c>
      <c r="E26" s="229">
        <v>0</v>
      </c>
      <c r="F26" s="229">
        <v>0</v>
      </c>
      <c r="G26" s="229">
        <v>0</v>
      </c>
      <c r="H26" s="229">
        <v>0</v>
      </c>
      <c r="I26" s="229">
        <v>0</v>
      </c>
      <c r="J26" s="229">
        <v>0</v>
      </c>
      <c r="K26" s="99">
        <v>0</v>
      </c>
      <c r="L26" s="95">
        <f t="shared" ref="L26:L37" si="4">H26-K26</f>
        <v>0</v>
      </c>
      <c r="M26" s="95"/>
      <c r="N26" s="95">
        <f t="shared" ref="N26:N37" si="5">SUM(D26:J26)</f>
        <v>0</v>
      </c>
    </row>
    <row r="27" spans="1:14">
      <c r="A27" s="127">
        <f t="shared" ref="A27:C37" si="6">A10</f>
        <v>44593</v>
      </c>
      <c r="B27" s="94">
        <f t="shared" si="6"/>
        <v>25</v>
      </c>
      <c r="C27" s="94">
        <f t="shared" si="6"/>
        <v>8</v>
      </c>
      <c r="D27" s="229">
        <v>0</v>
      </c>
      <c r="E27" s="229">
        <v>0</v>
      </c>
      <c r="F27" s="229">
        <v>0</v>
      </c>
      <c r="G27" s="229">
        <v>0</v>
      </c>
      <c r="H27" s="229">
        <v>0</v>
      </c>
      <c r="I27" s="229">
        <v>0</v>
      </c>
      <c r="J27" s="229">
        <v>0</v>
      </c>
      <c r="K27" s="99">
        <v>0</v>
      </c>
      <c r="L27" s="95">
        <f t="shared" si="4"/>
        <v>0</v>
      </c>
      <c r="M27" s="95"/>
      <c r="N27" s="95">
        <f t="shared" si="5"/>
        <v>0</v>
      </c>
    </row>
    <row r="28" spans="1:14">
      <c r="A28" s="127">
        <f t="shared" si="6"/>
        <v>44621</v>
      </c>
      <c r="B28" s="94">
        <f t="shared" si="6"/>
        <v>10</v>
      </c>
      <c r="C28" s="94">
        <f t="shared" si="6"/>
        <v>8</v>
      </c>
      <c r="D28" s="229">
        <v>0</v>
      </c>
      <c r="E28" s="229">
        <v>0</v>
      </c>
      <c r="F28" s="229">
        <v>0</v>
      </c>
      <c r="G28" s="229">
        <v>0</v>
      </c>
      <c r="H28" s="229">
        <v>0</v>
      </c>
      <c r="I28" s="229">
        <v>0</v>
      </c>
      <c r="J28" s="229">
        <v>0</v>
      </c>
      <c r="K28" s="99">
        <v>0</v>
      </c>
      <c r="L28" s="95">
        <f t="shared" si="4"/>
        <v>0</v>
      </c>
      <c r="M28" s="95"/>
      <c r="N28" s="95">
        <f t="shared" si="5"/>
        <v>0</v>
      </c>
    </row>
    <row r="29" spans="1:14">
      <c r="A29" s="127">
        <f t="shared" si="6"/>
        <v>44652</v>
      </c>
      <c r="B29" s="94">
        <f t="shared" si="6"/>
        <v>6</v>
      </c>
      <c r="C29" s="94">
        <f t="shared" si="6"/>
        <v>8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I29" s="229">
        <v>0</v>
      </c>
      <c r="J29" s="229">
        <v>0</v>
      </c>
      <c r="K29" s="99">
        <v>0</v>
      </c>
      <c r="L29" s="95">
        <f t="shared" si="4"/>
        <v>0</v>
      </c>
      <c r="M29" s="95"/>
      <c r="N29" s="95">
        <f t="shared" si="5"/>
        <v>0</v>
      </c>
    </row>
    <row r="30" spans="1:14">
      <c r="A30" s="127">
        <f t="shared" si="6"/>
        <v>44682</v>
      </c>
      <c r="B30" s="94">
        <f t="shared" si="6"/>
        <v>25</v>
      </c>
      <c r="C30" s="94">
        <f t="shared" si="6"/>
        <v>18</v>
      </c>
      <c r="D30" s="229">
        <v>0</v>
      </c>
      <c r="E30" s="229">
        <v>0</v>
      </c>
      <c r="F30" s="229">
        <v>0</v>
      </c>
      <c r="G30" s="229">
        <v>0</v>
      </c>
      <c r="H30" s="229">
        <v>0</v>
      </c>
      <c r="I30" s="229">
        <v>0</v>
      </c>
      <c r="J30" s="229">
        <v>0</v>
      </c>
      <c r="K30" s="99">
        <v>0</v>
      </c>
      <c r="L30" s="95">
        <f t="shared" si="4"/>
        <v>0</v>
      </c>
      <c r="M30" s="95"/>
      <c r="N30" s="95">
        <f t="shared" si="5"/>
        <v>0</v>
      </c>
    </row>
    <row r="31" spans="1:14">
      <c r="A31" s="127">
        <f t="shared" si="6"/>
        <v>44713</v>
      </c>
      <c r="B31" s="94">
        <f t="shared" si="6"/>
        <v>27</v>
      </c>
      <c r="C31" s="94">
        <f t="shared" si="6"/>
        <v>18</v>
      </c>
      <c r="D31" s="229">
        <v>0</v>
      </c>
      <c r="E31" s="229">
        <v>0</v>
      </c>
      <c r="F31" s="229">
        <v>0</v>
      </c>
      <c r="G31" s="229">
        <v>0</v>
      </c>
      <c r="H31" s="229">
        <v>0</v>
      </c>
      <c r="I31" s="229">
        <v>0</v>
      </c>
      <c r="J31" s="229">
        <v>0</v>
      </c>
      <c r="K31" s="99">
        <v>0</v>
      </c>
      <c r="L31" s="95">
        <f t="shared" si="4"/>
        <v>0</v>
      </c>
      <c r="M31" s="95"/>
      <c r="N31" s="95">
        <f t="shared" si="5"/>
        <v>0</v>
      </c>
    </row>
    <row r="32" spans="1:14">
      <c r="A32" s="127">
        <f t="shared" si="6"/>
        <v>44378</v>
      </c>
      <c r="B32" s="94">
        <f t="shared" si="6"/>
        <v>29</v>
      </c>
      <c r="C32" s="94">
        <f t="shared" si="6"/>
        <v>17</v>
      </c>
      <c r="D32" s="229">
        <v>0</v>
      </c>
      <c r="E32" s="229">
        <v>0</v>
      </c>
      <c r="F32" s="229">
        <v>0</v>
      </c>
      <c r="G32" s="229">
        <v>0</v>
      </c>
      <c r="H32" s="229">
        <v>0</v>
      </c>
      <c r="I32" s="229">
        <v>0</v>
      </c>
      <c r="J32" s="229">
        <v>0</v>
      </c>
      <c r="K32" s="99">
        <v>0</v>
      </c>
      <c r="L32" s="95">
        <f t="shared" si="4"/>
        <v>0</v>
      </c>
      <c r="M32" s="110"/>
      <c r="N32" s="95">
        <f t="shared" si="5"/>
        <v>0</v>
      </c>
    </row>
    <row r="33" spans="1:14">
      <c r="A33" s="127">
        <f t="shared" si="6"/>
        <v>44409</v>
      </c>
      <c r="B33" s="94">
        <f t="shared" si="6"/>
        <v>11</v>
      </c>
      <c r="C33" s="94">
        <f t="shared" si="6"/>
        <v>18</v>
      </c>
      <c r="D33" s="229">
        <v>0</v>
      </c>
      <c r="E33" s="229">
        <v>0</v>
      </c>
      <c r="F33" s="229">
        <v>0</v>
      </c>
      <c r="G33" s="229">
        <v>0</v>
      </c>
      <c r="H33" s="229">
        <v>0</v>
      </c>
      <c r="I33" s="229">
        <v>0</v>
      </c>
      <c r="J33" s="229">
        <v>0</v>
      </c>
      <c r="K33" s="99">
        <v>0</v>
      </c>
      <c r="L33" s="95">
        <f t="shared" si="4"/>
        <v>0</v>
      </c>
      <c r="M33" s="86"/>
      <c r="N33" s="95">
        <f t="shared" si="5"/>
        <v>0</v>
      </c>
    </row>
    <row r="34" spans="1:14">
      <c r="A34" s="127">
        <f t="shared" si="6"/>
        <v>44440</v>
      </c>
      <c r="B34" s="94">
        <f t="shared" si="6"/>
        <v>8</v>
      </c>
      <c r="C34" s="94">
        <f t="shared" si="6"/>
        <v>18</v>
      </c>
      <c r="D34" s="229">
        <v>0</v>
      </c>
      <c r="E34" s="229">
        <v>0</v>
      </c>
      <c r="F34" s="229">
        <v>0</v>
      </c>
      <c r="G34" s="229">
        <v>0</v>
      </c>
      <c r="H34" s="229">
        <v>0</v>
      </c>
      <c r="I34" s="229">
        <v>0</v>
      </c>
      <c r="J34" s="229">
        <v>0</v>
      </c>
      <c r="K34" s="99">
        <v>0</v>
      </c>
      <c r="L34" s="95">
        <f t="shared" si="4"/>
        <v>0</v>
      </c>
      <c r="M34" s="86"/>
      <c r="N34" s="95">
        <f t="shared" si="5"/>
        <v>0</v>
      </c>
    </row>
    <row r="35" spans="1:14">
      <c r="A35" s="127">
        <f t="shared" si="6"/>
        <v>44470</v>
      </c>
      <c r="B35" s="94">
        <f t="shared" si="6"/>
        <v>12</v>
      </c>
      <c r="C35" s="94">
        <f t="shared" si="6"/>
        <v>8</v>
      </c>
      <c r="D35" s="229">
        <v>0</v>
      </c>
      <c r="E35" s="229">
        <v>0</v>
      </c>
      <c r="F35" s="229">
        <v>0</v>
      </c>
      <c r="G35" s="229">
        <v>0</v>
      </c>
      <c r="H35" s="229">
        <v>0</v>
      </c>
      <c r="I35" s="229">
        <v>0</v>
      </c>
      <c r="J35" s="229">
        <v>0</v>
      </c>
      <c r="K35" s="99">
        <v>0</v>
      </c>
      <c r="L35" s="95">
        <f t="shared" si="4"/>
        <v>0</v>
      </c>
      <c r="M35" s="86"/>
      <c r="N35" s="95">
        <f t="shared" si="5"/>
        <v>0</v>
      </c>
    </row>
    <row r="36" spans="1:14">
      <c r="A36" s="127">
        <f t="shared" si="6"/>
        <v>44501</v>
      </c>
      <c r="B36" s="94">
        <f t="shared" si="6"/>
        <v>17</v>
      </c>
      <c r="C36" s="94">
        <f t="shared" si="6"/>
        <v>8</v>
      </c>
      <c r="D36" s="229">
        <v>0</v>
      </c>
      <c r="E36" s="229">
        <v>0</v>
      </c>
      <c r="F36" s="229">
        <v>0</v>
      </c>
      <c r="G36" s="229">
        <v>0</v>
      </c>
      <c r="H36" s="229">
        <v>0</v>
      </c>
      <c r="I36" s="229">
        <v>0</v>
      </c>
      <c r="J36" s="229">
        <v>0</v>
      </c>
      <c r="K36" s="99">
        <v>0</v>
      </c>
      <c r="L36" s="95">
        <f t="shared" si="4"/>
        <v>0</v>
      </c>
      <c r="M36" s="86"/>
      <c r="N36" s="95">
        <f t="shared" si="5"/>
        <v>0</v>
      </c>
    </row>
    <row r="37" spans="1:14">
      <c r="A37" s="127">
        <f t="shared" si="6"/>
        <v>44531</v>
      </c>
      <c r="B37" s="94">
        <f t="shared" si="6"/>
        <v>27</v>
      </c>
      <c r="C37" s="94">
        <f t="shared" si="6"/>
        <v>18</v>
      </c>
      <c r="D37" s="229">
        <v>0</v>
      </c>
      <c r="E37" s="229">
        <v>0</v>
      </c>
      <c r="F37" s="229">
        <v>0</v>
      </c>
      <c r="G37" s="229">
        <v>0</v>
      </c>
      <c r="H37" s="229">
        <v>0</v>
      </c>
      <c r="I37" s="229">
        <v>0</v>
      </c>
      <c r="J37" s="229">
        <v>0</v>
      </c>
      <c r="K37" s="99">
        <v>0</v>
      </c>
      <c r="L37" s="95">
        <f t="shared" si="4"/>
        <v>0</v>
      </c>
      <c r="M37" s="86"/>
      <c r="N37" s="95">
        <f t="shared" si="5"/>
        <v>0</v>
      </c>
    </row>
    <row r="38" spans="1:14" ht="13.5" thickBot="1">
      <c r="A38" s="97"/>
      <c r="B38" s="98"/>
      <c r="C38" s="98"/>
      <c r="D38" s="113">
        <f t="shared" ref="D38:L38" si="7">SUM(D26:D37)</f>
        <v>0</v>
      </c>
      <c r="E38" s="113">
        <f t="shared" si="7"/>
        <v>0</v>
      </c>
      <c r="F38" s="113">
        <f t="shared" si="7"/>
        <v>0</v>
      </c>
      <c r="G38" s="113">
        <f t="shared" si="7"/>
        <v>0</v>
      </c>
      <c r="H38" s="113">
        <f>SUM(H26:H37)</f>
        <v>0</v>
      </c>
      <c r="I38" s="113">
        <f>SUM(I26:I37)</f>
        <v>0</v>
      </c>
      <c r="J38" s="113">
        <f t="shared" si="7"/>
        <v>0</v>
      </c>
      <c r="K38" s="114">
        <f t="shared" si="7"/>
        <v>0</v>
      </c>
      <c r="L38" s="113">
        <f t="shared" si="7"/>
        <v>0</v>
      </c>
      <c r="M38" s="113"/>
      <c r="N38" s="113">
        <f>SUM(N26:N37)</f>
        <v>0</v>
      </c>
    </row>
    <row r="39" spans="1:14" ht="14.25" thickTop="1" thickBot="1">
      <c r="A39" s="97"/>
      <c r="B39" s="98"/>
      <c r="C39" s="98"/>
      <c r="D39" s="86"/>
      <c r="E39" s="86"/>
      <c r="F39" s="86"/>
      <c r="G39" s="86"/>
      <c r="H39" s="105" t="s">
        <v>60</v>
      </c>
      <c r="I39" s="102" t="s">
        <v>61</v>
      </c>
      <c r="J39" s="86"/>
      <c r="K39" s="86"/>
      <c r="L39" s="86"/>
      <c r="M39" s="86"/>
      <c r="N39" s="86"/>
    </row>
    <row r="40" spans="1:14" ht="13.5" thickBot="1">
      <c r="A40" s="97"/>
      <c r="B40" s="98"/>
      <c r="C40" s="98"/>
      <c r="D40" s="74" t="s">
        <v>264</v>
      </c>
      <c r="E40" s="88"/>
      <c r="F40" s="88"/>
      <c r="G40" s="88"/>
      <c r="H40" s="88"/>
      <c r="I40" s="88"/>
      <c r="J40" s="88"/>
      <c r="K40" s="103"/>
      <c r="L40" s="86"/>
      <c r="M40" s="86"/>
      <c r="N40" s="86"/>
    </row>
    <row r="41" spans="1:14" ht="13.5" thickBot="1">
      <c r="A41" s="97"/>
      <c r="B41" s="98"/>
      <c r="C41" s="98"/>
      <c r="D41" s="74" t="s">
        <v>43</v>
      </c>
      <c r="E41" s="88"/>
      <c r="F41" s="88"/>
      <c r="G41" s="88"/>
      <c r="H41" s="88"/>
      <c r="I41" s="88"/>
      <c r="J41" s="88"/>
      <c r="K41" s="75" t="s">
        <v>40</v>
      </c>
      <c r="L41" s="89"/>
      <c r="M41" s="89"/>
      <c r="N41" s="90"/>
    </row>
    <row r="42" spans="1:14">
      <c r="A42" s="91" t="s">
        <v>44</v>
      </c>
      <c r="B42" s="126" t="s">
        <v>45</v>
      </c>
      <c r="C42" s="126" t="s">
        <v>46</v>
      </c>
      <c r="D42" s="91" t="s">
        <v>47</v>
      </c>
      <c r="E42" s="91" t="s">
        <v>48</v>
      </c>
      <c r="F42" s="91" t="s">
        <v>49</v>
      </c>
      <c r="G42" s="91" t="s">
        <v>50</v>
      </c>
      <c r="H42" s="91" t="s">
        <v>54</v>
      </c>
      <c r="I42" s="91" t="s">
        <v>52</v>
      </c>
      <c r="J42" s="91" t="s">
        <v>53</v>
      </c>
      <c r="K42" s="92" t="s">
        <v>54</v>
      </c>
      <c r="L42" s="93" t="s">
        <v>55</v>
      </c>
      <c r="M42" s="86"/>
      <c r="N42" s="93" t="s">
        <v>10</v>
      </c>
    </row>
    <row r="43" spans="1:14">
      <c r="A43" s="127">
        <f>A26</f>
        <v>44562</v>
      </c>
      <c r="B43" s="94">
        <f t="shared" ref="B43:C43" si="8">B26</f>
        <v>26</v>
      </c>
      <c r="C43" s="94">
        <f t="shared" si="8"/>
        <v>8</v>
      </c>
      <c r="D43" s="84">
        <f>D9+D26</f>
        <v>144.98701800000001</v>
      </c>
      <c r="E43" s="84">
        <f t="shared" ref="E43:K43" si="9">E9+E26</f>
        <v>2509.3686640000001</v>
      </c>
      <c r="F43" s="84">
        <f t="shared" si="9"/>
        <v>726.81266600000004</v>
      </c>
      <c r="G43" s="84">
        <f t="shared" si="9"/>
        <v>1053.5880589999999</v>
      </c>
      <c r="H43" s="84">
        <f t="shared" si="9"/>
        <v>3642.5768400000002</v>
      </c>
      <c r="I43" s="84">
        <f t="shared" si="9"/>
        <v>463.59370200000001</v>
      </c>
      <c r="J43" s="84">
        <f t="shared" si="9"/>
        <v>141.42371</v>
      </c>
      <c r="K43" s="99">
        <f t="shared" si="9"/>
        <v>3.4001209999999999</v>
      </c>
      <c r="L43" s="84">
        <f t="shared" ref="L43:N54" si="10">L9+L26</f>
        <v>3639.176719</v>
      </c>
      <c r="M43" s="84"/>
      <c r="N43" s="84">
        <f t="shared" ref="N43:N48" si="11">N9+N26</f>
        <v>8682.3506589999997</v>
      </c>
    </row>
    <row r="44" spans="1:14">
      <c r="A44" s="127">
        <f t="shared" ref="A44:C54" si="12">A27</f>
        <v>44593</v>
      </c>
      <c r="B44" s="94">
        <f t="shared" si="12"/>
        <v>25</v>
      </c>
      <c r="C44" s="94">
        <f t="shared" si="12"/>
        <v>8</v>
      </c>
      <c r="D44" s="84">
        <f t="shared" ref="D44:K44" si="13">D10+D27</f>
        <v>155.42574500000001</v>
      </c>
      <c r="E44" s="84">
        <f t="shared" si="13"/>
        <v>2685.2050389999999</v>
      </c>
      <c r="F44" s="84">
        <f t="shared" si="13"/>
        <v>822.50476400000002</v>
      </c>
      <c r="G44" s="84">
        <f t="shared" si="13"/>
        <v>1044.6102310000001</v>
      </c>
      <c r="H44" s="84">
        <f t="shared" si="13"/>
        <v>3622.3053190000001</v>
      </c>
      <c r="I44" s="84">
        <f t="shared" si="13"/>
        <v>452.25611300000003</v>
      </c>
      <c r="J44" s="84">
        <f t="shared" si="13"/>
        <v>142.617772</v>
      </c>
      <c r="K44" s="99">
        <f t="shared" si="13"/>
        <v>3.2613649999999996</v>
      </c>
      <c r="L44" s="84">
        <f t="shared" si="10"/>
        <v>3619.0439540000002</v>
      </c>
      <c r="M44" s="84"/>
      <c r="N44" s="84">
        <f t="shared" si="11"/>
        <v>8924.924982999999</v>
      </c>
    </row>
    <row r="45" spans="1:14">
      <c r="A45" s="127">
        <f t="shared" si="12"/>
        <v>44621</v>
      </c>
      <c r="B45" s="94">
        <f t="shared" si="12"/>
        <v>10</v>
      </c>
      <c r="C45" s="94">
        <f t="shared" si="12"/>
        <v>8</v>
      </c>
      <c r="D45" s="84">
        <f t="shared" ref="D45:K45" si="14">D11+D28</f>
        <v>132.768169</v>
      </c>
      <c r="E45" s="84">
        <f t="shared" si="14"/>
        <v>2408.8262420000001</v>
      </c>
      <c r="F45" s="84">
        <f t="shared" si="14"/>
        <v>733.66054999999994</v>
      </c>
      <c r="G45" s="84">
        <f t="shared" si="14"/>
        <v>1089.9436049999999</v>
      </c>
      <c r="H45" s="84">
        <f t="shared" si="14"/>
        <v>3418.169543</v>
      </c>
      <c r="I45" s="84">
        <f t="shared" si="14"/>
        <v>421.567635</v>
      </c>
      <c r="J45" s="84">
        <f t="shared" si="14"/>
        <v>135.473682</v>
      </c>
      <c r="K45" s="99">
        <f t="shared" si="14"/>
        <v>3.3475650000000003</v>
      </c>
      <c r="L45" s="84">
        <f t="shared" si="10"/>
        <v>3414.8219779999999</v>
      </c>
      <c r="M45" s="84"/>
      <c r="N45" s="84">
        <f t="shared" si="11"/>
        <v>8340.4094260000002</v>
      </c>
    </row>
    <row r="46" spans="1:14">
      <c r="A46" s="127">
        <f t="shared" si="12"/>
        <v>44652</v>
      </c>
      <c r="B46" s="94">
        <f t="shared" si="12"/>
        <v>6</v>
      </c>
      <c r="C46" s="94">
        <f t="shared" si="12"/>
        <v>8</v>
      </c>
      <c r="D46" s="84">
        <f t="shared" ref="D46:K46" si="15">D12+D29</f>
        <v>127.15300499999999</v>
      </c>
      <c r="E46" s="84">
        <f t="shared" si="15"/>
        <v>2230.0724460000001</v>
      </c>
      <c r="F46" s="84">
        <f t="shared" si="15"/>
        <v>609.56609000000003</v>
      </c>
      <c r="G46" s="84">
        <f t="shared" si="15"/>
        <v>967.489011</v>
      </c>
      <c r="H46" s="84">
        <f t="shared" si="15"/>
        <v>3331.9804199999999</v>
      </c>
      <c r="I46" s="84">
        <f t="shared" si="15"/>
        <v>412.53605399999998</v>
      </c>
      <c r="J46" s="84">
        <f t="shared" si="15"/>
        <v>134.057198</v>
      </c>
      <c r="K46" s="99">
        <f t="shared" si="15"/>
        <v>3.4625200000000005</v>
      </c>
      <c r="L46" s="84">
        <f t="shared" si="10"/>
        <v>3328.5178999999998</v>
      </c>
      <c r="M46" s="84"/>
      <c r="N46" s="84">
        <f t="shared" si="11"/>
        <v>7812.8542240000006</v>
      </c>
    </row>
    <row r="47" spans="1:14">
      <c r="A47" s="127">
        <f t="shared" si="12"/>
        <v>44682</v>
      </c>
      <c r="B47" s="94">
        <f t="shared" si="12"/>
        <v>25</v>
      </c>
      <c r="C47" s="94">
        <f t="shared" si="12"/>
        <v>18</v>
      </c>
      <c r="D47" s="84">
        <f t="shared" ref="D47:K47" si="16">D13+D30</f>
        <v>118.189334</v>
      </c>
      <c r="E47" s="84">
        <f t="shared" si="16"/>
        <v>1788.3144</v>
      </c>
      <c r="F47" s="84">
        <f t="shared" si="16"/>
        <v>514.012339</v>
      </c>
      <c r="G47" s="84">
        <f t="shared" si="16"/>
        <v>913.43483000000003</v>
      </c>
      <c r="H47" s="84">
        <f t="shared" si="16"/>
        <v>4109.324791</v>
      </c>
      <c r="I47" s="84">
        <f t="shared" si="16"/>
        <v>631.40743499999996</v>
      </c>
      <c r="J47" s="84">
        <f t="shared" si="16"/>
        <v>121.244652</v>
      </c>
      <c r="K47" s="99">
        <f t="shared" si="16"/>
        <v>2.1446460000000003</v>
      </c>
      <c r="L47" s="84">
        <f t="shared" si="10"/>
        <v>4107.1801450000003</v>
      </c>
      <c r="M47" s="84"/>
      <c r="N47" s="84">
        <f t="shared" si="11"/>
        <v>8195.9277810000003</v>
      </c>
    </row>
    <row r="48" spans="1:14">
      <c r="A48" s="127">
        <f t="shared" si="12"/>
        <v>44713</v>
      </c>
      <c r="B48" s="94">
        <f t="shared" si="12"/>
        <v>27</v>
      </c>
      <c r="C48" s="94">
        <f t="shared" si="12"/>
        <v>18</v>
      </c>
      <c r="D48" s="84">
        <f t="shared" ref="D48:K48" si="17">D14+D31</f>
        <v>129.53764000000001</v>
      </c>
      <c r="E48" s="84">
        <f t="shared" si="17"/>
        <v>2442.3830659999999</v>
      </c>
      <c r="F48" s="84">
        <f t="shared" si="17"/>
        <v>779.33973600000002</v>
      </c>
      <c r="G48" s="84">
        <f t="shared" si="17"/>
        <v>1004.657518</v>
      </c>
      <c r="H48" s="84">
        <f t="shared" si="17"/>
        <v>4984.1466330000003</v>
      </c>
      <c r="I48" s="84">
        <f t="shared" si="17"/>
        <v>744.69533100000001</v>
      </c>
      <c r="J48" s="84">
        <f t="shared" si="17"/>
        <v>130.99824699999999</v>
      </c>
      <c r="K48" s="99">
        <f t="shared" si="17"/>
        <v>4.0721160000000003</v>
      </c>
      <c r="L48" s="84">
        <f t="shared" si="10"/>
        <v>4980.074517</v>
      </c>
      <c r="M48" s="84"/>
      <c r="N48" s="84">
        <f t="shared" si="11"/>
        <v>10215.758170999999</v>
      </c>
    </row>
    <row r="49" spans="1:14">
      <c r="A49" s="127">
        <f t="shared" si="12"/>
        <v>44378</v>
      </c>
      <c r="B49" s="94">
        <f t="shared" si="12"/>
        <v>29</v>
      </c>
      <c r="C49" s="94">
        <f t="shared" si="12"/>
        <v>17</v>
      </c>
      <c r="D49" s="84">
        <f t="shared" ref="D49:K49" si="18">D15+D32</f>
        <v>134.29065800000001</v>
      </c>
      <c r="E49" s="84">
        <f t="shared" si="18"/>
        <v>2592.8544099999999</v>
      </c>
      <c r="F49" s="84">
        <f t="shared" si="18"/>
        <v>830.22451799999999</v>
      </c>
      <c r="G49" s="84">
        <f t="shared" si="18"/>
        <v>1121.256971</v>
      </c>
      <c r="H49" s="84">
        <f t="shared" si="18"/>
        <v>5580.8032579999999</v>
      </c>
      <c r="I49" s="84">
        <f t="shared" si="18"/>
        <v>754.89611200000002</v>
      </c>
      <c r="J49" s="84">
        <f t="shared" si="18"/>
        <v>135.649618</v>
      </c>
      <c r="K49" s="99">
        <f t="shared" si="18"/>
        <v>4.4013999999999998</v>
      </c>
      <c r="L49" s="84">
        <f t="shared" si="10"/>
        <v>5576.4018580000002</v>
      </c>
      <c r="M49" s="84"/>
      <c r="N49" s="84">
        <f t="shared" si="10"/>
        <v>11149.975544999999</v>
      </c>
    </row>
    <row r="50" spans="1:14">
      <c r="A50" s="127">
        <f t="shared" si="12"/>
        <v>44409</v>
      </c>
      <c r="B50" s="94">
        <f t="shared" si="12"/>
        <v>11</v>
      </c>
      <c r="C50" s="94">
        <f t="shared" si="12"/>
        <v>18</v>
      </c>
      <c r="D50" s="84">
        <f t="shared" ref="D50:K50" si="19">D16+D33</f>
        <v>140.98778999999999</v>
      </c>
      <c r="E50" s="84">
        <f t="shared" si="19"/>
        <v>2718.9625040000001</v>
      </c>
      <c r="F50" s="84">
        <f t="shared" si="19"/>
        <v>839.24756400000001</v>
      </c>
      <c r="G50" s="84">
        <f t="shared" si="19"/>
        <v>1059.4451409999999</v>
      </c>
      <c r="H50" s="84">
        <f t="shared" si="19"/>
        <v>5214.1208420000003</v>
      </c>
      <c r="I50" s="84">
        <f t="shared" si="19"/>
        <v>597.35153100000002</v>
      </c>
      <c r="J50" s="84">
        <f t="shared" si="19"/>
        <v>130.13628499999999</v>
      </c>
      <c r="K50" s="99">
        <f t="shared" si="19"/>
        <v>4.1470799999999999</v>
      </c>
      <c r="L50" s="84">
        <f t="shared" si="10"/>
        <v>5209.9737620000005</v>
      </c>
      <c r="M50" s="84"/>
      <c r="N50" s="84">
        <f t="shared" si="10"/>
        <v>10700.251657000001</v>
      </c>
    </row>
    <row r="51" spans="1:14">
      <c r="A51" s="127">
        <f t="shared" si="12"/>
        <v>44440</v>
      </c>
      <c r="B51" s="94">
        <f t="shared" si="12"/>
        <v>8</v>
      </c>
      <c r="C51" s="94">
        <f t="shared" si="12"/>
        <v>18</v>
      </c>
      <c r="D51" s="84">
        <f t="shared" ref="D51:K51" si="20">D17+D34</f>
        <v>112.723511</v>
      </c>
      <c r="E51" s="84">
        <f t="shared" si="20"/>
        <v>2242.6509249999999</v>
      </c>
      <c r="F51" s="84">
        <f t="shared" si="20"/>
        <v>728.96313199999997</v>
      </c>
      <c r="G51" s="84">
        <f t="shared" si="20"/>
        <v>1035.8081669999999</v>
      </c>
      <c r="H51" s="84">
        <f t="shared" si="20"/>
        <v>4902.0715650000002</v>
      </c>
      <c r="I51" s="84">
        <f t="shared" si="20"/>
        <v>491.04853700000001</v>
      </c>
      <c r="J51" s="84">
        <f t="shared" si="20"/>
        <v>119.670126</v>
      </c>
      <c r="K51" s="99">
        <f t="shared" si="20"/>
        <v>3.9035600000000001</v>
      </c>
      <c r="L51" s="84">
        <f t="shared" si="10"/>
        <v>4898.1680050000004</v>
      </c>
      <c r="M51" s="84"/>
      <c r="N51" s="84">
        <f t="shared" si="10"/>
        <v>9632.9359630000017</v>
      </c>
    </row>
    <row r="52" spans="1:14">
      <c r="A52" s="127">
        <f t="shared" si="12"/>
        <v>44470</v>
      </c>
      <c r="B52" s="94">
        <f t="shared" si="12"/>
        <v>12</v>
      </c>
      <c r="C52" s="94">
        <f t="shared" si="12"/>
        <v>8</v>
      </c>
      <c r="D52" s="84">
        <f t="shared" ref="D52:K52" si="21">D18+D35</f>
        <v>119.84295299999999</v>
      </c>
      <c r="E52" s="84">
        <f t="shared" si="21"/>
        <v>2105.3103000000001</v>
      </c>
      <c r="F52" s="84">
        <f t="shared" si="21"/>
        <v>610.14372500000002</v>
      </c>
      <c r="G52" s="84">
        <f t="shared" si="21"/>
        <v>955.80854199999999</v>
      </c>
      <c r="H52" s="84">
        <f t="shared" si="21"/>
        <v>3483.257599</v>
      </c>
      <c r="I52" s="84">
        <f t="shared" si="21"/>
        <v>314.46497499999998</v>
      </c>
      <c r="J52" s="84">
        <f t="shared" si="21"/>
        <v>126.698981</v>
      </c>
      <c r="K52" s="99">
        <f t="shared" si="21"/>
        <v>2.34084</v>
      </c>
      <c r="L52" s="84">
        <f t="shared" si="10"/>
        <v>3480.9167590000002</v>
      </c>
      <c r="M52" s="84"/>
      <c r="N52" s="84">
        <f t="shared" si="10"/>
        <v>7715.527075</v>
      </c>
    </row>
    <row r="53" spans="1:14">
      <c r="A53" s="127">
        <f t="shared" si="12"/>
        <v>44501</v>
      </c>
      <c r="B53" s="94">
        <f t="shared" si="12"/>
        <v>17</v>
      </c>
      <c r="C53" s="94">
        <f t="shared" si="12"/>
        <v>8</v>
      </c>
      <c r="D53" s="84">
        <f t="shared" ref="D53:K53" si="22">D19+D36</f>
        <v>131.05031500000001</v>
      </c>
      <c r="E53" s="84">
        <f t="shared" si="22"/>
        <v>2275.8863110000002</v>
      </c>
      <c r="F53" s="84">
        <f t="shared" si="22"/>
        <v>678.71042</v>
      </c>
      <c r="G53" s="84">
        <f t="shared" si="22"/>
        <v>980.90163800000005</v>
      </c>
      <c r="H53" s="84">
        <f t="shared" si="22"/>
        <v>3385.358557</v>
      </c>
      <c r="I53" s="84">
        <f t="shared" si="22"/>
        <v>429.11019099999999</v>
      </c>
      <c r="J53" s="84">
        <f t="shared" si="22"/>
        <v>133.46237500000001</v>
      </c>
      <c r="K53" s="99">
        <f t="shared" si="22"/>
        <v>2.7465599999999997</v>
      </c>
      <c r="L53" s="84">
        <f t="shared" si="10"/>
        <v>3382.611997</v>
      </c>
      <c r="M53" s="84"/>
      <c r="N53" s="84">
        <f t="shared" si="10"/>
        <v>8014.4798070000006</v>
      </c>
    </row>
    <row r="54" spans="1:14">
      <c r="A54" s="127">
        <f t="shared" si="12"/>
        <v>44531</v>
      </c>
      <c r="B54" s="94">
        <f t="shared" si="12"/>
        <v>27</v>
      </c>
      <c r="C54" s="94">
        <f t="shared" si="12"/>
        <v>18</v>
      </c>
      <c r="D54" s="84">
        <f t="shared" ref="D54:K54" si="23">D20+D37</f>
        <v>138.850109</v>
      </c>
      <c r="E54" s="84">
        <f t="shared" si="23"/>
        <v>2555.3704269999998</v>
      </c>
      <c r="F54" s="84">
        <f t="shared" si="23"/>
        <v>782.70765400000005</v>
      </c>
      <c r="G54" s="84">
        <f t="shared" si="23"/>
        <v>1023.021703</v>
      </c>
      <c r="H54" s="84">
        <f t="shared" si="23"/>
        <v>3680.6833929999998</v>
      </c>
      <c r="I54" s="84">
        <f t="shared" si="23"/>
        <v>461.545366</v>
      </c>
      <c r="J54" s="84">
        <f t="shared" si="23"/>
        <v>143.95197899999999</v>
      </c>
      <c r="K54" s="99">
        <f t="shared" si="23"/>
        <v>3.3978779999999995</v>
      </c>
      <c r="L54" s="84">
        <f t="shared" si="10"/>
        <v>3677.2855149999996</v>
      </c>
      <c r="M54" s="84"/>
      <c r="N54" s="84">
        <f t="shared" si="10"/>
        <v>8786.130631</v>
      </c>
    </row>
    <row r="55" spans="1:14" ht="13.5" thickBot="1">
      <c r="A55" s="97"/>
      <c r="B55" s="98"/>
      <c r="C55" s="98"/>
      <c r="D55" s="113">
        <f t="shared" ref="D55:L55" si="24">SUM(D43:D54)</f>
        <v>1585.806247</v>
      </c>
      <c r="E55" s="113">
        <f t="shared" si="24"/>
        <v>28555.204733999999</v>
      </c>
      <c r="F55" s="113">
        <f t="shared" si="24"/>
        <v>8655.8931580000008</v>
      </c>
      <c r="G55" s="113">
        <f t="shared" si="24"/>
        <v>12249.965415999999</v>
      </c>
      <c r="H55" s="113">
        <f t="shared" si="24"/>
        <v>49354.798759999991</v>
      </c>
      <c r="I55" s="113">
        <f>SUM(I43:I54)</f>
        <v>6174.4729819999993</v>
      </c>
      <c r="J55" s="113">
        <f t="shared" si="24"/>
        <v>1595.3846249999999</v>
      </c>
      <c r="K55" s="114">
        <f t="shared" si="24"/>
        <v>40.625650999999998</v>
      </c>
      <c r="L55" s="113">
        <f t="shared" si="24"/>
        <v>49314.173108999996</v>
      </c>
      <c r="M55" s="113"/>
      <c r="N55" s="113">
        <f>SUM(N43:N54)</f>
        <v>108171.525922</v>
      </c>
    </row>
    <row r="56" spans="1:14" ht="13.5" thickTop="1">
      <c r="A56" s="97"/>
      <c r="B56" s="98"/>
      <c r="C56" s="98"/>
      <c r="D56" s="86"/>
      <c r="E56" s="86"/>
      <c r="F56" s="86"/>
      <c r="G56" s="86"/>
      <c r="H56" s="87" t="s">
        <v>62</v>
      </c>
      <c r="I56" s="87" t="s">
        <v>63</v>
      </c>
      <c r="J56" s="86"/>
      <c r="K56" s="86"/>
      <c r="L56" s="86"/>
      <c r="M56" s="86"/>
      <c r="N56" s="86"/>
    </row>
    <row r="57" spans="1:14" ht="13.5" thickBot="1">
      <c r="A57" s="86"/>
      <c r="B57" s="86"/>
      <c r="C57" s="86"/>
      <c r="D57" s="86"/>
      <c r="E57" s="86"/>
      <c r="F57" s="86"/>
      <c r="G57" s="87"/>
      <c r="H57" s="87" t="s">
        <v>277</v>
      </c>
      <c r="I57" s="86"/>
      <c r="J57" s="86"/>
      <c r="K57" s="86"/>
      <c r="L57" s="86"/>
      <c r="M57" s="86"/>
      <c r="N57" s="86"/>
    </row>
    <row r="58" spans="1:14" ht="13.5" thickBot="1">
      <c r="A58" s="97"/>
      <c r="B58" s="98"/>
      <c r="C58" s="98"/>
      <c r="D58" s="74" t="s">
        <v>43</v>
      </c>
      <c r="E58" s="88"/>
      <c r="F58" s="88"/>
      <c r="G58" s="88"/>
      <c r="H58" s="88"/>
      <c r="I58" s="88"/>
      <c r="J58" s="88"/>
      <c r="K58" s="75" t="s">
        <v>40</v>
      </c>
      <c r="L58" s="89"/>
      <c r="M58" s="89"/>
      <c r="N58" s="90"/>
    </row>
    <row r="59" spans="1:14">
      <c r="A59" s="91" t="s">
        <v>44</v>
      </c>
      <c r="B59" s="126" t="s">
        <v>45</v>
      </c>
      <c r="C59" s="126" t="s">
        <v>46</v>
      </c>
      <c r="D59" s="91" t="s">
        <v>47</v>
      </c>
      <c r="E59" s="91" t="s">
        <v>48</v>
      </c>
      <c r="F59" s="91" t="s">
        <v>49</v>
      </c>
      <c r="G59" s="91" t="s">
        <v>50</v>
      </c>
      <c r="H59" s="91" t="s">
        <v>54</v>
      </c>
      <c r="I59" s="91" t="s">
        <v>52</v>
      </c>
      <c r="J59" s="91" t="s">
        <v>53</v>
      </c>
      <c r="K59" s="92" t="s">
        <v>54</v>
      </c>
      <c r="L59" s="93" t="s">
        <v>55</v>
      </c>
      <c r="M59" s="86"/>
      <c r="N59" s="93" t="s">
        <v>10</v>
      </c>
    </row>
    <row r="60" spans="1:14">
      <c r="A60" s="127">
        <f>A43</f>
        <v>44562</v>
      </c>
      <c r="B60" s="94">
        <f t="shared" ref="B60:C60" si="25">B43</f>
        <v>26</v>
      </c>
      <c r="C60" s="94">
        <f t="shared" si="25"/>
        <v>8</v>
      </c>
      <c r="D60" s="229">
        <v>0</v>
      </c>
      <c r="E60" s="229">
        <v>0</v>
      </c>
      <c r="F60" s="229">
        <v>0</v>
      </c>
      <c r="G60" s="229">
        <v>0</v>
      </c>
      <c r="H60" s="229">
        <v>0</v>
      </c>
      <c r="I60" s="229">
        <v>0</v>
      </c>
      <c r="J60" s="229">
        <v>0</v>
      </c>
      <c r="K60" s="99">
        <v>0</v>
      </c>
      <c r="L60" s="95">
        <f>H60-K60</f>
        <v>0</v>
      </c>
      <c r="M60" s="95"/>
      <c r="N60" s="95">
        <f t="shared" ref="N60:N71" si="26">SUM(D60:J60)</f>
        <v>0</v>
      </c>
    </row>
    <row r="61" spans="1:14">
      <c r="A61" s="127">
        <f t="shared" ref="A61:C71" si="27">A44</f>
        <v>44593</v>
      </c>
      <c r="B61" s="94">
        <f t="shared" si="27"/>
        <v>25</v>
      </c>
      <c r="C61" s="94">
        <f t="shared" si="27"/>
        <v>8</v>
      </c>
      <c r="D61" s="229">
        <v>0</v>
      </c>
      <c r="E61" s="229">
        <v>0</v>
      </c>
      <c r="F61" s="229">
        <v>0</v>
      </c>
      <c r="G61" s="229">
        <v>0</v>
      </c>
      <c r="H61" s="229">
        <v>0</v>
      </c>
      <c r="I61" s="229">
        <v>0</v>
      </c>
      <c r="J61" s="229">
        <v>0</v>
      </c>
      <c r="K61" s="99">
        <v>0</v>
      </c>
      <c r="L61" s="95">
        <f>H61-K61</f>
        <v>0</v>
      </c>
      <c r="M61" s="95"/>
      <c r="N61" s="95">
        <f t="shared" si="26"/>
        <v>0</v>
      </c>
    </row>
    <row r="62" spans="1:14">
      <c r="A62" s="127">
        <f t="shared" si="27"/>
        <v>44621</v>
      </c>
      <c r="B62" s="94">
        <f t="shared" si="27"/>
        <v>10</v>
      </c>
      <c r="C62" s="94">
        <f t="shared" si="27"/>
        <v>8</v>
      </c>
      <c r="D62" s="229">
        <v>0</v>
      </c>
      <c r="E62" s="229">
        <v>0</v>
      </c>
      <c r="F62" s="229">
        <v>0</v>
      </c>
      <c r="G62" s="229">
        <v>0</v>
      </c>
      <c r="H62" s="229">
        <v>0</v>
      </c>
      <c r="I62" s="229">
        <v>0</v>
      </c>
      <c r="J62" s="229">
        <v>0</v>
      </c>
      <c r="K62" s="99">
        <v>0</v>
      </c>
      <c r="L62" s="95">
        <f>H62-K62</f>
        <v>0</v>
      </c>
      <c r="M62" s="95"/>
      <c r="N62" s="95">
        <f t="shared" si="26"/>
        <v>0</v>
      </c>
    </row>
    <row r="63" spans="1:14">
      <c r="A63" s="127">
        <f t="shared" si="27"/>
        <v>44652</v>
      </c>
      <c r="B63" s="94">
        <f t="shared" si="27"/>
        <v>6</v>
      </c>
      <c r="C63" s="94">
        <f t="shared" si="27"/>
        <v>8</v>
      </c>
      <c r="D63" s="229">
        <v>0</v>
      </c>
      <c r="E63" s="229">
        <v>0</v>
      </c>
      <c r="F63" s="229">
        <v>0</v>
      </c>
      <c r="G63" s="229">
        <v>0</v>
      </c>
      <c r="H63" s="229">
        <v>0</v>
      </c>
      <c r="I63" s="229">
        <v>0</v>
      </c>
      <c r="J63" s="229">
        <v>0</v>
      </c>
      <c r="K63" s="99">
        <v>0</v>
      </c>
      <c r="L63" s="95">
        <f>H63-K63</f>
        <v>0</v>
      </c>
      <c r="M63" s="95"/>
      <c r="N63" s="95">
        <f t="shared" si="26"/>
        <v>0</v>
      </c>
    </row>
    <row r="64" spans="1:14">
      <c r="A64" s="127">
        <f t="shared" si="27"/>
        <v>44682</v>
      </c>
      <c r="B64" s="94">
        <f t="shared" si="27"/>
        <v>25</v>
      </c>
      <c r="C64" s="94">
        <f t="shared" si="27"/>
        <v>18</v>
      </c>
      <c r="D64" s="229">
        <v>0</v>
      </c>
      <c r="E64" s="229">
        <v>0</v>
      </c>
      <c r="F64" s="229">
        <v>0</v>
      </c>
      <c r="G64" s="229">
        <v>0</v>
      </c>
      <c r="H64" s="229">
        <v>0</v>
      </c>
      <c r="I64" s="229">
        <v>0</v>
      </c>
      <c r="J64" s="229">
        <v>0</v>
      </c>
      <c r="K64" s="99">
        <v>0</v>
      </c>
      <c r="L64" s="95">
        <f>H64-K64</f>
        <v>0</v>
      </c>
      <c r="M64" s="95"/>
      <c r="N64" s="95">
        <f t="shared" si="26"/>
        <v>0</v>
      </c>
    </row>
    <row r="65" spans="1:14">
      <c r="A65" s="127">
        <f t="shared" si="27"/>
        <v>44713</v>
      </c>
      <c r="B65" s="94">
        <f t="shared" si="27"/>
        <v>27</v>
      </c>
      <c r="C65" s="94">
        <f t="shared" si="27"/>
        <v>18</v>
      </c>
      <c r="D65" s="229">
        <v>0</v>
      </c>
      <c r="E65" s="229">
        <v>0</v>
      </c>
      <c r="F65" s="229">
        <v>0</v>
      </c>
      <c r="G65" s="229">
        <v>0</v>
      </c>
      <c r="H65" s="229">
        <v>0</v>
      </c>
      <c r="I65" s="229">
        <v>0</v>
      </c>
      <c r="J65" s="229">
        <v>0</v>
      </c>
      <c r="K65" s="99">
        <v>0</v>
      </c>
      <c r="L65" s="95">
        <f>K65+H65</f>
        <v>0</v>
      </c>
      <c r="M65" s="95"/>
      <c r="N65" s="95">
        <f t="shared" si="26"/>
        <v>0</v>
      </c>
    </row>
    <row r="66" spans="1:14">
      <c r="A66" s="127">
        <f t="shared" si="27"/>
        <v>44378</v>
      </c>
      <c r="B66" s="94">
        <f t="shared" si="27"/>
        <v>29</v>
      </c>
      <c r="C66" s="94">
        <f t="shared" si="27"/>
        <v>17</v>
      </c>
      <c r="D66" s="229">
        <v>0</v>
      </c>
      <c r="E66" s="229">
        <v>0</v>
      </c>
      <c r="F66" s="229">
        <v>0</v>
      </c>
      <c r="G66" s="229">
        <v>0</v>
      </c>
      <c r="H66" s="229">
        <v>0</v>
      </c>
      <c r="I66" s="229">
        <v>0</v>
      </c>
      <c r="J66" s="229">
        <v>0</v>
      </c>
      <c r="K66" s="99">
        <v>0</v>
      </c>
      <c r="L66" s="95">
        <f t="shared" ref="L66:L71" si="28">K66+H66</f>
        <v>0</v>
      </c>
      <c r="M66" s="86"/>
      <c r="N66" s="95">
        <f t="shared" si="26"/>
        <v>0</v>
      </c>
    </row>
    <row r="67" spans="1:14">
      <c r="A67" s="127">
        <f t="shared" si="27"/>
        <v>44409</v>
      </c>
      <c r="B67" s="94">
        <f t="shared" si="27"/>
        <v>11</v>
      </c>
      <c r="C67" s="94">
        <f t="shared" si="27"/>
        <v>18</v>
      </c>
      <c r="D67" s="229">
        <v>0</v>
      </c>
      <c r="E67" s="229">
        <v>0</v>
      </c>
      <c r="F67" s="229">
        <v>0</v>
      </c>
      <c r="G67" s="229">
        <v>0</v>
      </c>
      <c r="H67" s="229">
        <v>0</v>
      </c>
      <c r="I67" s="229">
        <v>0</v>
      </c>
      <c r="J67" s="229">
        <v>0</v>
      </c>
      <c r="K67" s="99">
        <v>0</v>
      </c>
      <c r="L67" s="95">
        <f t="shared" si="28"/>
        <v>0</v>
      </c>
      <c r="M67" s="86"/>
      <c r="N67" s="95">
        <f t="shared" si="26"/>
        <v>0</v>
      </c>
    </row>
    <row r="68" spans="1:14">
      <c r="A68" s="127">
        <f t="shared" si="27"/>
        <v>44440</v>
      </c>
      <c r="B68" s="94">
        <f t="shared" si="27"/>
        <v>8</v>
      </c>
      <c r="C68" s="94">
        <f t="shared" si="27"/>
        <v>18</v>
      </c>
      <c r="D68" s="229">
        <v>0</v>
      </c>
      <c r="E68" s="229">
        <v>0</v>
      </c>
      <c r="F68" s="229">
        <v>0</v>
      </c>
      <c r="G68" s="229">
        <v>0</v>
      </c>
      <c r="H68" s="229">
        <v>0</v>
      </c>
      <c r="I68" s="229">
        <v>0</v>
      </c>
      <c r="J68" s="229">
        <v>0</v>
      </c>
      <c r="K68" s="99">
        <v>0</v>
      </c>
      <c r="L68" s="95">
        <f t="shared" si="28"/>
        <v>0</v>
      </c>
      <c r="M68" s="86"/>
      <c r="N68" s="95">
        <f t="shared" si="26"/>
        <v>0</v>
      </c>
    </row>
    <row r="69" spans="1:14">
      <c r="A69" s="127">
        <f t="shared" si="27"/>
        <v>44470</v>
      </c>
      <c r="B69" s="94">
        <f t="shared" si="27"/>
        <v>12</v>
      </c>
      <c r="C69" s="94">
        <f t="shared" si="27"/>
        <v>8</v>
      </c>
      <c r="D69" s="229">
        <v>0</v>
      </c>
      <c r="E69" s="229">
        <v>0</v>
      </c>
      <c r="F69" s="229">
        <v>0</v>
      </c>
      <c r="G69" s="229">
        <v>0</v>
      </c>
      <c r="H69" s="229">
        <v>0</v>
      </c>
      <c r="I69" s="229">
        <v>0</v>
      </c>
      <c r="J69" s="229">
        <v>0</v>
      </c>
      <c r="K69" s="99">
        <v>0</v>
      </c>
      <c r="L69" s="95">
        <f t="shared" si="28"/>
        <v>0</v>
      </c>
      <c r="M69" s="86"/>
      <c r="N69" s="95">
        <f t="shared" si="26"/>
        <v>0</v>
      </c>
    </row>
    <row r="70" spans="1:14">
      <c r="A70" s="127">
        <f t="shared" si="27"/>
        <v>44501</v>
      </c>
      <c r="B70" s="94">
        <f t="shared" si="27"/>
        <v>17</v>
      </c>
      <c r="C70" s="94">
        <f t="shared" si="27"/>
        <v>8</v>
      </c>
      <c r="D70" s="229">
        <v>0</v>
      </c>
      <c r="E70" s="229">
        <v>0</v>
      </c>
      <c r="F70" s="229">
        <v>0</v>
      </c>
      <c r="G70" s="229">
        <v>0</v>
      </c>
      <c r="H70" s="229">
        <v>0</v>
      </c>
      <c r="I70" s="229">
        <v>0</v>
      </c>
      <c r="J70" s="229">
        <v>0</v>
      </c>
      <c r="K70" s="99">
        <v>0</v>
      </c>
      <c r="L70" s="95">
        <f t="shared" si="28"/>
        <v>0</v>
      </c>
      <c r="M70" s="86"/>
      <c r="N70" s="95">
        <f t="shared" si="26"/>
        <v>0</v>
      </c>
    </row>
    <row r="71" spans="1:14">
      <c r="A71" s="127">
        <f t="shared" si="27"/>
        <v>44531</v>
      </c>
      <c r="B71" s="94">
        <f t="shared" si="27"/>
        <v>27</v>
      </c>
      <c r="C71" s="94">
        <f t="shared" si="27"/>
        <v>18</v>
      </c>
      <c r="D71" s="229">
        <v>0</v>
      </c>
      <c r="E71" s="229">
        <v>0</v>
      </c>
      <c r="F71" s="229">
        <v>0</v>
      </c>
      <c r="G71" s="229">
        <v>0</v>
      </c>
      <c r="H71" s="229">
        <v>0</v>
      </c>
      <c r="I71" s="229">
        <v>0</v>
      </c>
      <c r="J71" s="229">
        <v>0</v>
      </c>
      <c r="K71" s="99">
        <v>0</v>
      </c>
      <c r="L71" s="95">
        <f t="shared" si="28"/>
        <v>0</v>
      </c>
      <c r="M71" s="86"/>
      <c r="N71" s="95">
        <f t="shared" si="26"/>
        <v>0</v>
      </c>
    </row>
    <row r="72" spans="1:14" ht="13.5" thickBot="1">
      <c r="A72" s="97"/>
      <c r="B72" s="98"/>
      <c r="C72" s="98"/>
      <c r="D72" s="113">
        <f t="shared" ref="D72:L72" si="29">SUM(D60:D71)</f>
        <v>0</v>
      </c>
      <c r="E72" s="113">
        <f>SUM(E60:E71)</f>
        <v>0</v>
      </c>
      <c r="F72" s="113">
        <f t="shared" si="29"/>
        <v>0</v>
      </c>
      <c r="G72" s="113">
        <f t="shared" si="29"/>
        <v>0</v>
      </c>
      <c r="H72" s="113">
        <f>SUM(H60:H71)</f>
        <v>0</v>
      </c>
      <c r="I72" s="113">
        <f>SUM(I60:I71)</f>
        <v>0</v>
      </c>
      <c r="J72" s="113">
        <f t="shared" si="29"/>
        <v>0</v>
      </c>
      <c r="K72" s="114">
        <f t="shared" si="29"/>
        <v>0</v>
      </c>
      <c r="L72" s="113">
        <f t="shared" si="29"/>
        <v>0</v>
      </c>
      <c r="M72" s="113"/>
      <c r="N72" s="113">
        <f>SUM(N60:N71)</f>
        <v>0</v>
      </c>
    </row>
    <row r="73" spans="1:14" ht="14.25" thickTop="1" thickBot="1">
      <c r="A73" s="97"/>
      <c r="B73" s="98"/>
      <c r="C73" s="98"/>
      <c r="D73" s="86"/>
      <c r="E73" s="119"/>
      <c r="F73" s="86"/>
      <c r="G73" s="86"/>
      <c r="H73" s="87" t="s">
        <v>60</v>
      </c>
      <c r="I73" s="102" t="s">
        <v>61</v>
      </c>
      <c r="J73" s="86"/>
      <c r="K73" s="86"/>
      <c r="L73" s="86"/>
      <c r="M73" s="86"/>
      <c r="N73" s="86"/>
    </row>
    <row r="74" spans="1:14" ht="13.5" thickBot="1">
      <c r="A74" s="100"/>
      <c r="B74" s="101"/>
      <c r="C74" s="101"/>
      <c r="D74" s="235" t="s">
        <v>64</v>
      </c>
      <c r="E74" s="236"/>
      <c r="F74" s="236"/>
      <c r="G74" s="236"/>
      <c r="H74" s="236"/>
      <c r="I74" s="236"/>
      <c r="J74" s="236"/>
      <c r="K74" s="236"/>
      <c r="L74" s="236"/>
      <c r="M74" s="236"/>
      <c r="N74" s="237"/>
    </row>
    <row r="75" spans="1:14" ht="13.5" thickBot="1">
      <c r="A75" s="100"/>
      <c r="B75" s="101"/>
      <c r="C75" s="101"/>
      <c r="D75" s="74" t="s">
        <v>43</v>
      </c>
      <c r="E75" s="88"/>
      <c r="F75" s="88"/>
      <c r="G75" s="88"/>
      <c r="H75" s="88"/>
      <c r="I75" s="88"/>
      <c r="J75" s="88"/>
      <c r="K75" s="75" t="s">
        <v>40</v>
      </c>
      <c r="L75" s="89"/>
      <c r="M75" s="89"/>
      <c r="N75" s="90"/>
    </row>
    <row r="76" spans="1:14">
      <c r="A76" s="91" t="s">
        <v>44</v>
      </c>
      <c r="B76" s="126" t="s">
        <v>45</v>
      </c>
      <c r="C76" s="126" t="s">
        <v>46</v>
      </c>
      <c r="D76" s="91" t="s">
        <v>47</v>
      </c>
      <c r="E76" s="91" t="s">
        <v>48</v>
      </c>
      <c r="F76" s="91" t="s">
        <v>49</v>
      </c>
      <c r="G76" s="91" t="s">
        <v>50</v>
      </c>
      <c r="H76" s="91" t="s">
        <v>54</v>
      </c>
      <c r="I76" s="91" t="s">
        <v>52</v>
      </c>
      <c r="J76" s="91" t="s">
        <v>53</v>
      </c>
      <c r="K76" s="92" t="s">
        <v>54</v>
      </c>
      <c r="L76" s="93" t="s">
        <v>55</v>
      </c>
      <c r="M76" s="86"/>
      <c r="N76" s="93" t="s">
        <v>10</v>
      </c>
    </row>
    <row r="77" spans="1:14">
      <c r="A77" s="127">
        <f>A60</f>
        <v>44562</v>
      </c>
      <c r="B77" s="94">
        <f t="shared" ref="B77:C77" si="30">B60</f>
        <v>26</v>
      </c>
      <c r="C77" s="94">
        <f t="shared" si="30"/>
        <v>8</v>
      </c>
      <c r="D77" s="84">
        <f t="shared" ref="D77:K88" si="31">D43+D60</f>
        <v>144.98701800000001</v>
      </c>
      <c r="E77" s="84">
        <f t="shared" si="31"/>
        <v>2509.3686640000001</v>
      </c>
      <c r="F77" s="84">
        <f t="shared" si="31"/>
        <v>726.81266600000004</v>
      </c>
      <c r="G77" s="84">
        <f t="shared" si="31"/>
        <v>1053.5880589999999</v>
      </c>
      <c r="H77" s="84">
        <f t="shared" si="31"/>
        <v>3642.5768400000002</v>
      </c>
      <c r="I77" s="84">
        <f t="shared" si="31"/>
        <v>463.59370200000001</v>
      </c>
      <c r="J77" s="84">
        <f t="shared" si="31"/>
        <v>141.42371</v>
      </c>
      <c r="K77" s="99">
        <f t="shared" si="31"/>
        <v>3.4001209999999999</v>
      </c>
      <c r="L77" s="95">
        <f t="shared" ref="L77:L88" si="32">H77-K77</f>
        <v>3639.176719</v>
      </c>
      <c r="M77" s="95"/>
      <c r="N77" s="95">
        <f t="shared" ref="N77:N88" si="33">SUM(D77:J77)</f>
        <v>8682.3506589999997</v>
      </c>
    </row>
    <row r="78" spans="1:14">
      <c r="A78" s="127">
        <f t="shared" ref="A78:C88" si="34">A61</f>
        <v>44593</v>
      </c>
      <c r="B78" s="94">
        <f t="shared" si="34"/>
        <v>25</v>
      </c>
      <c r="C78" s="94">
        <f t="shared" si="34"/>
        <v>8</v>
      </c>
      <c r="D78" s="84">
        <f t="shared" si="31"/>
        <v>155.42574500000001</v>
      </c>
      <c r="E78" s="84">
        <f t="shared" si="31"/>
        <v>2685.2050389999999</v>
      </c>
      <c r="F78" s="84">
        <f t="shared" si="31"/>
        <v>822.50476400000002</v>
      </c>
      <c r="G78" s="84">
        <f t="shared" si="31"/>
        <v>1044.6102310000001</v>
      </c>
      <c r="H78" s="84">
        <f t="shared" si="31"/>
        <v>3622.3053190000001</v>
      </c>
      <c r="I78" s="84">
        <f t="shared" si="31"/>
        <v>452.25611300000003</v>
      </c>
      <c r="J78" s="84">
        <f t="shared" si="31"/>
        <v>142.617772</v>
      </c>
      <c r="K78" s="99">
        <f t="shared" si="31"/>
        <v>3.2613649999999996</v>
      </c>
      <c r="L78" s="95">
        <f t="shared" si="32"/>
        <v>3619.0439540000002</v>
      </c>
      <c r="M78" s="95"/>
      <c r="N78" s="95">
        <f t="shared" si="33"/>
        <v>8924.924982999999</v>
      </c>
    </row>
    <row r="79" spans="1:14">
      <c r="A79" s="127">
        <f t="shared" si="34"/>
        <v>44621</v>
      </c>
      <c r="B79" s="94">
        <f t="shared" si="34"/>
        <v>10</v>
      </c>
      <c r="C79" s="94">
        <f t="shared" si="34"/>
        <v>8</v>
      </c>
      <c r="D79" s="84">
        <f t="shared" si="31"/>
        <v>132.768169</v>
      </c>
      <c r="E79" s="84">
        <f t="shared" si="31"/>
        <v>2408.8262420000001</v>
      </c>
      <c r="F79" s="84">
        <f t="shared" si="31"/>
        <v>733.66054999999994</v>
      </c>
      <c r="G79" s="84">
        <f t="shared" si="31"/>
        <v>1089.9436049999999</v>
      </c>
      <c r="H79" s="84">
        <f t="shared" si="31"/>
        <v>3418.169543</v>
      </c>
      <c r="I79" s="84">
        <f t="shared" si="31"/>
        <v>421.567635</v>
      </c>
      <c r="J79" s="84">
        <f t="shared" si="31"/>
        <v>135.473682</v>
      </c>
      <c r="K79" s="99">
        <f t="shared" si="31"/>
        <v>3.3475650000000003</v>
      </c>
      <c r="L79" s="95">
        <f t="shared" si="32"/>
        <v>3414.8219779999999</v>
      </c>
      <c r="M79" s="95"/>
      <c r="N79" s="95">
        <f t="shared" si="33"/>
        <v>8340.4094260000002</v>
      </c>
    </row>
    <row r="80" spans="1:14">
      <c r="A80" s="127">
        <f t="shared" si="34"/>
        <v>44652</v>
      </c>
      <c r="B80" s="94">
        <f t="shared" si="34"/>
        <v>6</v>
      </c>
      <c r="C80" s="94">
        <f t="shared" si="34"/>
        <v>8</v>
      </c>
      <c r="D80" s="84">
        <f t="shared" si="31"/>
        <v>127.15300499999999</v>
      </c>
      <c r="E80" s="84">
        <f t="shared" si="31"/>
        <v>2230.0724460000001</v>
      </c>
      <c r="F80" s="84">
        <f t="shared" si="31"/>
        <v>609.56609000000003</v>
      </c>
      <c r="G80" s="84">
        <f t="shared" si="31"/>
        <v>967.489011</v>
      </c>
      <c r="H80" s="84">
        <f t="shared" si="31"/>
        <v>3331.9804199999999</v>
      </c>
      <c r="I80" s="84">
        <f t="shared" si="31"/>
        <v>412.53605399999998</v>
      </c>
      <c r="J80" s="84">
        <f t="shared" si="31"/>
        <v>134.057198</v>
      </c>
      <c r="K80" s="99">
        <f t="shared" si="31"/>
        <v>3.4625200000000005</v>
      </c>
      <c r="L80" s="95">
        <f t="shared" si="32"/>
        <v>3328.5178999999998</v>
      </c>
      <c r="M80" s="95"/>
      <c r="N80" s="95">
        <f t="shared" si="33"/>
        <v>7812.8542240000006</v>
      </c>
    </row>
    <row r="81" spans="1:14">
      <c r="A81" s="127">
        <f t="shared" si="34"/>
        <v>44682</v>
      </c>
      <c r="B81" s="94">
        <f t="shared" si="34"/>
        <v>25</v>
      </c>
      <c r="C81" s="94">
        <f t="shared" si="34"/>
        <v>18</v>
      </c>
      <c r="D81" s="84">
        <f t="shared" si="31"/>
        <v>118.189334</v>
      </c>
      <c r="E81" s="84">
        <f t="shared" si="31"/>
        <v>1788.3144</v>
      </c>
      <c r="F81" s="84">
        <f t="shared" si="31"/>
        <v>514.012339</v>
      </c>
      <c r="G81" s="84">
        <f t="shared" si="31"/>
        <v>913.43483000000003</v>
      </c>
      <c r="H81" s="84">
        <f t="shared" si="31"/>
        <v>4109.324791</v>
      </c>
      <c r="I81" s="84">
        <f t="shared" si="31"/>
        <v>631.40743499999996</v>
      </c>
      <c r="J81" s="84">
        <f t="shared" si="31"/>
        <v>121.244652</v>
      </c>
      <c r="K81" s="99">
        <f t="shared" si="31"/>
        <v>2.1446460000000003</v>
      </c>
      <c r="L81" s="95">
        <f t="shared" si="32"/>
        <v>4107.1801450000003</v>
      </c>
      <c r="M81" s="95"/>
      <c r="N81" s="95">
        <f t="shared" si="33"/>
        <v>8195.9277810000003</v>
      </c>
    </row>
    <row r="82" spans="1:14">
      <c r="A82" s="127">
        <f t="shared" si="34"/>
        <v>44713</v>
      </c>
      <c r="B82" s="94">
        <f t="shared" si="34"/>
        <v>27</v>
      </c>
      <c r="C82" s="94">
        <f t="shared" si="34"/>
        <v>18</v>
      </c>
      <c r="D82" s="84">
        <f t="shared" si="31"/>
        <v>129.53764000000001</v>
      </c>
      <c r="E82" s="84">
        <f t="shared" si="31"/>
        <v>2442.3830659999999</v>
      </c>
      <c r="F82" s="84">
        <f t="shared" si="31"/>
        <v>779.33973600000002</v>
      </c>
      <c r="G82" s="84">
        <f t="shared" si="31"/>
        <v>1004.657518</v>
      </c>
      <c r="H82" s="84">
        <f t="shared" si="31"/>
        <v>4984.1466330000003</v>
      </c>
      <c r="I82" s="84">
        <f t="shared" si="31"/>
        <v>744.69533100000001</v>
      </c>
      <c r="J82" s="84">
        <f t="shared" si="31"/>
        <v>130.99824699999999</v>
      </c>
      <c r="K82" s="99">
        <f t="shared" si="31"/>
        <v>4.0721160000000003</v>
      </c>
      <c r="L82" s="95">
        <f t="shared" si="32"/>
        <v>4980.074517</v>
      </c>
      <c r="M82" s="95"/>
      <c r="N82" s="95">
        <f t="shared" si="33"/>
        <v>10215.758170999999</v>
      </c>
    </row>
    <row r="83" spans="1:14">
      <c r="A83" s="127">
        <f t="shared" si="34"/>
        <v>44378</v>
      </c>
      <c r="B83" s="94">
        <f t="shared" si="34"/>
        <v>29</v>
      </c>
      <c r="C83" s="94">
        <f t="shared" si="34"/>
        <v>17</v>
      </c>
      <c r="D83" s="84">
        <f t="shared" si="31"/>
        <v>134.29065800000001</v>
      </c>
      <c r="E83" s="84">
        <f t="shared" si="31"/>
        <v>2592.8544099999999</v>
      </c>
      <c r="F83" s="84">
        <f t="shared" si="31"/>
        <v>830.22451799999999</v>
      </c>
      <c r="G83" s="84">
        <f>G49+G66</f>
        <v>1121.256971</v>
      </c>
      <c r="H83" s="84">
        <f t="shared" si="31"/>
        <v>5580.8032579999999</v>
      </c>
      <c r="I83" s="84">
        <f t="shared" si="31"/>
        <v>754.89611200000002</v>
      </c>
      <c r="J83" s="84">
        <f t="shared" si="31"/>
        <v>135.649618</v>
      </c>
      <c r="K83" s="99">
        <f t="shared" si="31"/>
        <v>4.4013999999999998</v>
      </c>
      <c r="L83" s="95">
        <f t="shared" si="32"/>
        <v>5576.4018580000002</v>
      </c>
      <c r="M83" s="95"/>
      <c r="N83" s="95">
        <f t="shared" si="33"/>
        <v>11149.975544999999</v>
      </c>
    </row>
    <row r="84" spans="1:14">
      <c r="A84" s="127">
        <f t="shared" si="34"/>
        <v>44409</v>
      </c>
      <c r="B84" s="94">
        <f t="shared" si="34"/>
        <v>11</v>
      </c>
      <c r="C84" s="94">
        <f t="shared" si="34"/>
        <v>18</v>
      </c>
      <c r="D84" s="84">
        <f t="shared" si="31"/>
        <v>140.98778999999999</v>
      </c>
      <c r="E84" s="84">
        <f t="shared" si="31"/>
        <v>2718.9625040000001</v>
      </c>
      <c r="F84" s="84">
        <f t="shared" si="31"/>
        <v>839.24756400000001</v>
      </c>
      <c r="G84" s="84">
        <f t="shared" si="31"/>
        <v>1059.4451409999999</v>
      </c>
      <c r="H84" s="84">
        <f t="shared" si="31"/>
        <v>5214.1208420000003</v>
      </c>
      <c r="I84" s="84">
        <f t="shared" si="31"/>
        <v>597.35153100000002</v>
      </c>
      <c r="J84" s="84">
        <f t="shared" si="31"/>
        <v>130.13628499999999</v>
      </c>
      <c r="K84" s="99">
        <f t="shared" si="31"/>
        <v>4.1470799999999999</v>
      </c>
      <c r="L84" s="95">
        <f t="shared" si="32"/>
        <v>5209.9737620000005</v>
      </c>
      <c r="M84" s="95"/>
      <c r="N84" s="95">
        <f t="shared" si="33"/>
        <v>10700.251657000001</v>
      </c>
    </row>
    <row r="85" spans="1:14">
      <c r="A85" s="127">
        <f t="shared" si="34"/>
        <v>44440</v>
      </c>
      <c r="B85" s="94">
        <f t="shared" si="34"/>
        <v>8</v>
      </c>
      <c r="C85" s="94">
        <f t="shared" si="34"/>
        <v>18</v>
      </c>
      <c r="D85" s="84">
        <f t="shared" si="31"/>
        <v>112.723511</v>
      </c>
      <c r="E85" s="84">
        <f t="shared" si="31"/>
        <v>2242.6509249999999</v>
      </c>
      <c r="F85" s="84">
        <f t="shared" si="31"/>
        <v>728.96313199999997</v>
      </c>
      <c r="G85" s="84">
        <f t="shared" si="31"/>
        <v>1035.8081669999999</v>
      </c>
      <c r="H85" s="84">
        <f t="shared" si="31"/>
        <v>4902.0715650000002</v>
      </c>
      <c r="I85" s="84">
        <f t="shared" si="31"/>
        <v>491.04853700000001</v>
      </c>
      <c r="J85" s="84">
        <f t="shared" si="31"/>
        <v>119.670126</v>
      </c>
      <c r="K85" s="99">
        <f t="shared" si="31"/>
        <v>3.9035600000000001</v>
      </c>
      <c r="L85" s="95">
        <f t="shared" si="32"/>
        <v>4898.1680050000004</v>
      </c>
      <c r="M85" s="95"/>
      <c r="N85" s="95">
        <f t="shared" si="33"/>
        <v>9632.9359630000017</v>
      </c>
    </row>
    <row r="86" spans="1:14">
      <c r="A86" s="127">
        <f t="shared" si="34"/>
        <v>44470</v>
      </c>
      <c r="B86" s="94">
        <f t="shared" si="34"/>
        <v>12</v>
      </c>
      <c r="C86" s="94">
        <f t="shared" si="34"/>
        <v>8</v>
      </c>
      <c r="D86" s="84">
        <f t="shared" si="31"/>
        <v>119.84295299999999</v>
      </c>
      <c r="E86" s="84">
        <f t="shared" si="31"/>
        <v>2105.3103000000001</v>
      </c>
      <c r="F86" s="84">
        <f t="shared" si="31"/>
        <v>610.14372500000002</v>
      </c>
      <c r="G86" s="84">
        <f t="shared" si="31"/>
        <v>955.80854199999999</v>
      </c>
      <c r="H86" s="84">
        <f t="shared" si="31"/>
        <v>3483.257599</v>
      </c>
      <c r="I86" s="84">
        <f t="shared" si="31"/>
        <v>314.46497499999998</v>
      </c>
      <c r="J86" s="84">
        <f t="shared" si="31"/>
        <v>126.698981</v>
      </c>
      <c r="K86" s="99">
        <f t="shared" si="31"/>
        <v>2.34084</v>
      </c>
      <c r="L86" s="95">
        <f t="shared" si="32"/>
        <v>3480.9167590000002</v>
      </c>
      <c r="M86" s="95"/>
      <c r="N86" s="95">
        <f t="shared" si="33"/>
        <v>7715.527075</v>
      </c>
    </row>
    <row r="87" spans="1:14">
      <c r="A87" s="127">
        <f t="shared" si="34"/>
        <v>44501</v>
      </c>
      <c r="B87" s="94">
        <f t="shared" si="34"/>
        <v>17</v>
      </c>
      <c r="C87" s="94">
        <f t="shared" si="34"/>
        <v>8</v>
      </c>
      <c r="D87" s="84">
        <f t="shared" si="31"/>
        <v>131.05031500000001</v>
      </c>
      <c r="E87" s="84">
        <f t="shared" si="31"/>
        <v>2275.8863110000002</v>
      </c>
      <c r="F87" s="84">
        <f t="shared" si="31"/>
        <v>678.71042</v>
      </c>
      <c r="G87" s="84">
        <f t="shared" si="31"/>
        <v>980.90163800000005</v>
      </c>
      <c r="H87" s="84">
        <f t="shared" si="31"/>
        <v>3385.358557</v>
      </c>
      <c r="I87" s="84">
        <f t="shared" si="31"/>
        <v>429.11019099999999</v>
      </c>
      <c r="J87" s="84">
        <f t="shared" si="31"/>
        <v>133.46237500000001</v>
      </c>
      <c r="K87" s="99">
        <f t="shared" si="31"/>
        <v>2.7465599999999997</v>
      </c>
      <c r="L87" s="95">
        <f t="shared" si="32"/>
        <v>3382.611997</v>
      </c>
      <c r="M87" s="95"/>
      <c r="N87" s="95">
        <f t="shared" si="33"/>
        <v>8014.4798070000006</v>
      </c>
    </row>
    <row r="88" spans="1:14">
      <c r="A88" s="127">
        <f t="shared" si="34"/>
        <v>44531</v>
      </c>
      <c r="B88" s="94">
        <f t="shared" si="34"/>
        <v>27</v>
      </c>
      <c r="C88" s="94">
        <f t="shared" si="34"/>
        <v>18</v>
      </c>
      <c r="D88" s="84">
        <f t="shared" si="31"/>
        <v>138.850109</v>
      </c>
      <c r="E88" s="84">
        <f t="shared" si="31"/>
        <v>2555.3704269999998</v>
      </c>
      <c r="F88" s="84">
        <f t="shared" si="31"/>
        <v>782.70765400000005</v>
      </c>
      <c r="G88" s="84">
        <f t="shared" si="31"/>
        <v>1023.021703</v>
      </c>
      <c r="H88" s="84">
        <f t="shared" si="31"/>
        <v>3680.6833929999998</v>
      </c>
      <c r="I88" s="84">
        <f t="shared" si="31"/>
        <v>461.545366</v>
      </c>
      <c r="J88" s="84">
        <f t="shared" si="31"/>
        <v>143.95197899999999</v>
      </c>
      <c r="K88" s="99">
        <f t="shared" si="31"/>
        <v>3.3978779999999995</v>
      </c>
      <c r="L88" s="95">
        <f t="shared" si="32"/>
        <v>3677.2855149999996</v>
      </c>
      <c r="M88" s="95"/>
      <c r="N88" s="95">
        <f t="shared" si="33"/>
        <v>8786.130631</v>
      </c>
    </row>
    <row r="89" spans="1:14" ht="13.5" thickBot="1">
      <c r="A89" s="100"/>
      <c r="B89" s="101"/>
      <c r="C89" s="101"/>
      <c r="D89" s="113">
        <f t="shared" ref="D89:L89" si="35">SUM(D77:D88)</f>
        <v>1585.806247</v>
      </c>
      <c r="E89" s="113">
        <f t="shared" si="35"/>
        <v>28555.204733999999</v>
      </c>
      <c r="F89" s="113">
        <f t="shared" si="35"/>
        <v>8655.8931580000008</v>
      </c>
      <c r="G89" s="113">
        <f t="shared" si="35"/>
        <v>12249.965415999999</v>
      </c>
      <c r="H89" s="113">
        <f t="shared" si="35"/>
        <v>49354.798759999991</v>
      </c>
      <c r="I89" s="113">
        <f t="shared" si="35"/>
        <v>6174.4729819999993</v>
      </c>
      <c r="J89" s="113">
        <f t="shared" si="35"/>
        <v>1595.3846249999999</v>
      </c>
      <c r="K89" s="114">
        <f t="shared" si="35"/>
        <v>40.625650999999998</v>
      </c>
      <c r="L89" s="113">
        <f t="shared" si="35"/>
        <v>49314.173108999996</v>
      </c>
      <c r="M89" s="113"/>
      <c r="N89" s="113">
        <f>SUM(N77:N88)</f>
        <v>108171.525922</v>
      </c>
    </row>
    <row r="90" spans="1:14" ht="13.5" thickTop="1">
      <c r="A90" s="97"/>
      <c r="B90" s="98"/>
      <c r="C90" s="98"/>
      <c r="D90" s="86"/>
      <c r="E90" s="86"/>
      <c r="F90" s="86"/>
      <c r="G90" s="86"/>
      <c r="H90" s="87" t="s">
        <v>62</v>
      </c>
      <c r="I90" s="87" t="s">
        <v>63</v>
      </c>
      <c r="J90" s="86"/>
      <c r="K90" s="86"/>
      <c r="L90" s="86"/>
      <c r="M90" s="86"/>
      <c r="N90" s="86"/>
    </row>
    <row r="91" spans="1:14" ht="13.5" thickBot="1">
      <c r="A91" s="100"/>
      <c r="B91" s="101"/>
      <c r="C91" s="101"/>
      <c r="D91" s="86"/>
      <c r="E91" s="86"/>
      <c r="F91" s="86"/>
      <c r="G91" s="87"/>
      <c r="H91" s="87" t="s">
        <v>262</v>
      </c>
      <c r="I91" s="86"/>
      <c r="J91" s="86"/>
      <c r="K91" s="86"/>
      <c r="L91" s="86"/>
      <c r="M91" s="86"/>
      <c r="N91" s="86"/>
    </row>
    <row r="92" spans="1:14" ht="13.5" thickBot="1">
      <c r="A92" s="100"/>
      <c r="B92" s="101"/>
      <c r="C92" s="101"/>
      <c r="D92" s="74" t="s">
        <v>43</v>
      </c>
      <c r="E92" s="88"/>
      <c r="F92" s="88"/>
      <c r="G92" s="88"/>
      <c r="H92" s="88"/>
      <c r="I92" s="88"/>
      <c r="J92" s="88"/>
      <c r="K92" s="75" t="s">
        <v>40</v>
      </c>
      <c r="L92" s="89"/>
      <c r="M92" s="89"/>
      <c r="N92" s="90"/>
    </row>
    <row r="93" spans="1:14">
      <c r="A93" s="91" t="s">
        <v>44</v>
      </c>
      <c r="B93" s="126" t="s">
        <v>45</v>
      </c>
      <c r="C93" s="126" t="s">
        <v>46</v>
      </c>
      <c r="D93" s="91" t="s">
        <v>47</v>
      </c>
      <c r="E93" s="91" t="s">
        <v>48</v>
      </c>
      <c r="F93" s="91" t="s">
        <v>49</v>
      </c>
      <c r="G93" s="91" t="s">
        <v>50</v>
      </c>
      <c r="H93" s="91" t="s">
        <v>54</v>
      </c>
      <c r="I93" s="91" t="s">
        <v>52</v>
      </c>
      <c r="J93" s="91" t="s">
        <v>53</v>
      </c>
      <c r="K93" s="92" t="s">
        <v>54</v>
      </c>
      <c r="L93" s="93" t="s">
        <v>55</v>
      </c>
      <c r="M93" s="86"/>
      <c r="N93" s="93" t="s">
        <v>10</v>
      </c>
    </row>
    <row r="94" spans="1:14">
      <c r="A94" s="127">
        <f>A77</f>
        <v>44562</v>
      </c>
      <c r="B94" s="94">
        <f t="shared" ref="B94:C94" si="36">B77</f>
        <v>26</v>
      </c>
      <c r="C94" s="94">
        <f t="shared" si="36"/>
        <v>8</v>
      </c>
      <c r="D94" s="229">
        <v>5.6571022419830221</v>
      </c>
      <c r="E94" s="229">
        <v>129.23863769840156</v>
      </c>
      <c r="F94" s="229">
        <v>-46.113814932927731</v>
      </c>
      <c r="G94" s="229">
        <v>3.7161650214048465</v>
      </c>
      <c r="H94" s="229">
        <v>7.6711582490381351</v>
      </c>
      <c r="I94" s="229">
        <v>-9.7323629200285602</v>
      </c>
      <c r="J94" s="229">
        <v>0.36435478610002991</v>
      </c>
      <c r="K94" s="99">
        <v>0</v>
      </c>
      <c r="L94" s="95">
        <f t="shared" ref="L94:L105" si="37">H94-K94</f>
        <v>7.6711582490381351</v>
      </c>
      <c r="M94" s="95"/>
      <c r="N94" s="95">
        <f t="shared" ref="N94:N105" si="38">SUM(D94:J94)</f>
        <v>90.80124014397127</v>
      </c>
    </row>
    <row r="95" spans="1:14">
      <c r="A95" s="127">
        <f t="shared" ref="A95:C105" si="39">A78</f>
        <v>44593</v>
      </c>
      <c r="B95" s="94">
        <f t="shared" si="39"/>
        <v>25</v>
      </c>
      <c r="C95" s="94">
        <f t="shared" si="39"/>
        <v>8</v>
      </c>
      <c r="D95" s="229">
        <v>-2.4020106541701187</v>
      </c>
      <c r="E95" s="229">
        <v>-83.677102546095441</v>
      </c>
      <c r="F95" s="229">
        <v>-52.579401533946992</v>
      </c>
      <c r="G95" s="229">
        <v>-26.85991592125901</v>
      </c>
      <c r="H95" s="229">
        <v>-8.2353849597904016</v>
      </c>
      <c r="I95" s="229">
        <v>-16.148316259916619</v>
      </c>
      <c r="J95" s="229">
        <v>-2.6795429532085735</v>
      </c>
      <c r="K95" s="99">
        <v>0</v>
      </c>
      <c r="L95" s="95">
        <f t="shared" si="37"/>
        <v>-8.2353849597904016</v>
      </c>
      <c r="M95" s="95"/>
      <c r="N95" s="95">
        <f t="shared" si="38"/>
        <v>-192.58167482838712</v>
      </c>
    </row>
    <row r="96" spans="1:14">
      <c r="A96" s="127">
        <f t="shared" si="39"/>
        <v>44621</v>
      </c>
      <c r="B96" s="94">
        <f t="shared" si="39"/>
        <v>10</v>
      </c>
      <c r="C96" s="94">
        <f t="shared" si="39"/>
        <v>8</v>
      </c>
      <c r="D96" s="229">
        <v>3.5108122068215564</v>
      </c>
      <c r="E96" s="229">
        <v>35.821492276887724</v>
      </c>
      <c r="F96" s="229">
        <v>-15.93604959828159</v>
      </c>
      <c r="G96" s="229">
        <v>-30.92133005417946</v>
      </c>
      <c r="H96" s="229">
        <v>-74.415926201851136</v>
      </c>
      <c r="I96" s="229">
        <v>-7.6355755558085324E-3</v>
      </c>
      <c r="J96" s="229">
        <v>-3.0011486975310575</v>
      </c>
      <c r="K96" s="99">
        <v>0</v>
      </c>
      <c r="L96" s="95">
        <f t="shared" si="37"/>
        <v>-74.415926201851136</v>
      </c>
      <c r="M96" s="95"/>
      <c r="N96" s="95">
        <f t="shared" si="38"/>
        <v>-84.949785643689779</v>
      </c>
    </row>
    <row r="97" spans="1:14">
      <c r="A97" s="127">
        <f t="shared" si="39"/>
        <v>44652</v>
      </c>
      <c r="B97" s="94">
        <f t="shared" si="39"/>
        <v>6</v>
      </c>
      <c r="C97" s="94">
        <f t="shared" si="39"/>
        <v>8</v>
      </c>
      <c r="D97" s="229">
        <v>-2.4296365714443766</v>
      </c>
      <c r="E97" s="229">
        <v>-32.43467497068989</v>
      </c>
      <c r="F97" s="229">
        <v>-43.988190058479312</v>
      </c>
      <c r="G97" s="229">
        <v>-23.422885533560336</v>
      </c>
      <c r="H97" s="229">
        <v>-38.405077650762074</v>
      </c>
      <c r="I97" s="229">
        <v>-15.497448029211322</v>
      </c>
      <c r="J97" s="229">
        <v>-2.3258270436997259</v>
      </c>
      <c r="K97" s="99">
        <v>0</v>
      </c>
      <c r="L97" s="95">
        <f t="shared" si="37"/>
        <v>-38.405077650762074</v>
      </c>
      <c r="M97" s="95"/>
      <c r="N97" s="95">
        <f t="shared" si="38"/>
        <v>-158.50373985784702</v>
      </c>
    </row>
    <row r="98" spans="1:14">
      <c r="A98" s="127">
        <f t="shared" si="39"/>
        <v>44682</v>
      </c>
      <c r="B98" s="94">
        <f t="shared" si="39"/>
        <v>25</v>
      </c>
      <c r="C98" s="94">
        <f t="shared" si="39"/>
        <v>18</v>
      </c>
      <c r="D98" s="229">
        <v>1.1940182659476211</v>
      </c>
      <c r="E98" s="229">
        <v>145.40996777128422</v>
      </c>
      <c r="F98" s="229">
        <v>63.313255357089922</v>
      </c>
      <c r="G98" s="229">
        <v>14.766536916180851</v>
      </c>
      <c r="H98" s="229">
        <v>-172.80670561875843</v>
      </c>
      <c r="I98" s="229">
        <v>107.49728870197085</v>
      </c>
      <c r="J98" s="229">
        <v>0.4171430408302137</v>
      </c>
      <c r="K98" s="99">
        <v>0</v>
      </c>
      <c r="L98" s="95">
        <f t="shared" si="37"/>
        <v>-172.80670561875843</v>
      </c>
      <c r="M98" s="95"/>
      <c r="N98" s="95">
        <f t="shared" si="38"/>
        <v>159.79150443454526</v>
      </c>
    </row>
    <row r="99" spans="1:14">
      <c r="A99" s="127">
        <f t="shared" si="39"/>
        <v>44713</v>
      </c>
      <c r="B99" s="94">
        <f t="shared" si="39"/>
        <v>27</v>
      </c>
      <c r="C99" s="94">
        <f t="shared" si="39"/>
        <v>18</v>
      </c>
      <c r="D99" s="229">
        <v>-0.88616136925918509</v>
      </c>
      <c r="E99" s="229">
        <v>-171.39441780153993</v>
      </c>
      <c r="F99" s="229">
        <v>2.9392466006803137</v>
      </c>
      <c r="G99" s="229">
        <v>1.6199581598603161</v>
      </c>
      <c r="H99" s="229">
        <v>-249.21304408945201</v>
      </c>
      <c r="I99" s="229">
        <v>6.5750973102856172</v>
      </c>
      <c r="J99" s="229">
        <v>7.2077485456906412E-2</v>
      </c>
      <c r="K99" s="99">
        <v>0</v>
      </c>
      <c r="L99" s="95">
        <f t="shared" si="37"/>
        <v>-249.21304408945201</v>
      </c>
      <c r="M99" s="95"/>
      <c r="N99" s="95">
        <f t="shared" si="38"/>
        <v>-410.28724370396793</v>
      </c>
    </row>
    <row r="100" spans="1:14">
      <c r="A100" s="127">
        <f t="shared" si="39"/>
        <v>44378</v>
      </c>
      <c r="B100" s="94">
        <f t="shared" si="39"/>
        <v>29</v>
      </c>
      <c r="C100" s="94">
        <f t="shared" si="39"/>
        <v>17</v>
      </c>
      <c r="D100" s="229">
        <v>5.6645054535594312E-2</v>
      </c>
      <c r="E100" s="229">
        <v>11.385081204526298</v>
      </c>
      <c r="F100" s="229">
        <v>-66.786543070406012</v>
      </c>
      <c r="G100" s="229">
        <v>3.8587932097163415</v>
      </c>
      <c r="H100" s="229">
        <v>-123.653534433627</v>
      </c>
      <c r="I100" s="229">
        <v>-55.490841927321306</v>
      </c>
      <c r="J100" s="229">
        <v>0.10217414245059395</v>
      </c>
      <c r="K100" s="99">
        <v>0</v>
      </c>
      <c r="L100" s="95">
        <f t="shared" si="37"/>
        <v>-123.653534433627</v>
      </c>
      <c r="M100" s="95"/>
      <c r="N100" s="95">
        <f t="shared" si="38"/>
        <v>-230.52822582012547</v>
      </c>
    </row>
    <row r="101" spans="1:14">
      <c r="A101" s="127">
        <f t="shared" si="39"/>
        <v>44409</v>
      </c>
      <c r="B101" s="94">
        <f t="shared" si="39"/>
        <v>11</v>
      </c>
      <c r="C101" s="94">
        <f t="shared" si="39"/>
        <v>18</v>
      </c>
      <c r="D101" s="229">
        <v>-0.94161509646170294</v>
      </c>
      <c r="E101" s="229">
        <v>-256.15942917342846</v>
      </c>
      <c r="F101" s="229">
        <v>-50.219012941952336</v>
      </c>
      <c r="G101" s="229">
        <v>10.035247606487511</v>
      </c>
      <c r="H101" s="229">
        <v>-7.0862414993647267</v>
      </c>
      <c r="I101" s="229">
        <v>26.422960637897944</v>
      </c>
      <c r="J101" s="229">
        <v>0.28907997186419554</v>
      </c>
      <c r="K101" s="99">
        <v>0</v>
      </c>
      <c r="L101" s="95">
        <f t="shared" si="37"/>
        <v>-7.0862414993647267</v>
      </c>
      <c r="M101" s="95"/>
      <c r="N101" s="95">
        <f t="shared" si="38"/>
        <v>-277.65901049495761</v>
      </c>
    </row>
    <row r="102" spans="1:14">
      <c r="A102" s="127">
        <f t="shared" si="39"/>
        <v>44440</v>
      </c>
      <c r="B102" s="94">
        <f t="shared" si="39"/>
        <v>8</v>
      </c>
      <c r="C102" s="94">
        <f t="shared" si="39"/>
        <v>18</v>
      </c>
      <c r="D102" s="229">
        <v>0.25035587067512322</v>
      </c>
      <c r="E102" s="229">
        <v>-45.412244272932227</v>
      </c>
      <c r="F102" s="229">
        <v>10.110463790693093</v>
      </c>
      <c r="G102" s="229">
        <v>-3.8426944110148606</v>
      </c>
      <c r="H102" s="229">
        <v>-127.22701738762497</v>
      </c>
      <c r="I102" s="229">
        <v>-26.563047839451325</v>
      </c>
      <c r="J102" s="229">
        <v>-7.8055067179200799E-2</v>
      </c>
      <c r="K102" s="99">
        <v>0</v>
      </c>
      <c r="L102" s="95">
        <f t="shared" si="37"/>
        <v>-127.22701738762497</v>
      </c>
      <c r="M102" s="95"/>
      <c r="N102" s="95">
        <f t="shared" si="38"/>
        <v>-192.76223931683438</v>
      </c>
    </row>
    <row r="103" spans="1:14">
      <c r="A103" s="127">
        <f t="shared" si="39"/>
        <v>44470</v>
      </c>
      <c r="B103" s="94">
        <f t="shared" si="39"/>
        <v>12</v>
      </c>
      <c r="C103" s="94">
        <f t="shared" si="39"/>
        <v>8</v>
      </c>
      <c r="D103" s="229">
        <v>6.0128077771544506</v>
      </c>
      <c r="E103" s="229">
        <v>80.550124093983925</v>
      </c>
      <c r="F103" s="229">
        <v>16.095427590947114</v>
      </c>
      <c r="G103" s="229">
        <v>-1.7134880156407515</v>
      </c>
      <c r="H103" s="229">
        <v>-64.873127261318032</v>
      </c>
      <c r="I103" s="229">
        <v>17.835383253226379</v>
      </c>
      <c r="J103" s="229">
        <v>-4.3506512360574755E-2</v>
      </c>
      <c r="K103" s="99">
        <v>0</v>
      </c>
      <c r="L103" s="95">
        <f t="shared" si="37"/>
        <v>-64.873127261318032</v>
      </c>
      <c r="M103" s="95"/>
      <c r="N103" s="95">
        <f t="shared" si="38"/>
        <v>53.863620925992514</v>
      </c>
    </row>
    <row r="104" spans="1:14">
      <c r="A104" s="127">
        <f t="shared" si="39"/>
        <v>44501</v>
      </c>
      <c r="B104" s="94">
        <f t="shared" si="39"/>
        <v>17</v>
      </c>
      <c r="C104" s="94">
        <f t="shared" si="39"/>
        <v>8</v>
      </c>
      <c r="D104" s="229">
        <v>6.4608885737941284</v>
      </c>
      <c r="E104" s="229">
        <v>142.60330376075726</v>
      </c>
      <c r="F104" s="229">
        <v>59.585326848591052</v>
      </c>
      <c r="G104" s="229">
        <v>12.871704259593537</v>
      </c>
      <c r="H104" s="229">
        <v>17.697994318229867</v>
      </c>
      <c r="I104" s="229">
        <v>10.112263636131985</v>
      </c>
      <c r="J104" s="229">
        <v>1.2929754396364872</v>
      </c>
      <c r="K104" s="99">
        <v>0</v>
      </c>
      <c r="L104" s="95">
        <f t="shared" si="37"/>
        <v>17.697994318229867</v>
      </c>
      <c r="M104" s="95"/>
      <c r="N104" s="95">
        <f t="shared" si="38"/>
        <v>250.62445683673431</v>
      </c>
    </row>
    <row r="105" spans="1:14">
      <c r="A105" s="127">
        <f t="shared" si="39"/>
        <v>44531</v>
      </c>
      <c r="B105" s="94">
        <f t="shared" si="39"/>
        <v>27</v>
      </c>
      <c r="C105" s="94">
        <f t="shared" si="39"/>
        <v>18</v>
      </c>
      <c r="D105" s="229">
        <v>7.4247850984223547</v>
      </c>
      <c r="E105" s="229">
        <v>54.545543751473204</v>
      </c>
      <c r="F105" s="229">
        <v>-14.925672583437947</v>
      </c>
      <c r="G105" s="229">
        <v>20.235613594767681</v>
      </c>
      <c r="H105" s="229">
        <v>72.831016585147154</v>
      </c>
      <c r="I105" s="229">
        <v>19.081000766235274</v>
      </c>
      <c r="J105" s="229">
        <v>2.0771614351354821</v>
      </c>
      <c r="K105" s="99">
        <v>0</v>
      </c>
      <c r="L105" s="95">
        <f t="shared" si="37"/>
        <v>72.831016585147154</v>
      </c>
      <c r="M105" s="95"/>
      <c r="N105" s="95">
        <f t="shared" si="38"/>
        <v>161.26944864774319</v>
      </c>
    </row>
    <row r="106" spans="1:14" ht="13.5" thickBot="1">
      <c r="A106" s="100"/>
      <c r="B106" s="101"/>
      <c r="C106" s="101"/>
      <c r="D106" s="113">
        <f t="shared" ref="D106:K106" si="40">SUM(D94:D105)</f>
        <v>23.907991397998465</v>
      </c>
      <c r="E106" s="113">
        <f t="shared" si="40"/>
        <v>10.476281792628228</v>
      </c>
      <c r="F106" s="113">
        <f t="shared" si="40"/>
        <v>-138.5049645314304</v>
      </c>
      <c r="G106" s="113">
        <f t="shared" si="40"/>
        <v>-19.656295167643325</v>
      </c>
      <c r="H106" s="113">
        <f t="shared" si="40"/>
        <v>-767.71588995013349</v>
      </c>
      <c r="I106" s="113">
        <f t="shared" si="40"/>
        <v>64.084341754263093</v>
      </c>
      <c r="J106" s="113">
        <f t="shared" si="40"/>
        <v>-3.5131139725052223</v>
      </c>
      <c r="K106" s="114">
        <f t="shared" si="40"/>
        <v>0</v>
      </c>
      <c r="L106" s="113">
        <f>SUM(L94:L105)</f>
        <v>-767.71588995013349</v>
      </c>
      <c r="M106" s="113"/>
      <c r="N106" s="113">
        <f>SUM(N94:N105)</f>
        <v>-830.92164867682277</v>
      </c>
    </row>
    <row r="107" spans="1:14" ht="14.25" thickTop="1" thickBot="1">
      <c r="A107" s="97"/>
      <c r="B107" s="98"/>
      <c r="C107" s="98"/>
      <c r="D107" s="86"/>
      <c r="E107" s="86"/>
      <c r="F107" s="86"/>
      <c r="G107" s="86"/>
      <c r="H107" s="87" t="s">
        <v>60</v>
      </c>
      <c r="I107" s="102" t="s">
        <v>61</v>
      </c>
      <c r="J107" s="86"/>
      <c r="K107" s="86"/>
      <c r="L107" s="86"/>
      <c r="M107" s="86"/>
      <c r="N107" s="86"/>
    </row>
    <row r="108" spans="1:14" ht="13.5" thickBot="1">
      <c r="A108" s="100"/>
      <c r="B108" s="101"/>
      <c r="C108" s="101"/>
      <c r="D108" s="74" t="s">
        <v>65</v>
      </c>
      <c r="E108" s="88"/>
      <c r="F108" s="88"/>
      <c r="G108" s="88"/>
      <c r="H108" s="88"/>
      <c r="I108" s="88"/>
      <c r="J108" s="88"/>
      <c r="K108" s="103"/>
      <c r="L108" s="86"/>
      <c r="M108" s="86"/>
      <c r="N108" s="86"/>
    </row>
    <row r="109" spans="1:14" ht="13.5" thickBot="1">
      <c r="A109" s="100"/>
      <c r="B109" s="101"/>
      <c r="C109" s="101"/>
      <c r="D109" s="74" t="s">
        <v>43</v>
      </c>
      <c r="E109" s="88"/>
      <c r="F109" s="88"/>
      <c r="G109" s="88"/>
      <c r="H109" s="88"/>
      <c r="I109" s="88"/>
      <c r="J109" s="88"/>
      <c r="K109" s="75" t="s">
        <v>40</v>
      </c>
      <c r="L109" s="89"/>
      <c r="M109" s="89"/>
      <c r="N109" s="90"/>
    </row>
    <row r="110" spans="1:14">
      <c r="A110" s="91" t="s">
        <v>44</v>
      </c>
      <c r="B110" s="126" t="s">
        <v>45</v>
      </c>
      <c r="C110" s="126" t="s">
        <v>46</v>
      </c>
      <c r="D110" s="91" t="s">
        <v>47</v>
      </c>
      <c r="E110" s="91" t="s">
        <v>48</v>
      </c>
      <c r="F110" s="91" t="s">
        <v>49</v>
      </c>
      <c r="G110" s="91" t="s">
        <v>50</v>
      </c>
      <c r="H110" s="91" t="s">
        <v>54</v>
      </c>
      <c r="I110" s="91" t="s">
        <v>52</v>
      </c>
      <c r="J110" s="91" t="s">
        <v>53</v>
      </c>
      <c r="K110" s="92" t="s">
        <v>54</v>
      </c>
      <c r="L110" s="93" t="s">
        <v>55</v>
      </c>
      <c r="M110" s="86"/>
      <c r="N110" s="93" t="s">
        <v>10</v>
      </c>
    </row>
    <row r="111" spans="1:14">
      <c r="A111" s="127">
        <f>A94</f>
        <v>44562</v>
      </c>
      <c r="B111" s="94">
        <f t="shared" ref="B111:C111" si="41">B94</f>
        <v>26</v>
      </c>
      <c r="C111" s="94">
        <f t="shared" si="41"/>
        <v>8</v>
      </c>
      <c r="D111" s="84">
        <f t="shared" ref="D111:K122" si="42">D77+D94</f>
        <v>150.64412024198302</v>
      </c>
      <c r="E111" s="84">
        <f t="shared" si="42"/>
        <v>2638.6073016984014</v>
      </c>
      <c r="F111" s="84">
        <f t="shared" si="42"/>
        <v>680.69885106707227</v>
      </c>
      <c r="G111" s="84">
        <f t="shared" si="42"/>
        <v>1057.3042240214047</v>
      </c>
      <c r="H111" s="84">
        <f t="shared" si="42"/>
        <v>3650.2479982490381</v>
      </c>
      <c r="I111" s="84">
        <f t="shared" si="42"/>
        <v>453.86133907997146</v>
      </c>
      <c r="J111" s="84">
        <f t="shared" si="42"/>
        <v>141.78806478610002</v>
      </c>
      <c r="K111" s="99">
        <f t="shared" si="42"/>
        <v>3.4001209999999999</v>
      </c>
      <c r="L111" s="95">
        <f t="shared" ref="L111:L122" si="43">H111-K111</f>
        <v>3646.847877249038</v>
      </c>
      <c r="M111" s="95"/>
      <c r="N111" s="95">
        <f t="shared" ref="N111:N122" si="44">SUM(D111:J111)</f>
        <v>8773.1518991439698</v>
      </c>
    </row>
    <row r="112" spans="1:14">
      <c r="A112" s="127">
        <f t="shared" ref="A112:C122" si="45">A95</f>
        <v>44593</v>
      </c>
      <c r="B112" s="94">
        <f t="shared" si="45"/>
        <v>25</v>
      </c>
      <c r="C112" s="94">
        <f t="shared" si="45"/>
        <v>8</v>
      </c>
      <c r="D112" s="84">
        <f t="shared" si="42"/>
        <v>153.02373434582989</v>
      </c>
      <c r="E112" s="84">
        <f t="shared" si="42"/>
        <v>2601.5279364539047</v>
      </c>
      <c r="F112" s="84">
        <f t="shared" si="42"/>
        <v>769.925362466053</v>
      </c>
      <c r="G112" s="84">
        <f t="shared" si="42"/>
        <v>1017.7503150787411</v>
      </c>
      <c r="H112" s="84">
        <f t="shared" si="42"/>
        <v>3614.0699340402098</v>
      </c>
      <c r="I112" s="84">
        <f t="shared" si="42"/>
        <v>436.10779674008342</v>
      </c>
      <c r="J112" s="84">
        <f t="shared" si="42"/>
        <v>139.93822904679143</v>
      </c>
      <c r="K112" s="99">
        <f t="shared" si="42"/>
        <v>3.2613649999999996</v>
      </c>
      <c r="L112" s="95">
        <f t="shared" si="43"/>
        <v>3610.8085690402099</v>
      </c>
      <c r="M112" s="95"/>
      <c r="N112" s="95">
        <f t="shared" si="44"/>
        <v>8732.3433081716121</v>
      </c>
    </row>
    <row r="113" spans="1:14">
      <c r="A113" s="127">
        <f t="shared" si="45"/>
        <v>44621</v>
      </c>
      <c r="B113" s="94">
        <f t="shared" si="45"/>
        <v>10</v>
      </c>
      <c r="C113" s="94">
        <f t="shared" si="45"/>
        <v>8</v>
      </c>
      <c r="D113" s="84">
        <f t="shared" si="42"/>
        <v>136.27898120682156</v>
      </c>
      <c r="E113" s="84">
        <f t="shared" si="42"/>
        <v>2444.6477342768876</v>
      </c>
      <c r="F113" s="84">
        <f t="shared" si="42"/>
        <v>717.72450040171839</v>
      </c>
      <c r="G113" s="84">
        <f t="shared" si="42"/>
        <v>1059.0222749458205</v>
      </c>
      <c r="H113" s="84">
        <f t="shared" si="42"/>
        <v>3343.7536167981489</v>
      </c>
      <c r="I113" s="84">
        <f t="shared" si="42"/>
        <v>421.55999942444419</v>
      </c>
      <c r="J113" s="84">
        <f t="shared" si="42"/>
        <v>132.47253330246895</v>
      </c>
      <c r="K113" s="99">
        <f t="shared" si="42"/>
        <v>3.3475650000000003</v>
      </c>
      <c r="L113" s="95">
        <f t="shared" si="43"/>
        <v>3340.4060517981488</v>
      </c>
      <c r="M113" s="95"/>
      <c r="N113" s="95">
        <f t="shared" si="44"/>
        <v>8255.45964035631</v>
      </c>
    </row>
    <row r="114" spans="1:14">
      <c r="A114" s="127">
        <f t="shared" si="45"/>
        <v>44652</v>
      </c>
      <c r="B114" s="94">
        <f t="shared" si="45"/>
        <v>6</v>
      </c>
      <c r="C114" s="94">
        <f t="shared" si="45"/>
        <v>8</v>
      </c>
      <c r="D114" s="84">
        <f t="shared" si="42"/>
        <v>124.72336842855562</v>
      </c>
      <c r="E114" s="84">
        <f t="shared" si="42"/>
        <v>2197.6377710293104</v>
      </c>
      <c r="F114" s="84">
        <f t="shared" si="42"/>
        <v>565.57789994152074</v>
      </c>
      <c r="G114" s="84">
        <f t="shared" si="42"/>
        <v>944.06612546643964</v>
      </c>
      <c r="H114" s="84">
        <f t="shared" si="42"/>
        <v>3293.5753423492379</v>
      </c>
      <c r="I114" s="84">
        <f t="shared" si="42"/>
        <v>397.03860597078864</v>
      </c>
      <c r="J114" s="84">
        <f t="shared" si="42"/>
        <v>131.73137095630028</v>
      </c>
      <c r="K114" s="99">
        <f t="shared" si="42"/>
        <v>3.4625200000000005</v>
      </c>
      <c r="L114" s="95">
        <f t="shared" si="43"/>
        <v>3290.1128223492378</v>
      </c>
      <c r="M114" s="95"/>
      <c r="N114" s="95">
        <f t="shared" si="44"/>
        <v>7654.3504841421536</v>
      </c>
    </row>
    <row r="115" spans="1:14">
      <c r="A115" s="127">
        <f t="shared" si="45"/>
        <v>44682</v>
      </c>
      <c r="B115" s="94">
        <f t="shared" si="45"/>
        <v>25</v>
      </c>
      <c r="C115" s="94">
        <f t="shared" si="45"/>
        <v>18</v>
      </c>
      <c r="D115" s="84">
        <f t="shared" si="42"/>
        <v>119.38335226594762</v>
      </c>
      <c r="E115" s="84">
        <f t="shared" si="42"/>
        <v>1933.7243677712843</v>
      </c>
      <c r="F115" s="84">
        <f t="shared" si="42"/>
        <v>577.32559435708993</v>
      </c>
      <c r="G115" s="84">
        <f t="shared" si="42"/>
        <v>928.20136691618086</v>
      </c>
      <c r="H115" s="84">
        <f t="shared" si="42"/>
        <v>3936.5180853812417</v>
      </c>
      <c r="I115" s="84">
        <f t="shared" si="42"/>
        <v>738.90472370197085</v>
      </c>
      <c r="J115" s="84">
        <f t="shared" si="42"/>
        <v>121.66179504083021</v>
      </c>
      <c r="K115" s="99">
        <f t="shared" si="42"/>
        <v>2.1446460000000003</v>
      </c>
      <c r="L115" s="95">
        <f t="shared" si="43"/>
        <v>3934.3734393812415</v>
      </c>
      <c r="M115" s="95"/>
      <c r="N115" s="95">
        <f t="shared" si="44"/>
        <v>8355.7192854345467</v>
      </c>
    </row>
    <row r="116" spans="1:14">
      <c r="A116" s="127">
        <f t="shared" si="45"/>
        <v>44713</v>
      </c>
      <c r="B116" s="94">
        <f t="shared" si="45"/>
        <v>27</v>
      </c>
      <c r="C116" s="94">
        <f t="shared" si="45"/>
        <v>18</v>
      </c>
      <c r="D116" s="84">
        <f t="shared" si="42"/>
        <v>128.65147863074083</v>
      </c>
      <c r="E116" s="84">
        <f t="shared" si="42"/>
        <v>2270.9886481984599</v>
      </c>
      <c r="F116" s="84">
        <f t="shared" si="42"/>
        <v>782.27898260068037</v>
      </c>
      <c r="G116" s="84">
        <f t="shared" si="42"/>
        <v>1006.2774761598603</v>
      </c>
      <c r="H116" s="84">
        <f t="shared" si="42"/>
        <v>4734.9335889105487</v>
      </c>
      <c r="I116" s="84">
        <f t="shared" si="42"/>
        <v>751.27042831028564</v>
      </c>
      <c r="J116" s="84">
        <f t="shared" si="42"/>
        <v>131.07032448545689</v>
      </c>
      <c r="K116" s="99">
        <f t="shared" si="42"/>
        <v>4.0721160000000003</v>
      </c>
      <c r="L116" s="95">
        <f t="shared" si="43"/>
        <v>4730.8614729105484</v>
      </c>
      <c r="M116" s="95"/>
      <c r="N116" s="95">
        <f t="shared" si="44"/>
        <v>9805.4709272960317</v>
      </c>
    </row>
    <row r="117" spans="1:14">
      <c r="A117" s="127">
        <f t="shared" si="45"/>
        <v>44378</v>
      </c>
      <c r="B117" s="94">
        <f t="shared" si="45"/>
        <v>29</v>
      </c>
      <c r="C117" s="94">
        <f t="shared" si="45"/>
        <v>17</v>
      </c>
      <c r="D117" s="84">
        <f t="shared" si="42"/>
        <v>134.34730305453562</v>
      </c>
      <c r="E117" s="84">
        <f t="shared" si="42"/>
        <v>2604.2394912045261</v>
      </c>
      <c r="F117" s="84">
        <f t="shared" si="42"/>
        <v>763.43797492959402</v>
      </c>
      <c r="G117" s="84">
        <f t="shared" si="42"/>
        <v>1125.1157642097164</v>
      </c>
      <c r="H117" s="84">
        <f t="shared" si="42"/>
        <v>5457.1497235663728</v>
      </c>
      <c r="I117" s="84">
        <f t="shared" si="42"/>
        <v>699.40527007267872</v>
      </c>
      <c r="J117" s="84">
        <f t="shared" si="42"/>
        <v>135.7517921424506</v>
      </c>
      <c r="K117" s="99">
        <f t="shared" si="42"/>
        <v>4.4013999999999998</v>
      </c>
      <c r="L117" s="95">
        <f t="shared" si="43"/>
        <v>5452.7483235663731</v>
      </c>
      <c r="M117" s="95"/>
      <c r="N117" s="95">
        <f t="shared" si="44"/>
        <v>10919.447319179875</v>
      </c>
    </row>
    <row r="118" spans="1:14">
      <c r="A118" s="127">
        <f t="shared" si="45"/>
        <v>44409</v>
      </c>
      <c r="B118" s="94">
        <f t="shared" si="45"/>
        <v>11</v>
      </c>
      <c r="C118" s="94">
        <f t="shared" si="45"/>
        <v>18</v>
      </c>
      <c r="D118" s="84">
        <f t="shared" si="42"/>
        <v>140.04617490353829</v>
      </c>
      <c r="E118" s="84">
        <f t="shared" si="42"/>
        <v>2462.8030748265714</v>
      </c>
      <c r="F118" s="84">
        <f t="shared" si="42"/>
        <v>789.0285510580477</v>
      </c>
      <c r="G118" s="84">
        <f t="shared" si="42"/>
        <v>1069.4803886064874</v>
      </c>
      <c r="H118" s="84">
        <f t="shared" si="42"/>
        <v>5207.0346005006359</v>
      </c>
      <c r="I118" s="84">
        <f t="shared" si="42"/>
        <v>623.774491637898</v>
      </c>
      <c r="J118" s="84">
        <f t="shared" si="42"/>
        <v>130.42536497186418</v>
      </c>
      <c r="K118" s="99">
        <f t="shared" si="42"/>
        <v>4.1470799999999999</v>
      </c>
      <c r="L118" s="95">
        <f t="shared" si="43"/>
        <v>5202.8875205006361</v>
      </c>
      <c r="M118" s="95"/>
      <c r="N118" s="95">
        <f t="shared" si="44"/>
        <v>10422.592646505043</v>
      </c>
    </row>
    <row r="119" spans="1:14">
      <c r="A119" s="127">
        <f t="shared" si="45"/>
        <v>44440</v>
      </c>
      <c r="B119" s="94">
        <f t="shared" si="45"/>
        <v>8</v>
      </c>
      <c r="C119" s="94">
        <f t="shared" si="45"/>
        <v>18</v>
      </c>
      <c r="D119" s="84">
        <f t="shared" si="42"/>
        <v>112.97386687067512</v>
      </c>
      <c r="E119" s="84">
        <f t="shared" si="42"/>
        <v>2197.2386807270677</v>
      </c>
      <c r="F119" s="84">
        <f t="shared" si="42"/>
        <v>739.07359579069305</v>
      </c>
      <c r="G119" s="84">
        <f t="shared" si="42"/>
        <v>1031.965472588985</v>
      </c>
      <c r="H119" s="84">
        <f t="shared" si="42"/>
        <v>4774.8445476123752</v>
      </c>
      <c r="I119" s="84">
        <f t="shared" si="42"/>
        <v>464.4854891605487</v>
      </c>
      <c r="J119" s="84">
        <f t="shared" si="42"/>
        <v>119.59207093282079</v>
      </c>
      <c r="K119" s="99">
        <f t="shared" si="42"/>
        <v>3.9035600000000001</v>
      </c>
      <c r="L119" s="95">
        <f t="shared" si="43"/>
        <v>4770.9409876123755</v>
      </c>
      <c r="M119" s="95"/>
      <c r="N119" s="95">
        <f t="shared" si="44"/>
        <v>9440.173723683165</v>
      </c>
    </row>
    <row r="120" spans="1:14">
      <c r="A120" s="127">
        <f t="shared" si="45"/>
        <v>44470</v>
      </c>
      <c r="B120" s="94">
        <f t="shared" si="45"/>
        <v>12</v>
      </c>
      <c r="C120" s="94">
        <f t="shared" si="45"/>
        <v>8</v>
      </c>
      <c r="D120" s="84">
        <f t="shared" si="42"/>
        <v>125.85576077715444</v>
      </c>
      <c r="E120" s="84">
        <f t="shared" si="42"/>
        <v>2185.860424093984</v>
      </c>
      <c r="F120" s="84">
        <f t="shared" si="42"/>
        <v>626.23915259094713</v>
      </c>
      <c r="G120" s="84">
        <f t="shared" si="42"/>
        <v>954.0950539843592</v>
      </c>
      <c r="H120" s="84">
        <f t="shared" si="42"/>
        <v>3418.3844717386819</v>
      </c>
      <c r="I120" s="84">
        <f t="shared" si="42"/>
        <v>332.30035825322636</v>
      </c>
      <c r="J120" s="84">
        <f t="shared" si="42"/>
        <v>126.65547448763942</v>
      </c>
      <c r="K120" s="99">
        <f t="shared" si="42"/>
        <v>2.34084</v>
      </c>
      <c r="L120" s="95">
        <f t="shared" si="43"/>
        <v>3416.0436317386821</v>
      </c>
      <c r="M120" s="95"/>
      <c r="N120" s="95">
        <f t="shared" si="44"/>
        <v>7769.3906959259921</v>
      </c>
    </row>
    <row r="121" spans="1:14">
      <c r="A121" s="127">
        <f t="shared" si="45"/>
        <v>44501</v>
      </c>
      <c r="B121" s="94">
        <f t="shared" si="45"/>
        <v>17</v>
      </c>
      <c r="C121" s="94">
        <f t="shared" si="45"/>
        <v>8</v>
      </c>
      <c r="D121" s="84">
        <f t="shared" si="42"/>
        <v>137.51120357379415</v>
      </c>
      <c r="E121" s="84">
        <f t="shared" si="42"/>
        <v>2418.4896147607574</v>
      </c>
      <c r="F121" s="84">
        <f t="shared" si="42"/>
        <v>738.29574684859108</v>
      </c>
      <c r="G121" s="84">
        <f t="shared" si="42"/>
        <v>993.77334225959362</v>
      </c>
      <c r="H121" s="84">
        <f t="shared" si="42"/>
        <v>3403.05655131823</v>
      </c>
      <c r="I121" s="84">
        <f t="shared" si="42"/>
        <v>439.22245463613194</v>
      </c>
      <c r="J121" s="84">
        <f t="shared" si="42"/>
        <v>134.75535043963649</v>
      </c>
      <c r="K121" s="99">
        <f t="shared" si="42"/>
        <v>2.7465599999999997</v>
      </c>
      <c r="L121" s="95">
        <f t="shared" si="43"/>
        <v>3400.30999131823</v>
      </c>
      <c r="M121" s="95"/>
      <c r="N121" s="95">
        <f t="shared" si="44"/>
        <v>8265.1042638367362</v>
      </c>
    </row>
    <row r="122" spans="1:14">
      <c r="A122" s="127">
        <f t="shared" si="45"/>
        <v>44531</v>
      </c>
      <c r="B122" s="94">
        <f t="shared" si="45"/>
        <v>27</v>
      </c>
      <c r="C122" s="94">
        <f t="shared" si="45"/>
        <v>18</v>
      </c>
      <c r="D122" s="84">
        <f t="shared" si="42"/>
        <v>146.27489409842235</v>
      </c>
      <c r="E122" s="84">
        <f t="shared" si="42"/>
        <v>2609.9159707514732</v>
      </c>
      <c r="F122" s="84">
        <f t="shared" si="42"/>
        <v>767.78198141656208</v>
      </c>
      <c r="G122" s="84">
        <f t="shared" si="42"/>
        <v>1043.2573165947676</v>
      </c>
      <c r="H122" s="84">
        <f t="shared" si="42"/>
        <v>3753.514409585147</v>
      </c>
      <c r="I122" s="84">
        <f t="shared" si="42"/>
        <v>480.62636676623526</v>
      </c>
      <c r="J122" s="84">
        <f t="shared" si="42"/>
        <v>146.02914043513547</v>
      </c>
      <c r="K122" s="99">
        <f t="shared" si="42"/>
        <v>3.3978779999999995</v>
      </c>
      <c r="L122" s="95">
        <f t="shared" si="43"/>
        <v>3750.1165315851467</v>
      </c>
      <c r="M122" s="95"/>
      <c r="N122" s="95">
        <f t="shared" si="44"/>
        <v>8947.400079647743</v>
      </c>
    </row>
    <row r="123" spans="1:14" ht="13.5" thickBot="1">
      <c r="A123" s="100"/>
      <c r="B123" s="101"/>
      <c r="C123" s="101"/>
      <c r="D123" s="113">
        <f t="shared" ref="D123:L123" si="46">SUM(D111:D122)</f>
        <v>1609.7142383979985</v>
      </c>
      <c r="E123" s="113">
        <f t="shared" si="46"/>
        <v>28565.681015792627</v>
      </c>
      <c r="F123" s="113">
        <f t="shared" si="46"/>
        <v>8517.3881934685687</v>
      </c>
      <c r="G123" s="113">
        <f t="shared" si="46"/>
        <v>12230.309120832357</v>
      </c>
      <c r="H123" s="113">
        <f t="shared" si="46"/>
        <v>48587.082870049868</v>
      </c>
      <c r="I123" s="113">
        <f t="shared" si="46"/>
        <v>6238.557323754264</v>
      </c>
      <c r="J123" s="113">
        <f t="shared" si="46"/>
        <v>1591.8715110274948</v>
      </c>
      <c r="K123" s="114">
        <f t="shared" si="46"/>
        <v>40.625650999999998</v>
      </c>
      <c r="L123" s="113">
        <f t="shared" si="46"/>
        <v>48546.457219049873</v>
      </c>
      <c r="M123" s="113"/>
      <c r="N123" s="113">
        <f>SUM(N111:N122)</f>
        <v>107340.60427332319</v>
      </c>
    </row>
    <row r="124" spans="1:14" ht="13.5" thickTop="1">
      <c r="A124" s="97"/>
      <c r="B124" s="98"/>
      <c r="C124" s="98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</row>
    <row r="125" spans="1:14">
      <c r="A125" s="97"/>
      <c r="B125" s="98"/>
      <c r="C125" s="86" t="s">
        <v>260</v>
      </c>
      <c r="D125" s="230">
        <f>D123/SUM($D$123:$F$123)</f>
        <v>4.1602440945493202E-2</v>
      </c>
      <c r="E125" s="230">
        <f t="shared" ref="E125:F125" si="47">E123/SUM($D$123:$F$123)</f>
        <v>0.73826896052681812</v>
      </c>
      <c r="F125" s="231">
        <f t="shared" si="47"/>
        <v>0.22012859852768868</v>
      </c>
      <c r="G125" s="230">
        <v>0</v>
      </c>
      <c r="H125" s="232"/>
      <c r="I125" s="230">
        <v>0</v>
      </c>
      <c r="J125" s="230">
        <v>0</v>
      </c>
      <c r="K125" s="230">
        <v>0</v>
      </c>
      <c r="L125" s="230">
        <v>0</v>
      </c>
      <c r="M125" s="86"/>
      <c r="N125" s="230">
        <f t="shared" ref="N125" si="48">SUM(D125:L125)</f>
        <v>1</v>
      </c>
    </row>
    <row r="126" spans="1:14">
      <c r="A126" s="97"/>
      <c r="B126" s="98"/>
      <c r="C126" s="98" t="s">
        <v>261</v>
      </c>
      <c r="D126" s="230">
        <v>0</v>
      </c>
      <c r="E126" s="230">
        <v>0</v>
      </c>
      <c r="F126" s="231">
        <v>0</v>
      </c>
      <c r="G126" s="230">
        <f>G123/SUM($G$123:$J$123)</f>
        <v>0.17816019465340485</v>
      </c>
      <c r="H126" s="230"/>
      <c r="I126" s="230">
        <f>I123/SUM($G$123:$J$123)</f>
        <v>9.0877718312392206E-2</v>
      </c>
      <c r="J126" s="230">
        <f>J123/SUM($G$123:$J$123)</f>
        <v>2.3188959123264311E-2</v>
      </c>
      <c r="K126" s="230">
        <f>K123/SUM($G$123:$J$123)</f>
        <v>5.9179811553190765E-4</v>
      </c>
      <c r="L126" s="230">
        <f>L123/SUM($G$123:$J$123)</f>
        <v>0.70718132979540671</v>
      </c>
      <c r="M126" s="86"/>
      <c r="N126" s="230">
        <f>SUM(D126:L126)</f>
        <v>1</v>
      </c>
    </row>
    <row r="127" spans="1:14">
      <c r="F127" s="142"/>
    </row>
    <row r="128" spans="1:14">
      <c r="C128" s="140" t="s">
        <v>31</v>
      </c>
      <c r="D128" s="230">
        <f>0.75*D125+0.25*'11.8-11.9'!C126</f>
        <v>4.1920810026244051E-2</v>
      </c>
      <c r="E128" s="230">
        <f>0.75*E125+0.25*'11.8-11.9'!D126</f>
        <v>0.73644936079335233</v>
      </c>
      <c r="F128" s="231">
        <f>0.75*F125+0.25*'11.8-11.9'!E126</f>
        <v>0.22162982918040364</v>
      </c>
      <c r="G128" s="230">
        <f>0.75*G125+0.25*'11.8-11.9'!F126</f>
        <v>0</v>
      </c>
      <c r="I128" s="230">
        <f>0.75*I125+0.25*'11.8-11.9'!H126</f>
        <v>0</v>
      </c>
      <c r="J128" s="230">
        <f>0.75*J125+0.25*'11.8-11.9'!I126</f>
        <v>0</v>
      </c>
      <c r="K128" s="230">
        <f>0.75*K125+0.25*'11.8-11.9'!J126</f>
        <v>0</v>
      </c>
      <c r="L128" s="230">
        <f>0.75*L125+0.25*'11.8-11.9'!K126</f>
        <v>0</v>
      </c>
      <c r="N128" s="230">
        <f>SUM(D128:L128)</f>
        <v>1</v>
      </c>
    </row>
    <row r="129" spans="1:14">
      <c r="C129" s="140" t="s">
        <v>33</v>
      </c>
      <c r="D129" s="230">
        <f>0.75*D126+0.25*'11.8-11.9'!C127</f>
        <v>0</v>
      </c>
      <c r="E129" s="230">
        <f>0.75*E126+0.25*'11.8-11.9'!D127</f>
        <v>0</v>
      </c>
      <c r="F129" s="231">
        <f>0.75*F126+0.25*'11.8-11.9'!E127</f>
        <v>0</v>
      </c>
      <c r="G129" s="230">
        <f>0.75*G126+0.25*'11.8-11.9'!F127</f>
        <v>0.18530052945972383</v>
      </c>
      <c r="I129" s="230">
        <f>0.75*I126+0.25*'11.8-11.9'!H127</f>
        <v>9.1405655044486334E-2</v>
      </c>
      <c r="J129" s="230">
        <f>0.75*J126+0.25*'11.8-11.9'!I127</f>
        <v>2.4316475749477623E-2</v>
      </c>
      <c r="K129" s="230">
        <f>0.75*K126+0.25*'11.8-11.9'!J127</f>
        <v>5.8433371344072146E-4</v>
      </c>
      <c r="L129" s="230">
        <f>0.75*L126+0.25*'11.8-11.9'!K127</f>
        <v>0.69839300603287147</v>
      </c>
      <c r="N129" s="230">
        <f>SUM(D129:L129)</f>
        <v>1</v>
      </c>
    </row>
    <row r="132" spans="1:14">
      <c r="A132" s="139" t="s">
        <v>270</v>
      </c>
    </row>
    <row r="133" spans="1:14">
      <c r="C133" s="140" t="s">
        <v>31</v>
      </c>
      <c r="D133" s="214">
        <f>D128-'11.2'!C18</f>
        <v>0</v>
      </c>
      <c r="E133" s="214">
        <f>E128-'11.2'!D18</f>
        <v>0</v>
      </c>
      <c r="F133" s="214">
        <f>F128-'11.2'!E18</f>
        <v>0</v>
      </c>
    </row>
    <row r="134" spans="1:14">
      <c r="C134" s="140" t="s">
        <v>33</v>
      </c>
      <c r="G134" s="214">
        <f>G129-'11.2'!I19</f>
        <v>0</v>
      </c>
      <c r="I134" s="214">
        <f>I129-'11.2'!G19</f>
        <v>0</v>
      </c>
      <c r="J134" s="214">
        <f>J129-'11.2'!H19</f>
        <v>0</v>
      </c>
      <c r="K134" s="214">
        <f>K129-'11.2'!K19</f>
        <v>0</v>
      </c>
      <c r="L134" s="214">
        <f>L129-'11.2'!F19</f>
        <v>0</v>
      </c>
    </row>
  </sheetData>
  <mergeCells count="1">
    <mergeCell ref="D74:N74"/>
  </mergeCells>
  <printOptions horizontalCentered="1"/>
  <pageMargins left="1" right="0.75" top="0.75" bottom="0.75" header="0.5" footer="0.5"/>
  <pageSetup scale="66" firstPageNumber="10" fitToWidth="0" orientation="portrait" cellComments="asDisplayed" useFirstPageNumber="1" r:id="rId1"/>
  <headerFooter alignWithMargins="0">
    <oddHeader>&amp;R&amp;"Arial,Regular"&amp;10Page 11.&amp;P</oddHeader>
  </headerFooter>
  <rowBreaks count="1" manualBreakCount="1">
    <brk id="72" max="13" man="1"/>
  </row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42"/>
  <sheetViews>
    <sheetView view="pageBreakPreview" zoomScale="80" zoomScaleNormal="75" zoomScaleSheetLayoutView="80" workbookViewId="0">
      <pane ySplit="4" topLeftCell="A5" activePane="bottomLeft" state="frozen"/>
      <selection activeCell="A13" sqref="A13"/>
      <selection pane="bottomLeft" activeCell="E45" sqref="E45"/>
    </sheetView>
  </sheetViews>
  <sheetFormatPr defaultRowHeight="15"/>
  <cols>
    <col min="1" max="1" width="36.140625" bestFit="1" customWidth="1"/>
    <col min="2" max="2" width="11" customWidth="1"/>
    <col min="3" max="6" width="15" customWidth="1"/>
    <col min="7" max="7" width="15" hidden="1" customWidth="1"/>
    <col min="8" max="14" width="15" customWidth="1"/>
  </cols>
  <sheetData>
    <row r="1" spans="1:14">
      <c r="A1" s="166" t="str">
        <f>'11.2'!A1</f>
        <v>PacifiCorp</v>
      </c>
    </row>
    <row r="2" spans="1:14">
      <c r="A2" s="166" t="str">
        <f>'11.2'!A2</f>
        <v>Washington 2023 General Rate Case</v>
      </c>
    </row>
    <row r="3" spans="1:14">
      <c r="A3" s="166"/>
    </row>
    <row r="4" spans="1:14">
      <c r="C4" s="168" t="s">
        <v>8</v>
      </c>
      <c r="D4" s="168" t="s">
        <v>83</v>
      </c>
      <c r="E4" s="168" t="s">
        <v>84</v>
      </c>
      <c r="F4" s="168" t="s">
        <v>85</v>
      </c>
      <c r="G4" s="168" t="s">
        <v>86</v>
      </c>
      <c r="H4" s="168" t="s">
        <v>148</v>
      </c>
      <c r="I4" s="168" t="s">
        <v>87</v>
      </c>
      <c r="J4" s="168" t="s">
        <v>149</v>
      </c>
      <c r="K4" s="168" t="s">
        <v>150</v>
      </c>
      <c r="L4" s="168" t="s">
        <v>40</v>
      </c>
      <c r="M4" s="168" t="s">
        <v>88</v>
      </c>
      <c r="N4" s="168" t="s">
        <v>192</v>
      </c>
    </row>
    <row r="6" spans="1:14">
      <c r="A6" s="164" t="s">
        <v>146</v>
      </c>
      <c r="B6" s="165"/>
      <c r="C6" s="165">
        <f>[4]Factors!C396</f>
        <v>29666272030.611664</v>
      </c>
      <c r="D6" s="165">
        <f>[4]Factors!D396</f>
        <v>613579662.62091887</v>
      </c>
      <c r="E6" s="165">
        <f>[4]Factors!E396</f>
        <v>7553853412.2539635</v>
      </c>
      <c r="F6" s="165">
        <f>[4]Factors!F396</f>
        <v>2101731078.8254008</v>
      </c>
      <c r="G6" s="165">
        <f>[4]Factors!G396</f>
        <v>0</v>
      </c>
      <c r="H6" s="165">
        <f>[4]Factors!H396</f>
        <v>3481776668.0521517</v>
      </c>
      <c r="I6" s="165">
        <f>[4]Factors!I396</f>
        <v>13621209906.404873</v>
      </c>
      <c r="J6" s="165">
        <f>[4]Factors!J396</f>
        <v>1757792676.3967855</v>
      </c>
      <c r="K6" s="165">
        <f>[4]Factors!K396</f>
        <v>527923947.73437119</v>
      </c>
      <c r="L6" s="165">
        <f>[4]Factors!L396</f>
        <v>8404678.3232018687</v>
      </c>
    </row>
    <row r="7" spans="1:14">
      <c r="A7" s="166" t="s">
        <v>96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</row>
    <row r="8" spans="1:14">
      <c r="A8" s="166" t="s">
        <v>147</v>
      </c>
      <c r="B8" s="164"/>
      <c r="C8" s="167">
        <f>SUM(D8:L8)</f>
        <v>1</v>
      </c>
      <c r="D8" s="167">
        <f>D6/$C6</f>
        <v>2.0682735666543675E-2</v>
      </c>
      <c r="E8" s="167">
        <f t="shared" ref="E8:L8" si="0">E6/$C6</f>
        <v>0.25462765946659516</v>
      </c>
      <c r="F8" s="167">
        <f t="shared" si="0"/>
        <v>7.0845810240555085E-2</v>
      </c>
      <c r="G8" s="167">
        <f t="shared" si="0"/>
        <v>0</v>
      </c>
      <c r="H8" s="167">
        <f t="shared" si="0"/>
        <v>0.11736481970027846</v>
      </c>
      <c r="I8" s="167">
        <f t="shared" si="0"/>
        <v>0.45914801469997946</v>
      </c>
      <c r="J8" s="167">
        <f t="shared" si="0"/>
        <v>5.9252226723431119E-2</v>
      </c>
      <c r="K8" s="167">
        <f t="shared" si="0"/>
        <v>1.7795425970260893E-2</v>
      </c>
      <c r="L8" s="167">
        <f t="shared" si="0"/>
        <v>2.8330753235625137E-4</v>
      </c>
    </row>
    <row r="10" spans="1:14">
      <c r="A10" s="169" t="s">
        <v>151</v>
      </c>
      <c r="B10" s="164"/>
      <c r="C10" s="168"/>
      <c r="D10" s="168"/>
      <c r="E10" s="168"/>
      <c r="F10" s="168"/>
      <c r="G10" s="168"/>
      <c r="H10" s="168"/>
      <c r="I10" s="168"/>
      <c r="J10" s="168"/>
      <c r="K10" s="168"/>
      <c r="L10" s="168"/>
    </row>
    <row r="11" spans="1:14">
      <c r="A11" s="164" t="s">
        <v>152</v>
      </c>
      <c r="B11" s="164"/>
      <c r="C11" s="165">
        <f>[4]Factors!C365</f>
        <v>12336576485.404575</v>
      </c>
      <c r="D11" s="165">
        <f>[4]Factors!D365</f>
        <v>149425174.8170065</v>
      </c>
      <c r="E11" s="165">
        <f>[4]Factors!E365</f>
        <v>2614693091.9793782</v>
      </c>
      <c r="F11" s="165">
        <f>[4]Factors!F365</f>
        <v>785849396.3453486</v>
      </c>
      <c r="G11" s="165">
        <f>[4]Factors!G365</f>
        <v>0</v>
      </c>
      <c r="H11" s="165">
        <f>[4]Factors!H365</f>
        <v>1643642191.8338859</v>
      </c>
      <c r="I11" s="165">
        <f>[4]Factors!I365</f>
        <v>6121918368.4510088</v>
      </c>
      <c r="J11" s="165">
        <f>[4]Factors!J365</f>
        <v>799269200.14533687</v>
      </c>
      <c r="K11" s="165">
        <f>[4]Factors!K365</f>
        <v>216607587.98263657</v>
      </c>
      <c r="L11" s="165">
        <f>[4]Factors!L365</f>
        <v>5171473.8499771561</v>
      </c>
      <c r="M11" s="165">
        <f>[4]Factors!M365</f>
        <v>0</v>
      </c>
    </row>
    <row r="12" spans="1:14">
      <c r="A12" s="164" t="s">
        <v>276</v>
      </c>
      <c r="B12" s="164"/>
      <c r="C12" s="165">
        <f>[4]Factors!C366</f>
        <v>7876408522.3945875</v>
      </c>
      <c r="D12" s="165">
        <f>[4]Factors!D366</f>
        <v>120611282.62545837</v>
      </c>
      <c r="E12" s="165">
        <f>[4]Factors!E366</f>
        <v>2095853908.6065605</v>
      </c>
      <c r="F12" s="165">
        <f>[4]Factors!F366</f>
        <v>628720929.70579839</v>
      </c>
      <c r="G12" s="165">
        <f>[4]Factors!G366</f>
        <v>0</v>
      </c>
      <c r="H12" s="165">
        <f>[4]Factors!H366</f>
        <v>965852474.86252749</v>
      </c>
      <c r="I12" s="165">
        <f>[4]Factors!I366</f>
        <v>3482020343.2853632</v>
      </c>
      <c r="J12" s="165">
        <f>[4]Factors!J366</f>
        <v>451604684.88453704</v>
      </c>
      <c r="K12" s="165">
        <f>[4]Factors!K366</f>
        <v>128724273.89627613</v>
      </c>
      <c r="L12" s="165">
        <f>[4]Factors!L366</f>
        <v>3020624.5280664479</v>
      </c>
      <c r="M12" s="165">
        <f>[4]Factors!M366</f>
        <v>0</v>
      </c>
    </row>
    <row r="13" spans="1:14">
      <c r="A13" s="164" t="s">
        <v>154</v>
      </c>
      <c r="B13" s="164"/>
      <c r="C13" s="165">
        <f>[4]Factors!C367</f>
        <v>7997275538.4754162</v>
      </c>
      <c r="D13" s="165">
        <f>[4]Factors!D367</f>
        <v>308107141.18458325</v>
      </c>
      <c r="E13" s="165">
        <f>[4]Factors!E367</f>
        <v>2422936786.7237496</v>
      </c>
      <c r="F13" s="165">
        <f>[4]Factors!F367</f>
        <v>583099388.99541652</v>
      </c>
      <c r="G13" s="165">
        <f>[4]Factors!G367</f>
        <v>0</v>
      </c>
      <c r="H13" s="165">
        <f>[4]Factors!H367</f>
        <v>694828596.83374941</v>
      </c>
      <c r="I13" s="165">
        <f>[4]Factors!I367</f>
        <v>3429387186.1391673</v>
      </c>
      <c r="J13" s="165">
        <f>[4]Factors!J367</f>
        <v>405802641.3683337</v>
      </c>
      <c r="K13" s="165">
        <f>[4]Factors!K367</f>
        <v>153113797.23041666</v>
      </c>
      <c r="L13" s="165">
        <f>[4]Factors!L367</f>
        <v>0</v>
      </c>
      <c r="M13" s="165">
        <f>[4]Factors!M367</f>
        <v>0</v>
      </c>
    </row>
    <row r="14" spans="1:14">
      <c r="A14" s="164" t="s">
        <v>155</v>
      </c>
      <c r="B14" s="164"/>
      <c r="C14" s="165">
        <f>[4]Factors!C368</f>
        <v>1391203363.584167</v>
      </c>
      <c r="D14" s="165">
        <f>[4]Factors!D368</f>
        <v>34271596.705316998</v>
      </c>
      <c r="E14" s="165">
        <f>[4]Factors!E368</f>
        <v>386323775.34154671</v>
      </c>
      <c r="F14" s="165">
        <f>[4]Factors!F368</f>
        <v>96666694.747789368</v>
      </c>
      <c r="G14" s="165">
        <f>[4]Factors!G368</f>
        <v>0</v>
      </c>
      <c r="H14" s="165">
        <f>[4]Factors!H368</f>
        <v>173582599.54888496</v>
      </c>
      <c r="I14" s="165">
        <f>[4]Factors!I368</f>
        <v>573515483.29889274</v>
      </c>
      <c r="J14" s="165">
        <f>[4]Factors!J368</f>
        <v>96000592.475578338</v>
      </c>
      <c r="K14" s="165">
        <f>[4]Factors!K368</f>
        <v>30610599.458732743</v>
      </c>
      <c r="L14" s="165">
        <f>[4]Factors!L368</f>
        <v>232022.00742476029</v>
      </c>
      <c r="M14" s="165">
        <f>[4]Factors!M368</f>
        <v>0</v>
      </c>
    </row>
    <row r="15" spans="1:14">
      <c r="A15" s="164" t="s">
        <v>156</v>
      </c>
      <c r="B15" s="164"/>
      <c r="C15" s="165">
        <f>[4]Factors!C369</f>
        <v>866528184.67958403</v>
      </c>
      <c r="D15" s="165">
        <f>[4]Factors!D369</f>
        <v>17746231.449313357</v>
      </c>
      <c r="E15" s="165">
        <f>[4]Factors!E369</f>
        <v>238185953.02778673</v>
      </c>
      <c r="F15" s="165">
        <f>[4]Factors!F369</f>
        <v>64193176.546041995</v>
      </c>
      <c r="G15" s="165">
        <f>[4]Factors!G369</f>
        <v>0</v>
      </c>
      <c r="H15" s="165">
        <f>[4]Factors!H369</f>
        <v>97964535.725952998</v>
      </c>
      <c r="I15" s="165">
        <f>[4]Factors!I369</f>
        <v>382476700.92750901</v>
      </c>
      <c r="J15" s="165">
        <f>[4]Factors!J369</f>
        <v>52619256.519506112</v>
      </c>
      <c r="K15" s="165">
        <f>[4]Factors!K369</f>
        <v>13134639.212788776</v>
      </c>
      <c r="L15" s="165">
        <f>[4]Factors!L369</f>
        <v>207691.27068506443</v>
      </c>
      <c r="M15" s="165">
        <f>[4]Factors!M369</f>
        <v>0</v>
      </c>
    </row>
    <row r="16" spans="1:14">
      <c r="A16" s="164"/>
      <c r="B16" s="164"/>
      <c r="C16" s="165"/>
      <c r="D16" s="164"/>
      <c r="E16" s="164"/>
      <c r="F16" s="164"/>
      <c r="G16" s="164"/>
      <c r="H16" s="164"/>
      <c r="I16" s="164"/>
      <c r="J16" s="164"/>
      <c r="K16" s="164"/>
      <c r="L16" s="164"/>
      <c r="M16" s="164"/>
    </row>
    <row r="17" spans="1:13">
      <c r="A17" s="164" t="s">
        <v>157</v>
      </c>
      <c r="B17" s="164"/>
      <c r="C17" s="165">
        <f>SUM(C11:C16)</f>
        <v>30467992094.538334</v>
      </c>
      <c r="D17" s="165">
        <f>SUM(D11:D16)</f>
        <v>630161426.78167856</v>
      </c>
      <c r="E17" s="165">
        <f t="shared" ref="E17:L17" si="1">SUM(E11:E16)</f>
        <v>7757993515.6790218</v>
      </c>
      <c r="F17" s="165">
        <f t="shared" si="1"/>
        <v>2158529586.340395</v>
      </c>
      <c r="G17" s="165">
        <f t="shared" si="1"/>
        <v>0</v>
      </c>
      <c r="H17" s="165">
        <f t="shared" si="1"/>
        <v>3575870398.8050008</v>
      </c>
      <c r="I17" s="165">
        <f t="shared" si="1"/>
        <v>13989318082.101942</v>
      </c>
      <c r="J17" s="165">
        <f t="shared" si="1"/>
        <v>1805296375.3932922</v>
      </c>
      <c r="K17" s="165">
        <f t="shared" si="1"/>
        <v>542190897.78085089</v>
      </c>
      <c r="L17" s="165">
        <f t="shared" si="1"/>
        <v>8631811.6561534274</v>
      </c>
      <c r="M17" s="165">
        <f t="shared" ref="M17" si="2">SUM(M11:M16)</f>
        <v>0</v>
      </c>
    </row>
    <row r="18" spans="1:13">
      <c r="A18" s="166" t="s">
        <v>98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</row>
    <row r="19" spans="1:13">
      <c r="A19" s="166" t="s">
        <v>158</v>
      </c>
      <c r="B19" s="164"/>
      <c r="C19" s="167">
        <f>SUM(D19:L19)</f>
        <v>1</v>
      </c>
      <c r="D19" s="167">
        <f>D17/$C17</f>
        <v>2.0682735666543668E-2</v>
      </c>
      <c r="E19" s="167">
        <f t="shared" ref="E19:L19" si="3">E17/$C17</f>
        <v>0.25462765946659521</v>
      </c>
      <c r="F19" s="167">
        <f t="shared" si="3"/>
        <v>7.0845810240555071E-2</v>
      </c>
      <c r="G19" s="167">
        <f t="shared" si="3"/>
        <v>0</v>
      </c>
      <c r="H19" s="167">
        <f t="shared" si="3"/>
        <v>0.11736481970027846</v>
      </c>
      <c r="I19" s="167">
        <f>I17/$C17</f>
        <v>0.45914801469997935</v>
      </c>
      <c r="J19" s="167">
        <f t="shared" si="3"/>
        <v>5.9252226723431112E-2</v>
      </c>
      <c r="K19" s="167">
        <f t="shared" si="3"/>
        <v>1.7795425970260889E-2</v>
      </c>
      <c r="L19" s="167">
        <f t="shared" si="3"/>
        <v>2.8330753235625126E-4</v>
      </c>
      <c r="M19" s="167">
        <f t="shared" ref="M19" si="4">M17/$C17</f>
        <v>0</v>
      </c>
    </row>
    <row r="21" spans="1:13">
      <c r="A21" s="164" t="s">
        <v>159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</row>
    <row r="22" spans="1:13">
      <c r="A22" s="164" t="s">
        <v>152</v>
      </c>
      <c r="B22" s="164"/>
      <c r="C22" s="165">
        <f>[4]Factors!C377</f>
        <v>-3760919334.1783338</v>
      </c>
      <c r="D22" s="165">
        <f>[4]Factors!D377</f>
        <v>-42070089.201716557</v>
      </c>
      <c r="E22" s="165">
        <f>[4]Factors!E377</f>
        <v>-739808240.87615776</v>
      </c>
      <c r="F22" s="165">
        <f>[4]Factors!F377</f>
        <v>-223587724.42185175</v>
      </c>
      <c r="G22" s="165">
        <f>[4]Factors!G377</f>
        <v>0</v>
      </c>
      <c r="H22" s="165">
        <f>[4]Factors!H377</f>
        <v>-509102147.62645715</v>
      </c>
      <c r="I22" s="165">
        <f>[4]Factors!I377</f>
        <v>-1930137321.5981047</v>
      </c>
      <c r="J22" s="165">
        <f>[4]Factors!J377</f>
        <v>-249645386.81804878</v>
      </c>
      <c r="K22" s="165">
        <f>[4]Factors!K377</f>
        <v>-66374128.677698016</v>
      </c>
      <c r="L22" s="165">
        <f>[4]Factors!L377</f>
        <v>-1597271.3282997468</v>
      </c>
      <c r="M22" s="165">
        <f>[4]Factors!M377</f>
        <v>1402976.37</v>
      </c>
    </row>
    <row r="23" spans="1:13">
      <c r="A23" s="164" t="s">
        <v>153</v>
      </c>
      <c r="B23" s="164"/>
      <c r="C23" s="165">
        <f>[4]Factors!C378</f>
        <v>-2049807316.6354134</v>
      </c>
      <c r="D23" s="165">
        <f>[4]Factors!D378</f>
        <v>-31395396.087806895</v>
      </c>
      <c r="E23" s="165">
        <f>[4]Factors!E378</f>
        <v>-545557706.27141404</v>
      </c>
      <c r="F23" s="165">
        <f>[4]Factors!F378</f>
        <v>-163658322.26470321</v>
      </c>
      <c r="G23" s="165">
        <f>[4]Factors!G378</f>
        <v>0</v>
      </c>
      <c r="H23" s="165">
        <f>[4]Factors!H378</f>
        <v>-251328518.9486388</v>
      </c>
      <c r="I23" s="165">
        <f>[4]Factors!I378</f>
        <v>-906071479.39878273</v>
      </c>
      <c r="J23" s="165">
        <f>[4]Factors!J378</f>
        <v>-117514006.35940644</v>
      </c>
      <c r="K23" s="165">
        <f>[4]Factors!K378</f>
        <v>-33495877.881220963</v>
      </c>
      <c r="L23" s="165">
        <f>[4]Factors!L378</f>
        <v>-786009.42344012146</v>
      </c>
      <c r="M23" s="165">
        <f>[4]Factors!M378</f>
        <v>0</v>
      </c>
    </row>
    <row r="24" spans="1:13">
      <c r="A24" s="164" t="s">
        <v>154</v>
      </c>
      <c r="B24" s="164"/>
      <c r="C24" s="165">
        <f>[4]Factors!C379</f>
        <v>-3149559226.4116678</v>
      </c>
      <c r="D24" s="165">
        <f>[4]Factors!D379</f>
        <v>-152998478.40958333</v>
      </c>
      <c r="E24" s="165">
        <f>[4]Factors!E379</f>
        <v>-1101528262.575001</v>
      </c>
      <c r="F24" s="165">
        <f>[4]Factors!F379</f>
        <v>-279437103.57208335</v>
      </c>
      <c r="G24" s="165">
        <f>[4]Factors!G379</f>
        <v>0</v>
      </c>
      <c r="H24" s="165">
        <f>[4]Factors!H379</f>
        <v>-296249372.15166682</v>
      </c>
      <c r="I24" s="165">
        <f>[4]Factors!I379</f>
        <v>-1094176327.7312496</v>
      </c>
      <c r="J24" s="165">
        <f>[4]Factors!J379</f>
        <v>-161849005.29083332</v>
      </c>
      <c r="K24" s="165">
        <f>[4]Factors!K379</f>
        <v>-63320676.681249999</v>
      </c>
      <c r="L24" s="165">
        <f>[4]Factors!L379</f>
        <v>0</v>
      </c>
      <c r="M24" s="165">
        <f>[4]Factors!M379</f>
        <v>0</v>
      </c>
    </row>
    <row r="25" spans="1:13">
      <c r="A25" s="164" t="s">
        <v>155</v>
      </c>
      <c r="B25" s="164"/>
      <c r="C25" s="165">
        <f>[4]Factors!C380</f>
        <v>-552019648.37583303</v>
      </c>
      <c r="D25" s="165">
        <f>[4]Factors!D380</f>
        <v>-11836359.462262202</v>
      </c>
      <c r="E25" s="165">
        <f>[4]Factors!E380</f>
        <v>-157990646.45648572</v>
      </c>
      <c r="F25" s="165">
        <f>[4]Factors!F380</f>
        <v>-44619844.981737733</v>
      </c>
      <c r="G25" s="165">
        <f>[4]Factors!G380</f>
        <v>0</v>
      </c>
      <c r="H25" s="165">
        <f>[4]Factors!H380</f>
        <v>-65892177.302495912</v>
      </c>
      <c r="I25" s="165">
        <f>[4]Factors!I380</f>
        <v>-222604461.27906725</v>
      </c>
      <c r="J25" s="165">
        <f>[4]Factors!J380</f>
        <v>-37420867.615738474</v>
      </c>
      <c r="K25" s="165">
        <f>[4]Factors!K380</f>
        <v>-11564901.983913464</v>
      </c>
      <c r="L25" s="165">
        <f>[4]Factors!L380</f>
        <v>-90389.294132160168</v>
      </c>
      <c r="M25" s="165">
        <f>[4]Factors!M380</f>
        <v>0</v>
      </c>
    </row>
    <row r="26" spans="1:13">
      <c r="A26" s="164" t="s">
        <v>156</v>
      </c>
      <c r="B26" s="164"/>
      <c r="C26" s="165">
        <f>[4]Factors!C381</f>
        <v>-570661561.85291588</v>
      </c>
      <c r="D26" s="165">
        <f>[4]Factors!D381</f>
        <v>-12386958.39608785</v>
      </c>
      <c r="E26" s="165">
        <f>[4]Factors!E381</f>
        <v>-166004966.88415173</v>
      </c>
      <c r="F26" s="165">
        <f>[4]Factors!F381</f>
        <v>-43891898.288842268</v>
      </c>
      <c r="G26" s="165">
        <f>[4]Factors!G381</f>
        <v>0</v>
      </c>
      <c r="H26" s="165">
        <f>[4]Factors!H381</f>
        <v>-61653591.00251554</v>
      </c>
      <c r="I26" s="165">
        <f>[4]Factors!I381</f>
        <v>-244515982.74854398</v>
      </c>
      <c r="J26" s="165">
        <f>[4]Factors!J381</f>
        <v>-33292280.446656175</v>
      </c>
      <c r="K26" s="165">
        <f>[4]Factors!K381</f>
        <v>-8784607.6208403483</v>
      </c>
      <c r="L26" s="165">
        <f>[4]Factors!L381</f>
        <v>-131276.46527808552</v>
      </c>
      <c r="M26" s="165">
        <f>[4]Factors!M381</f>
        <v>0</v>
      </c>
    </row>
    <row r="27" spans="1:13">
      <c r="A27" s="164"/>
      <c r="B27" s="164"/>
      <c r="C27" s="171">
        <f>SUM(C22:C26)</f>
        <v>-10082967087.454165</v>
      </c>
      <c r="D27" s="171">
        <f>SUM(D22:D26)</f>
        <v>-250687281.55745685</v>
      </c>
      <c r="E27" s="171">
        <f t="shared" ref="E27:L27" si="5">SUM(E22:E26)</f>
        <v>-2710889823.0632105</v>
      </c>
      <c r="F27" s="171">
        <f t="shared" si="5"/>
        <v>-755194893.52921844</v>
      </c>
      <c r="G27" s="171">
        <f t="shared" si="5"/>
        <v>0</v>
      </c>
      <c r="H27" s="171">
        <f t="shared" si="5"/>
        <v>-1184225807.0317743</v>
      </c>
      <c r="I27" s="171">
        <f t="shared" si="5"/>
        <v>-4397505572.7557478</v>
      </c>
      <c r="J27" s="171">
        <f t="shared" si="5"/>
        <v>-599721546.53068328</v>
      </c>
      <c r="K27" s="171">
        <f t="shared" si="5"/>
        <v>-183540192.84492278</v>
      </c>
      <c r="L27" s="171">
        <f t="shared" si="5"/>
        <v>-2604946.5111501138</v>
      </c>
      <c r="M27" s="171">
        <f t="shared" ref="M27" si="6">SUM(M22:M26)</f>
        <v>1402976.37</v>
      </c>
    </row>
    <row r="28" spans="1:13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</row>
    <row r="29" spans="1:13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</row>
    <row r="30" spans="1:13">
      <c r="A30" s="164" t="s">
        <v>160</v>
      </c>
      <c r="B30" s="164"/>
      <c r="C30" s="165">
        <f>C17+C27</f>
        <v>20385025007.084167</v>
      </c>
      <c r="D30" s="165">
        <f t="shared" ref="D30:L30" si="7">D17+D27</f>
        <v>379474145.22422171</v>
      </c>
      <c r="E30" s="165">
        <f t="shared" si="7"/>
        <v>5047103692.6158113</v>
      </c>
      <c r="F30" s="165">
        <f t="shared" si="7"/>
        <v>1403334692.8111765</v>
      </c>
      <c r="G30" s="165">
        <f t="shared" si="7"/>
        <v>0</v>
      </c>
      <c r="H30" s="165">
        <f t="shared" si="7"/>
        <v>2391644591.7732267</v>
      </c>
      <c r="I30" s="165">
        <f t="shared" si="7"/>
        <v>9591812509.3461952</v>
      </c>
      <c r="J30" s="165">
        <f t="shared" si="7"/>
        <v>1205574828.8626089</v>
      </c>
      <c r="K30" s="165">
        <f t="shared" si="7"/>
        <v>358650704.93592811</v>
      </c>
      <c r="L30" s="165">
        <f t="shared" si="7"/>
        <v>6026865.1450033132</v>
      </c>
      <c r="M30" s="165">
        <f t="shared" ref="M30" si="8">M17+M27</f>
        <v>1402976.37</v>
      </c>
    </row>
    <row r="31" spans="1:13">
      <c r="A31" s="166" t="s">
        <v>100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</row>
    <row r="32" spans="1:13" s="3" customFormat="1">
      <c r="A32" s="166" t="s">
        <v>161</v>
      </c>
      <c r="B32" s="164"/>
      <c r="C32" s="167">
        <f>SUM(D32:M32)</f>
        <v>1.0000000000000002</v>
      </c>
      <c r="D32" s="167">
        <f>D30/$C30</f>
        <v>1.861533871517683E-2</v>
      </c>
      <c r="E32" s="167">
        <f t="shared" ref="E32:L32" si="9">E30/$C30</f>
        <v>0.247588790833558</v>
      </c>
      <c r="F32" s="167">
        <f t="shared" si="9"/>
        <v>6.8841450639549967E-2</v>
      </c>
      <c r="G32" s="167">
        <f t="shared" si="9"/>
        <v>0</v>
      </c>
      <c r="H32" s="167">
        <f t="shared" si="9"/>
        <v>0.11732360352474852</v>
      </c>
      <c r="I32" s="167">
        <f t="shared" si="9"/>
        <v>0.47053229054234008</v>
      </c>
      <c r="J32" s="167">
        <f t="shared" si="9"/>
        <v>5.9140218294735952E-2</v>
      </c>
      <c r="K32" s="167">
        <f t="shared" si="9"/>
        <v>1.7593831982609314E-2</v>
      </c>
      <c r="L32" s="167">
        <f t="shared" si="9"/>
        <v>2.9565159438896287E-4</v>
      </c>
      <c r="M32" s="167">
        <f t="shared" ref="M32" si="10">M30/$C30</f>
        <v>6.8823872892598373E-5</v>
      </c>
    </row>
    <row r="35" spans="1:12">
      <c r="A35" s="169" t="s">
        <v>162</v>
      </c>
      <c r="B35" s="164"/>
      <c r="C35" s="168"/>
      <c r="D35" s="168"/>
      <c r="E35" s="168"/>
      <c r="F35" s="168"/>
      <c r="G35" s="168"/>
      <c r="H35" s="168"/>
      <c r="I35" s="168"/>
      <c r="J35" s="168"/>
      <c r="K35" s="168"/>
      <c r="L35" s="168"/>
    </row>
    <row r="36" spans="1:12">
      <c r="A36" s="164" t="s">
        <v>163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</row>
    <row r="37" spans="1:12">
      <c r="A37" s="164"/>
      <c r="B37" s="164" t="s">
        <v>91</v>
      </c>
      <c r="C37" s="165">
        <f>[4]Factors!C245</f>
        <v>4008971913.7374988</v>
      </c>
      <c r="D37" s="165">
        <f>[4]Factors!D245</f>
        <v>308107141.18458325</v>
      </c>
      <c r="E37" s="165">
        <f>[4]Factors!E245</f>
        <v>2422936786.7237496</v>
      </c>
      <c r="F37" s="165">
        <f>[4]Factors!F245</f>
        <v>583099388.99541652</v>
      </c>
      <c r="G37" s="165">
        <f>[4]Factors!G245</f>
        <v>0</v>
      </c>
      <c r="H37" s="165">
        <f>[4]Factors!H245</f>
        <v>694828596.83374941</v>
      </c>
      <c r="I37" s="165">
        <f>[4]Factors!I245</f>
        <v>0</v>
      </c>
      <c r="J37" s="165">
        <f>[4]Factors!J245</f>
        <v>0</v>
      </c>
      <c r="K37" s="165">
        <f>[4]Factors!K245</f>
        <v>0</v>
      </c>
      <c r="L37" s="165">
        <f>[4]Factors!L245</f>
        <v>0</v>
      </c>
    </row>
    <row r="38" spans="1:12">
      <c r="A38" s="164" t="s">
        <v>164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</row>
    <row r="39" spans="1:12">
      <c r="A39" s="164"/>
      <c r="B39" s="164" t="s">
        <v>91</v>
      </c>
      <c r="C39" s="165">
        <f>[4]Factors!C247</f>
        <v>-1830213216.7083347</v>
      </c>
      <c r="D39" s="165">
        <f>[4]Factors!D247</f>
        <v>-152998478.40958333</v>
      </c>
      <c r="E39" s="165">
        <f>[4]Factors!E247</f>
        <v>-1101528262.575001</v>
      </c>
      <c r="F39" s="165">
        <f>[4]Factors!F247</f>
        <v>-279437103.57208335</v>
      </c>
      <c r="G39" s="165">
        <f>[4]Factors!G247</f>
        <v>0</v>
      </c>
      <c r="H39" s="165">
        <f>[4]Factors!H247</f>
        <v>-296249372.15166682</v>
      </c>
      <c r="I39" s="165">
        <f>[4]Factors!I247</f>
        <v>0</v>
      </c>
      <c r="J39" s="165">
        <f>[4]Factors!J247</f>
        <v>0</v>
      </c>
      <c r="K39" s="165">
        <f>[4]Factors!K247</f>
        <v>0</v>
      </c>
      <c r="L39" s="165">
        <f>[4]Factors!L247</f>
        <v>0</v>
      </c>
    </row>
    <row r="40" spans="1:12">
      <c r="A40" s="164"/>
      <c r="B40" s="164"/>
      <c r="C40" s="171">
        <f>SUM(C37:C39)</f>
        <v>2178758697.0291643</v>
      </c>
      <c r="D40" s="171">
        <f t="shared" ref="D40:L40" si="11">SUM(D37:D39)</f>
        <v>155108662.77499992</v>
      </c>
      <c r="E40" s="171">
        <f t="shared" si="11"/>
        <v>1321408524.1487486</v>
      </c>
      <c r="F40" s="171">
        <f t="shared" si="11"/>
        <v>303662285.42333317</v>
      </c>
      <c r="G40" s="171">
        <f t="shared" si="11"/>
        <v>0</v>
      </c>
      <c r="H40" s="171">
        <f t="shared" si="11"/>
        <v>398579224.68208259</v>
      </c>
      <c r="I40" s="171">
        <f t="shared" si="11"/>
        <v>0</v>
      </c>
      <c r="J40" s="171">
        <f t="shared" si="11"/>
        <v>0</v>
      </c>
      <c r="K40" s="171">
        <f t="shared" si="11"/>
        <v>0</v>
      </c>
      <c r="L40" s="171">
        <f t="shared" si="11"/>
        <v>0</v>
      </c>
    </row>
    <row r="41" spans="1:12">
      <c r="A41" s="166" t="s">
        <v>165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</row>
    <row r="42" spans="1:12">
      <c r="A42" s="166" t="s">
        <v>166</v>
      </c>
      <c r="B42" s="164"/>
      <c r="C42" s="167">
        <f>SUM(D42:L42)</f>
        <v>1</v>
      </c>
      <c r="D42" s="167">
        <f t="shared" ref="D42:L42" si="12">D40/$C40</f>
        <v>7.1191299424987989E-2</v>
      </c>
      <c r="E42" s="167">
        <f t="shared" si="12"/>
        <v>0.60649604104876265</v>
      </c>
      <c r="F42" s="167">
        <f t="shared" si="12"/>
        <v>0.13937398659034173</v>
      </c>
      <c r="G42" s="167">
        <f t="shared" si="12"/>
        <v>0</v>
      </c>
      <c r="H42" s="167">
        <f t="shared" si="12"/>
        <v>0.18293867293590765</v>
      </c>
      <c r="I42" s="167">
        <f t="shared" si="12"/>
        <v>0</v>
      </c>
      <c r="J42" s="167">
        <f t="shared" si="12"/>
        <v>0</v>
      </c>
      <c r="K42" s="167">
        <f t="shared" si="12"/>
        <v>0</v>
      </c>
      <c r="L42" s="167">
        <f t="shared" si="12"/>
        <v>0</v>
      </c>
    </row>
    <row r="43" spans="1:12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</row>
    <row r="44" spans="1:12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</row>
    <row r="45" spans="1:12">
      <c r="A45" s="164" t="s">
        <v>167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</row>
    <row r="46" spans="1:12">
      <c r="A46" s="164"/>
      <c r="B46" s="164" t="s">
        <v>91</v>
      </c>
      <c r="C46" s="165">
        <f>[4]Factors!C254</f>
        <v>3988303624.7379179</v>
      </c>
      <c r="D46" s="165">
        <f>[4]Factors!D254</f>
        <v>0</v>
      </c>
      <c r="E46" s="165">
        <f>[4]Factors!E254</f>
        <v>0</v>
      </c>
      <c r="F46" s="165">
        <f>[4]Factors!F254</f>
        <v>0</v>
      </c>
      <c r="G46" s="165">
        <f>[4]Factors!G254</f>
        <v>0</v>
      </c>
      <c r="H46" s="165">
        <f>[4]Factors!H254</f>
        <v>0</v>
      </c>
      <c r="I46" s="165">
        <f>[4]Factors!I254</f>
        <v>3429387186.1391673</v>
      </c>
      <c r="J46" s="165">
        <f>[4]Factors!J254</f>
        <v>405802641.3683337</v>
      </c>
      <c r="K46" s="165">
        <f>[4]Factors!K254</f>
        <v>153113797.23041666</v>
      </c>
      <c r="L46" s="165">
        <f>[4]Factors!L254</f>
        <v>0</v>
      </c>
    </row>
    <row r="47" spans="1:12">
      <c r="A47" s="164" t="s">
        <v>164</v>
      </c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</row>
    <row r="48" spans="1:12">
      <c r="A48" s="164"/>
      <c r="B48" s="164" t="s">
        <v>91</v>
      </c>
      <c r="C48" s="165">
        <f>[4]Factors!C256</f>
        <v>-1319346009.7033329</v>
      </c>
      <c r="D48" s="165">
        <f>[4]Factors!D256</f>
        <v>0</v>
      </c>
      <c r="E48" s="165">
        <f>[4]Factors!E256</f>
        <v>0</v>
      </c>
      <c r="F48" s="165">
        <f>[4]Factors!F256</f>
        <v>0</v>
      </c>
      <c r="G48" s="165">
        <f>[4]Factors!G256</f>
        <v>0</v>
      </c>
      <c r="H48" s="165">
        <f>[4]Factors!H256</f>
        <v>0</v>
      </c>
      <c r="I48" s="165">
        <f>[4]Factors!I256</f>
        <v>-1094176327.7312496</v>
      </c>
      <c r="J48" s="165">
        <f>[4]Factors!J256</f>
        <v>-161849005.29083332</v>
      </c>
      <c r="K48" s="165">
        <f>[4]Factors!K256</f>
        <v>-63320676.681249999</v>
      </c>
      <c r="L48" s="165">
        <f>[4]Factors!L256</f>
        <v>0</v>
      </c>
    </row>
    <row r="49" spans="1:12">
      <c r="A49" s="164"/>
      <c r="B49" s="164"/>
      <c r="C49" s="171">
        <f>SUM(C46:C48)</f>
        <v>2668957615.034585</v>
      </c>
      <c r="D49" s="171">
        <f t="shared" ref="D49:L49" si="13">SUM(D46:D48)</f>
        <v>0</v>
      </c>
      <c r="E49" s="171">
        <f t="shared" si="13"/>
        <v>0</v>
      </c>
      <c r="F49" s="171">
        <f t="shared" si="13"/>
        <v>0</v>
      </c>
      <c r="G49" s="171">
        <f t="shared" si="13"/>
        <v>0</v>
      </c>
      <c r="H49" s="171">
        <f t="shared" si="13"/>
        <v>0</v>
      </c>
      <c r="I49" s="171">
        <f t="shared" si="13"/>
        <v>2335210858.407918</v>
      </c>
      <c r="J49" s="171">
        <f t="shared" si="13"/>
        <v>243953636.07750037</v>
      </c>
      <c r="K49" s="171">
        <f t="shared" si="13"/>
        <v>89793120.54916665</v>
      </c>
      <c r="L49" s="171">
        <f t="shared" si="13"/>
        <v>0</v>
      </c>
    </row>
    <row r="50" spans="1:12">
      <c r="A50" s="166" t="s">
        <v>168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</row>
    <row r="51" spans="1:12">
      <c r="A51" s="166" t="s">
        <v>169</v>
      </c>
      <c r="B51" s="164"/>
      <c r="C51" s="167">
        <f>SUM(D51:L51)</f>
        <v>1</v>
      </c>
      <c r="D51" s="167">
        <f t="shared" ref="D51:L51" si="14">D49/$C49</f>
        <v>0</v>
      </c>
      <c r="E51" s="167">
        <f t="shared" si="14"/>
        <v>0</v>
      </c>
      <c r="F51" s="167">
        <f t="shared" si="14"/>
        <v>0</v>
      </c>
      <c r="G51" s="167">
        <f t="shared" si="14"/>
        <v>0</v>
      </c>
      <c r="H51" s="167">
        <f t="shared" si="14"/>
        <v>0</v>
      </c>
      <c r="I51" s="167">
        <f t="shared" si="14"/>
        <v>0.87495239536715452</v>
      </c>
      <c r="J51" s="167">
        <f t="shared" si="14"/>
        <v>9.1404087761932915E-2</v>
      </c>
      <c r="K51" s="167">
        <f t="shared" si="14"/>
        <v>3.3643516870912576E-2</v>
      </c>
      <c r="L51" s="167">
        <f t="shared" si="14"/>
        <v>0</v>
      </c>
    </row>
    <row r="52" spans="1:12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</row>
    <row r="53" spans="1:12">
      <c r="A53" s="164" t="s">
        <v>170</v>
      </c>
      <c r="B53" s="164"/>
      <c r="C53" s="165">
        <f>C40+C49</f>
        <v>4847716312.0637493</v>
      </c>
      <c r="D53" s="165">
        <f t="shared" ref="D53:L53" si="15">D40+D49</f>
        <v>155108662.77499992</v>
      </c>
      <c r="E53" s="165">
        <f t="shared" si="15"/>
        <v>1321408524.1487486</v>
      </c>
      <c r="F53" s="165">
        <f t="shared" si="15"/>
        <v>303662285.42333317</v>
      </c>
      <c r="G53" s="165">
        <f t="shared" si="15"/>
        <v>0</v>
      </c>
      <c r="H53" s="165">
        <f t="shared" si="15"/>
        <v>398579224.68208259</v>
      </c>
      <c r="I53" s="165">
        <f t="shared" si="15"/>
        <v>2335210858.407918</v>
      </c>
      <c r="J53" s="165">
        <f t="shared" si="15"/>
        <v>243953636.07750037</v>
      </c>
      <c r="K53" s="165">
        <f t="shared" si="15"/>
        <v>89793120.54916665</v>
      </c>
      <c r="L53" s="165">
        <f t="shared" si="15"/>
        <v>0</v>
      </c>
    </row>
    <row r="54" spans="1:12">
      <c r="A54" s="166" t="s">
        <v>171</v>
      </c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</row>
    <row r="55" spans="1:12">
      <c r="A55" s="166" t="s">
        <v>172</v>
      </c>
      <c r="B55" s="164"/>
      <c r="C55" s="167">
        <f>SUM(D55:L55)</f>
        <v>0.99999999999999989</v>
      </c>
      <c r="D55" s="167">
        <f t="shared" ref="D55:L55" si="16">D53/$C53</f>
        <v>3.1996233440683274E-2</v>
      </c>
      <c r="E55" s="167">
        <f t="shared" si="16"/>
        <v>0.2725837155240225</v>
      </c>
      <c r="F55" s="167">
        <f t="shared" si="16"/>
        <v>6.264027551852748E-2</v>
      </c>
      <c r="G55" s="167">
        <f t="shared" si="16"/>
        <v>0</v>
      </c>
      <c r="H55" s="167">
        <f t="shared" si="16"/>
        <v>8.2219997834898292E-2</v>
      </c>
      <c r="I55" s="167">
        <f t="shared" si="16"/>
        <v>0.48171359627555882</v>
      </c>
      <c r="J55" s="167">
        <f t="shared" si="16"/>
        <v>5.0323414237423779E-2</v>
      </c>
      <c r="K55" s="167">
        <f t="shared" si="16"/>
        <v>1.8522767168885818E-2</v>
      </c>
      <c r="L55" s="167">
        <f t="shared" si="16"/>
        <v>0</v>
      </c>
    </row>
    <row r="58" spans="1:12">
      <c r="A58" s="166" t="s">
        <v>173</v>
      </c>
      <c r="B58" s="164"/>
      <c r="C58" s="164"/>
      <c r="D58" s="164"/>
    </row>
    <row r="59" spans="1:12">
      <c r="A59" s="166" t="s">
        <v>80</v>
      </c>
      <c r="B59" s="164"/>
      <c r="C59" s="164"/>
      <c r="D59" s="174">
        <f>[4]Variables!$K$23</f>
        <v>1</v>
      </c>
    </row>
    <row r="60" spans="1:12">
      <c r="A60" s="166" t="s">
        <v>174</v>
      </c>
      <c r="B60" s="164"/>
      <c r="C60" s="164"/>
      <c r="D60" s="173">
        <f>1-D59</f>
        <v>0</v>
      </c>
    </row>
    <row r="62" spans="1:12">
      <c r="A62" s="166" t="s">
        <v>104</v>
      </c>
      <c r="D62" s="175">
        <f>'11.10-11.11'!D128*'11.12-11.16'!$D$59</f>
        <v>4.1920810026244051E-2</v>
      </c>
      <c r="E62" s="175">
        <f>'11.10-11.11'!E128*'11.12-11.16'!$D$59</f>
        <v>0.73644936079335233</v>
      </c>
      <c r="F62" s="175">
        <f>'11.10-11.11'!F128*'11.12-11.16'!$D$59</f>
        <v>0.22162982918040364</v>
      </c>
      <c r="G62" s="175">
        <v>0</v>
      </c>
      <c r="H62" s="175">
        <f>'11.10-11.11'!G129*'11.12-11.16'!$D$60</f>
        <v>0</v>
      </c>
      <c r="I62" s="175">
        <f>'11.10-11.11'!L129*'11.12-11.16'!$D$60</f>
        <v>0</v>
      </c>
      <c r="J62" s="175">
        <f>'11.10-11.11'!I129*'11.12-11.16'!$D$60</f>
        <v>0</v>
      </c>
      <c r="K62" s="175">
        <f>'11.10-11.11'!J129*'11.12-11.16'!$D$60</f>
        <v>0</v>
      </c>
      <c r="L62" s="175">
        <f>'11.10-11.11'!K129*'11.12-11.16'!$D$60</f>
        <v>0</v>
      </c>
    </row>
    <row r="63" spans="1:12">
      <c r="A63" s="166" t="s">
        <v>106</v>
      </c>
      <c r="D63" s="175">
        <f>'11.8-11.9'!C126*'11.12-11.16'!$D$59</f>
        <v>4.2875917268496599E-2</v>
      </c>
      <c r="E63" s="175">
        <f>'11.8-11.9'!D126*'11.12-11.16'!$D$59</f>
        <v>0.73099056159295495</v>
      </c>
      <c r="F63" s="175">
        <f>'11.8-11.9'!E126*'11.12-11.16'!$D$59</f>
        <v>0.22613352113854845</v>
      </c>
      <c r="G63" s="175">
        <v>0</v>
      </c>
      <c r="H63" s="175">
        <f>('11.8-11.9'!F127)*'11.12-11.16'!$D$60</f>
        <v>0</v>
      </c>
      <c r="I63" s="175">
        <f>'11.8-11.9'!K127*'11.12-11.16'!$D$60</f>
        <v>0</v>
      </c>
      <c r="J63" s="175">
        <f>'11.8-11.9'!H127*'11.12-11.16'!$D$60</f>
        <v>0</v>
      </c>
      <c r="K63" s="175">
        <f>'11.8-11.9'!I127*'11.12-11.16'!$D$60</f>
        <v>0</v>
      </c>
      <c r="L63" s="175">
        <f>'11.8-11.9'!J127*'11.12-11.16'!$D$60</f>
        <v>0</v>
      </c>
    </row>
    <row r="66" spans="1:12">
      <c r="A66" s="169" t="s">
        <v>175</v>
      </c>
      <c r="B66" s="164"/>
      <c r="C66" s="168"/>
      <c r="D66" s="168"/>
      <c r="E66" s="168"/>
      <c r="F66" s="168"/>
      <c r="G66" s="168"/>
      <c r="H66" s="168"/>
      <c r="I66" s="168"/>
      <c r="J66" s="168"/>
      <c r="K66" s="168"/>
      <c r="L66" s="168"/>
    </row>
    <row r="67" spans="1:12">
      <c r="A67" s="164" t="s">
        <v>153</v>
      </c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</row>
    <row r="68" spans="1:12">
      <c r="A68" s="164"/>
      <c r="B68" s="164" t="s">
        <v>104</v>
      </c>
      <c r="C68" s="165">
        <f>[4]Factors!C223</f>
        <v>0</v>
      </c>
      <c r="D68" s="165">
        <f>[4]Factors!D223</f>
        <v>0</v>
      </c>
      <c r="E68" s="165">
        <f>[4]Factors!E223</f>
        <v>0</v>
      </c>
      <c r="F68" s="165">
        <f>[4]Factors!F223</f>
        <v>0</v>
      </c>
      <c r="G68" s="165">
        <f>[4]Factors!G223</f>
        <v>0</v>
      </c>
      <c r="H68" s="165">
        <f>[4]Factors!H223</f>
        <v>0</v>
      </c>
      <c r="I68" s="165">
        <f>[4]Factors!I223</f>
        <v>0</v>
      </c>
      <c r="J68" s="165">
        <f>[4]Factors!J223</f>
        <v>0</v>
      </c>
      <c r="K68" s="165">
        <f>[4]Factors!K223</f>
        <v>0</v>
      </c>
      <c r="L68" s="165">
        <f>[4]Factors!L223</f>
        <v>0</v>
      </c>
    </row>
    <row r="69" spans="1:12">
      <c r="A69" s="164"/>
      <c r="B69" s="164" t="s">
        <v>23</v>
      </c>
      <c r="C69" s="165">
        <f>[4]Factors!C224</f>
        <v>0</v>
      </c>
      <c r="D69" s="165">
        <f>[4]Factors!D224</f>
        <v>0</v>
      </c>
      <c r="E69" s="165">
        <f>[4]Factors!E224</f>
        <v>0</v>
      </c>
      <c r="F69" s="165">
        <f>[4]Factors!F224</f>
        <v>0</v>
      </c>
      <c r="G69" s="165">
        <f>[4]Factors!G224</f>
        <v>0</v>
      </c>
      <c r="H69" s="165">
        <f>[4]Factors!H224</f>
        <v>0</v>
      </c>
      <c r="I69" s="165">
        <f>[4]Factors!I224</f>
        <v>0</v>
      </c>
      <c r="J69" s="165">
        <f>[4]Factors!J224</f>
        <v>0</v>
      </c>
      <c r="K69" s="165">
        <f>[4]Factors!K224</f>
        <v>0</v>
      </c>
      <c r="L69" s="165">
        <f>[4]Factors!L224</f>
        <v>0</v>
      </c>
    </row>
    <row r="70" spans="1:12">
      <c r="A70" s="164"/>
      <c r="B70" s="164" t="s">
        <v>31</v>
      </c>
      <c r="C70" s="165">
        <f>[4]Factors!C225</f>
        <v>1945872.7566666666</v>
      </c>
      <c r="D70" s="165">
        <f>[4]Factors!D225</f>
        <v>81572.562167467171</v>
      </c>
      <c r="E70" s="165">
        <f>[4]Factors!E225</f>
        <v>1433036.7478323653</v>
      </c>
      <c r="F70" s="165">
        <f>[4]Factors!F225</f>
        <v>431263.44666683447</v>
      </c>
      <c r="G70" s="165">
        <f>[4]Factors!G225</f>
        <v>0</v>
      </c>
      <c r="H70" s="165">
        <f>[4]Factors!H225</f>
        <v>0</v>
      </c>
      <c r="I70" s="165">
        <f>[4]Factors!I225</f>
        <v>0</v>
      </c>
      <c r="J70" s="165">
        <f>[4]Factors!J225</f>
        <v>0</v>
      </c>
      <c r="K70" s="165">
        <f>[4]Factors!K225</f>
        <v>0</v>
      </c>
      <c r="L70" s="165">
        <f>[4]Factors!L225</f>
        <v>0</v>
      </c>
    </row>
    <row r="71" spans="1:12">
      <c r="A71" s="164"/>
      <c r="B71" s="164" t="s">
        <v>33</v>
      </c>
      <c r="C71" s="165">
        <f>[4]Factors!C226</f>
        <v>-47827.808749999997</v>
      </c>
      <c r="D71" s="165">
        <f>[4]Factors!D226</f>
        <v>0</v>
      </c>
      <c r="E71" s="165">
        <f>[4]Factors!E226</f>
        <v>0</v>
      </c>
      <c r="F71" s="165">
        <f>[4]Factors!F226</f>
        <v>0</v>
      </c>
      <c r="G71" s="165">
        <f>[4]Factors!G226</f>
        <v>0</v>
      </c>
      <c r="H71" s="165">
        <f>[4]Factors!H226</f>
        <v>-8862.5182842734139</v>
      </c>
      <c r="I71" s="165">
        <f>[4]Factors!I226</f>
        <v>-33402.607124877773</v>
      </c>
      <c r="J71" s="165">
        <f>[4]Factors!J226</f>
        <v>-4371.7321881361659</v>
      </c>
      <c r="K71" s="165">
        <f>[4]Factors!K226</f>
        <v>-1163.0037516200287</v>
      </c>
      <c r="L71" s="165">
        <f>[4]Factors!L226</f>
        <v>-27.94740109262014</v>
      </c>
    </row>
    <row r="72" spans="1:12">
      <c r="A72" s="164"/>
      <c r="B72" s="164" t="s">
        <v>20</v>
      </c>
      <c r="C72" s="165">
        <f>[4]Factors!C227</f>
        <v>7874510477.4466705</v>
      </c>
      <c r="D72" s="165">
        <f>[4]Factors!D227</f>
        <v>120529710.06329091</v>
      </c>
      <c r="E72" s="165">
        <f>[4]Factors!E227</f>
        <v>2094420871.8587282</v>
      </c>
      <c r="F72" s="165">
        <f>[4]Factors!F227</f>
        <v>628289666.25913155</v>
      </c>
      <c r="G72" s="165">
        <f>[4]Factors!G227</f>
        <v>0</v>
      </c>
      <c r="H72" s="165">
        <f>[4]Factors!H227</f>
        <v>965861337.38081181</v>
      </c>
      <c r="I72" s="165">
        <f>[4]Factors!I227</f>
        <v>3482053745.892488</v>
      </c>
      <c r="J72" s="165">
        <f>[4]Factors!J227</f>
        <v>451609056.61672521</v>
      </c>
      <c r="K72" s="165">
        <f>[4]Factors!K227</f>
        <v>128725436.90002775</v>
      </c>
      <c r="L72" s="165">
        <f>[4]Factors!L227</f>
        <v>3020652.4754675403</v>
      </c>
    </row>
    <row r="73" spans="1:12">
      <c r="A73" s="164"/>
      <c r="B73" s="164"/>
      <c r="C73" s="171">
        <f>SUM(C68:C72)</f>
        <v>7876408522.3945875</v>
      </c>
      <c r="D73" s="171">
        <f t="shared" ref="D73:L73" si="17">SUM(D68:D72)</f>
        <v>120611282.62545837</v>
      </c>
      <c r="E73" s="171">
        <f t="shared" si="17"/>
        <v>2095853908.6065605</v>
      </c>
      <c r="F73" s="171">
        <f t="shared" si="17"/>
        <v>628720929.70579839</v>
      </c>
      <c r="G73" s="171">
        <f t="shared" si="17"/>
        <v>0</v>
      </c>
      <c r="H73" s="171">
        <f t="shared" si="17"/>
        <v>965852474.86252749</v>
      </c>
      <c r="I73" s="171">
        <f t="shared" si="17"/>
        <v>3482020343.2853632</v>
      </c>
      <c r="J73" s="171">
        <f t="shared" si="17"/>
        <v>451604684.88453704</v>
      </c>
      <c r="K73" s="171">
        <f t="shared" si="17"/>
        <v>128724273.89627613</v>
      </c>
      <c r="L73" s="171">
        <f t="shared" si="17"/>
        <v>3020624.5280664479</v>
      </c>
    </row>
    <row r="74" spans="1:12">
      <c r="A74" s="164"/>
      <c r="B74" s="164"/>
      <c r="C74" s="165"/>
      <c r="D74" s="165"/>
      <c r="E74" s="165"/>
      <c r="F74" s="165"/>
      <c r="G74" s="165"/>
      <c r="H74" s="165"/>
      <c r="I74" s="165"/>
      <c r="J74" s="165"/>
      <c r="K74" s="165"/>
      <c r="L74" s="165"/>
    </row>
    <row r="75" spans="1:12">
      <c r="A75" s="164" t="s">
        <v>164</v>
      </c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</row>
    <row r="76" spans="1:12">
      <c r="A76" s="164"/>
      <c r="B76" s="164" t="s">
        <v>22</v>
      </c>
      <c r="C76" s="165">
        <f>[4]Factors!C231</f>
        <v>0</v>
      </c>
      <c r="D76" s="165">
        <f>[4]Factors!D231</f>
        <v>0</v>
      </c>
      <c r="E76" s="165">
        <f>[4]Factors!E231</f>
        <v>0</v>
      </c>
      <c r="F76" s="165">
        <f>[4]Factors!F231</f>
        <v>0</v>
      </c>
      <c r="G76" s="165">
        <f>[4]Factors!G231</f>
        <v>0</v>
      </c>
      <c r="H76" s="165">
        <f>[4]Factors!H231</f>
        <v>0</v>
      </c>
      <c r="I76" s="165">
        <f>[4]Factors!I231</f>
        <v>0</v>
      </c>
      <c r="J76" s="165">
        <f>[4]Factors!J231</f>
        <v>0</v>
      </c>
      <c r="K76" s="165">
        <f>[4]Factors!K231</f>
        <v>0</v>
      </c>
      <c r="L76" s="165">
        <f>[4]Factors!L231</f>
        <v>0</v>
      </c>
    </row>
    <row r="77" spans="1:12">
      <c r="A77" s="164"/>
      <c r="B77" s="164" t="s">
        <v>104</v>
      </c>
      <c r="C77" s="165">
        <f>[4]Factors!C232</f>
        <v>0</v>
      </c>
      <c r="D77" s="165">
        <f>[4]Factors!D232</f>
        <v>0</v>
      </c>
      <c r="E77" s="165">
        <f>[4]Factors!E232</f>
        <v>0</v>
      </c>
      <c r="F77" s="165">
        <f>[4]Factors!F232</f>
        <v>0</v>
      </c>
      <c r="G77" s="165">
        <f>[4]Factors!G232</f>
        <v>0</v>
      </c>
      <c r="H77" s="165">
        <f>[4]Factors!H232</f>
        <v>0</v>
      </c>
      <c r="I77" s="165">
        <f>[4]Factors!I232</f>
        <v>0</v>
      </c>
      <c r="J77" s="165">
        <f>[4]Factors!J232</f>
        <v>0</v>
      </c>
      <c r="K77" s="165">
        <f>[4]Factors!K232</f>
        <v>0</v>
      </c>
      <c r="L77" s="165">
        <f>[4]Factors!L232</f>
        <v>0</v>
      </c>
    </row>
    <row r="78" spans="1:12">
      <c r="A78" s="164"/>
      <c r="B78" s="164" t="s">
        <v>31</v>
      </c>
      <c r="C78" s="165">
        <f>[4]Factors!C233</f>
        <v>-766756.51833333296</v>
      </c>
      <c r="D78" s="165">
        <f>[4]Factors!D233</f>
        <v>-32143.054341435971</v>
      </c>
      <c r="E78" s="165">
        <f>[4]Factors!E233</f>
        <v>-564677.34781071951</v>
      </c>
      <c r="F78" s="165">
        <f>[4]Factors!F233</f>
        <v>-169936.11618117761</v>
      </c>
      <c r="G78" s="165">
        <f>[4]Factors!G233</f>
        <v>0</v>
      </c>
      <c r="H78" s="165">
        <f>[4]Factors!H233</f>
        <v>0</v>
      </c>
      <c r="I78" s="165">
        <f>[4]Factors!I233</f>
        <v>0</v>
      </c>
      <c r="J78" s="165">
        <f>[4]Factors!J233</f>
        <v>0</v>
      </c>
      <c r="K78" s="165">
        <f>[4]Factors!K233</f>
        <v>0</v>
      </c>
      <c r="L78" s="165">
        <f>[4]Factors!L233</f>
        <v>0</v>
      </c>
    </row>
    <row r="79" spans="1:12">
      <c r="A79" s="164"/>
      <c r="B79" s="164" t="s">
        <v>33</v>
      </c>
      <c r="C79" s="165">
        <f>[4]Factors!C234</f>
        <v>0</v>
      </c>
      <c r="D79" s="165">
        <f>[4]Factors!D234</f>
        <v>0</v>
      </c>
      <c r="E79" s="165">
        <f>[4]Factors!E234</f>
        <v>0</v>
      </c>
      <c r="F79" s="165">
        <f>[4]Factors!F234</f>
        <v>0</v>
      </c>
      <c r="G79" s="165">
        <f>[4]Factors!G234</f>
        <v>0</v>
      </c>
      <c r="H79" s="165">
        <f>[4]Factors!H234</f>
        <v>0</v>
      </c>
      <c r="I79" s="165">
        <f>[4]Factors!I234</f>
        <v>0</v>
      </c>
      <c r="J79" s="165">
        <f>[4]Factors!J234</f>
        <v>0</v>
      </c>
      <c r="K79" s="165">
        <f>[4]Factors!K234</f>
        <v>0</v>
      </c>
      <c r="L79" s="165">
        <f>[4]Factors!L234</f>
        <v>0</v>
      </c>
    </row>
    <row r="80" spans="1:12">
      <c r="A80" s="164"/>
      <c r="B80" s="164" t="s">
        <v>20</v>
      </c>
      <c r="C80" s="165">
        <f>[4]Factors!C235</f>
        <v>-2049040560.11708</v>
      </c>
      <c r="D80" s="165">
        <f>[4]Factors!D235</f>
        <v>-31363253.03346546</v>
      </c>
      <c r="E80" s="165">
        <f>[4]Factors!E235</f>
        <v>-544993028.9236033</v>
      </c>
      <c r="F80" s="165">
        <f>[4]Factors!F235</f>
        <v>-163488386.14852205</v>
      </c>
      <c r="G80" s="165">
        <f>[4]Factors!G235</f>
        <v>0</v>
      </c>
      <c r="H80" s="165">
        <f>[4]Factors!H235</f>
        <v>-251328518.9486388</v>
      </c>
      <c r="I80" s="165">
        <f>[4]Factors!I235</f>
        <v>-906071479.39878273</v>
      </c>
      <c r="J80" s="165">
        <f>[4]Factors!J235</f>
        <v>-117514006.35940644</v>
      </c>
      <c r="K80" s="165">
        <f>[4]Factors!K235</f>
        <v>-33495877.881220963</v>
      </c>
      <c r="L80" s="165">
        <f>[4]Factors!L235</f>
        <v>-786009.42344012146</v>
      </c>
    </row>
    <row r="81" spans="1:14">
      <c r="A81" s="164"/>
      <c r="B81" s="164"/>
      <c r="C81" s="171">
        <f>SUM(C76:C80)</f>
        <v>-2049807316.6354134</v>
      </c>
      <c r="D81" s="171">
        <f t="shared" ref="D81:L81" si="18">SUM(D76:D80)</f>
        <v>-31395396.087806895</v>
      </c>
      <c r="E81" s="171">
        <f t="shared" si="18"/>
        <v>-545557706.27141404</v>
      </c>
      <c r="F81" s="171">
        <f t="shared" si="18"/>
        <v>-163658322.26470321</v>
      </c>
      <c r="G81" s="171">
        <f t="shared" si="18"/>
        <v>0</v>
      </c>
      <c r="H81" s="171">
        <f t="shared" si="18"/>
        <v>-251328518.9486388</v>
      </c>
      <c r="I81" s="171">
        <f t="shared" si="18"/>
        <v>-906071479.39878273</v>
      </c>
      <c r="J81" s="171">
        <f t="shared" si="18"/>
        <v>-117514006.35940644</v>
      </c>
      <c r="K81" s="171">
        <f t="shared" si="18"/>
        <v>-33495877.881220963</v>
      </c>
      <c r="L81" s="171">
        <f t="shared" si="18"/>
        <v>-786009.42344012146</v>
      </c>
    </row>
    <row r="82" spans="1:14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</row>
    <row r="83" spans="1:14">
      <c r="A83" s="164" t="s">
        <v>176</v>
      </c>
      <c r="B83" s="164"/>
      <c r="C83" s="165">
        <f>C73+C81</f>
        <v>5826601205.7591743</v>
      </c>
      <c r="D83" s="165">
        <f t="shared" ref="D83:L83" si="19">D73+D81</f>
        <v>89215886.537651479</v>
      </c>
      <c r="E83" s="165">
        <f t="shared" si="19"/>
        <v>1550296202.3351464</v>
      </c>
      <c r="F83" s="165">
        <f t="shared" si="19"/>
        <v>465062607.44109517</v>
      </c>
      <c r="G83" s="165">
        <f t="shared" si="19"/>
        <v>0</v>
      </c>
      <c r="H83" s="165">
        <f t="shared" si="19"/>
        <v>714523955.91388869</v>
      </c>
      <c r="I83" s="165">
        <f t="shared" si="19"/>
        <v>2575948863.8865805</v>
      </c>
      <c r="J83" s="165">
        <f t="shared" si="19"/>
        <v>334090678.52513063</v>
      </c>
      <c r="K83" s="165">
        <f t="shared" si="19"/>
        <v>95228396.015055165</v>
      </c>
      <c r="L83" s="165">
        <f t="shared" si="19"/>
        <v>2234615.1046263264</v>
      </c>
    </row>
    <row r="84" spans="1:14">
      <c r="A84" s="166" t="s">
        <v>133</v>
      </c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</row>
    <row r="85" spans="1:14">
      <c r="A85" s="166" t="s">
        <v>177</v>
      </c>
      <c r="B85" s="164"/>
      <c r="C85" s="167">
        <f>SUM(D85:L85)</f>
        <v>1</v>
      </c>
      <c r="D85" s="167">
        <f t="shared" ref="D85:L85" si="20">D83/$C83</f>
        <v>1.5311823031490129E-2</v>
      </c>
      <c r="E85" s="167">
        <f t="shared" si="20"/>
        <v>0.26607213152030906</v>
      </c>
      <c r="F85" s="167">
        <f t="shared" si="20"/>
        <v>7.9817133697328443E-2</v>
      </c>
      <c r="G85" s="167">
        <f t="shared" si="20"/>
        <v>0</v>
      </c>
      <c r="H85" s="167">
        <f t="shared" si="20"/>
        <v>0.12263134727800375</v>
      </c>
      <c r="I85" s="167">
        <f t="shared" si="20"/>
        <v>0.44210145381846988</v>
      </c>
      <c r="J85" s="167">
        <f t="shared" si="20"/>
        <v>5.7338861323631717E-2</v>
      </c>
      <c r="K85" s="167">
        <f t="shared" si="20"/>
        <v>1.6343729843897464E-2</v>
      </c>
      <c r="L85" s="167">
        <f t="shared" si="20"/>
        <v>3.835194868695614E-4</v>
      </c>
    </row>
    <row r="87" spans="1:14">
      <c r="A87" s="166" t="s">
        <v>108</v>
      </c>
      <c r="B87" s="164"/>
      <c r="C87" s="167">
        <f>SUM(D87:L87)</f>
        <v>1.0000000000000002</v>
      </c>
      <c r="D87" s="167">
        <f>SUM($D$85:$F$85)*'11.10-11.11'!D128</f>
        <v>1.5141842201764294E-2</v>
      </c>
      <c r="E87" s="167">
        <f>SUM($D$85:$F$85)*'11.10-11.11'!E128</f>
        <v>0.26600631055893331</v>
      </c>
      <c r="F87" s="167">
        <f>SUM($D$85:$F$85)*'11.10-11.11'!F128</f>
        <v>8.0052935488430066E-2</v>
      </c>
      <c r="G87" s="167">
        <v>0</v>
      </c>
      <c r="H87" s="167">
        <f>SUM($H$85:$L$85)*'11.10-11.11'!G129</f>
        <v>0.11836977656573204</v>
      </c>
      <c r="I87" s="167">
        <f>SUM($H$85:$L$85)*'11.10-11.11'!L129</f>
        <v>0.44613269222821872</v>
      </c>
      <c r="J87" s="167">
        <f>SUM($H$85:$L$85)*'11.10-11.11'!I129</f>
        <v>5.8389832970293501E-2</v>
      </c>
      <c r="K87" s="167">
        <f>SUM($H$85:$L$85)*'11.10-11.11'!J129</f>
        <v>1.5533338246382783E-2</v>
      </c>
      <c r="L87" s="167">
        <f>SUM($H$85:$L$85)*'11.10-11.11'!K129</f>
        <v>3.7327174024527897E-4</v>
      </c>
    </row>
    <row r="88" spans="1:14">
      <c r="A88" s="166" t="s">
        <v>110</v>
      </c>
      <c r="B88" s="164"/>
      <c r="C88" s="167">
        <f>SUM(D88:L88)</f>
        <v>1</v>
      </c>
      <c r="D88" s="167">
        <f>SUM($D$85:$F$85)*'11.8-11.9'!C126</f>
        <v>1.5486827977060537E-2</v>
      </c>
      <c r="E88" s="167">
        <f>SUM($D$85:$F$85)*'11.8-11.9'!D126</f>
        <v>0.26403458634721633</v>
      </c>
      <c r="F88" s="167">
        <f>SUM($D$85:$F$85)*'11.8-11.9'!E126</f>
        <v>8.1679673924850815E-2</v>
      </c>
      <c r="G88" s="167">
        <v>0</v>
      </c>
      <c r="H88" s="167">
        <f>SUM($H$85:$L$85)*'11.8-11.9'!F127</f>
        <v>0.13205349087717236</v>
      </c>
      <c r="I88" s="167">
        <f>SUM($H$85:$L$85)*'11.8-11.9'!K127</f>
        <v>0.42929077726135323</v>
      </c>
      <c r="J88" s="167">
        <f>SUM($H$85:$L$85)*'11.8-11.9'!H127</f>
        <v>5.9401569200098633E-2</v>
      </c>
      <c r="K88" s="167">
        <f>SUM($H$85:$L$85)*'11.8-11.9'!I127</f>
        <v>1.7694107427801021E-2</v>
      </c>
      <c r="L88" s="167">
        <f>SUM($H$85:$L$85)*'11.8-11.9'!J127</f>
        <v>3.5896698444711698E-4</v>
      </c>
    </row>
    <row r="91" spans="1:14">
      <c r="A91" s="164" t="s">
        <v>178</v>
      </c>
      <c r="B91" s="164"/>
      <c r="C91" s="172">
        <f>SUM(D91:N91)</f>
        <v>2089773</v>
      </c>
      <c r="D91" s="179">
        <f>[4]Factors!D565</f>
        <v>47931</v>
      </c>
      <c r="E91" s="179">
        <f>[4]Factors!E565</f>
        <v>641204</v>
      </c>
      <c r="F91" s="179">
        <f>[4]Factors!F565</f>
        <v>140913</v>
      </c>
      <c r="G91" s="179">
        <f>[4]Factors!G565</f>
        <v>0</v>
      </c>
      <c r="H91" s="179">
        <f>[4]Factors!H565</f>
        <v>132792</v>
      </c>
      <c r="I91" s="179">
        <f>[4]Factors!I565</f>
        <v>1021427</v>
      </c>
      <c r="J91" s="179">
        <f>[4]Factors!J565</f>
        <v>88650</v>
      </c>
      <c r="K91" s="179">
        <f>[4]Factors!K565</f>
        <v>16856</v>
      </c>
      <c r="L91" s="179">
        <f>[4]Factors!L565</f>
        <v>0</v>
      </c>
      <c r="M91" s="178"/>
      <c r="N91" s="178"/>
    </row>
    <row r="92" spans="1:14">
      <c r="A92" s="176" t="s">
        <v>112</v>
      </c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</row>
    <row r="93" spans="1:14">
      <c r="A93" s="176" t="s">
        <v>179</v>
      </c>
      <c r="B93" s="164"/>
      <c r="C93" s="177"/>
      <c r="D93" s="167">
        <f>D91/$C91</f>
        <v>2.2935983956152175E-2</v>
      </c>
      <c r="E93" s="167">
        <f t="shared" ref="E93:L93" si="21">E91/$C91</f>
        <v>0.30682949774927709</v>
      </c>
      <c r="F93" s="167">
        <f t="shared" si="21"/>
        <v>6.742981175467383E-2</v>
      </c>
      <c r="G93" s="167">
        <f t="shared" si="21"/>
        <v>0</v>
      </c>
      <c r="H93" s="167">
        <f t="shared" si="21"/>
        <v>6.3543743746330345E-2</v>
      </c>
      <c r="I93" s="167">
        <f>I91/$C91</f>
        <v>0.48877413958358157</v>
      </c>
      <c r="J93" s="167">
        <f t="shared" si="21"/>
        <v>4.2420875377373525E-2</v>
      </c>
      <c r="K93" s="167">
        <f t="shared" si="21"/>
        <v>8.0659478326114854E-3</v>
      </c>
      <c r="L93" s="167">
        <f t="shared" si="21"/>
        <v>0</v>
      </c>
      <c r="M93" s="167"/>
      <c r="N93" s="167"/>
    </row>
    <row r="96" spans="1:14">
      <c r="A96" s="166" t="s">
        <v>113</v>
      </c>
      <c r="B96" s="164"/>
      <c r="C96" s="164"/>
      <c r="D96" s="164"/>
      <c r="E96" s="164"/>
      <c r="F96" s="180" t="s">
        <v>180</v>
      </c>
      <c r="G96" s="164"/>
    </row>
    <row r="97" spans="1:13">
      <c r="A97" s="164" t="s">
        <v>181</v>
      </c>
      <c r="B97" s="164"/>
      <c r="C97" s="181"/>
      <c r="D97" s="181"/>
      <c r="E97" s="181"/>
      <c r="F97" s="182" t="s">
        <v>182</v>
      </c>
      <c r="H97" s="182" t="s">
        <v>183</v>
      </c>
    </row>
    <row r="98" spans="1:13">
      <c r="A98" s="164" t="s">
        <v>84</v>
      </c>
      <c r="B98" s="164"/>
      <c r="C98" s="183"/>
      <c r="D98" s="183"/>
      <c r="E98" s="183"/>
      <c r="F98" s="184">
        <f>[4]Factors!F585</f>
        <v>27.258371552402249</v>
      </c>
      <c r="H98" s="167">
        <f t="shared" ref="H98:H108" si="22">F98/$F$108</f>
        <v>0.2725837155240225</v>
      </c>
    </row>
    <row r="99" spans="1:13">
      <c r="A99" s="164" t="s">
        <v>184</v>
      </c>
      <c r="B99" s="164"/>
      <c r="C99" s="183"/>
      <c r="D99" s="183"/>
      <c r="E99" s="183"/>
      <c r="F99" s="184">
        <f>[4]Factors!F586</f>
        <v>6.264027551852748</v>
      </c>
      <c r="H99" s="167">
        <f t="shared" si="22"/>
        <v>6.264027551852748E-2</v>
      </c>
    </row>
    <row r="100" spans="1:13">
      <c r="A100" s="164" t="s">
        <v>185</v>
      </c>
      <c r="B100" s="164"/>
      <c r="C100" s="183"/>
      <c r="D100" s="183"/>
      <c r="E100" s="183"/>
      <c r="F100" s="184">
        <f>[4]Factors!F587</f>
        <v>0</v>
      </c>
      <c r="H100" s="167">
        <f t="shared" si="22"/>
        <v>0</v>
      </c>
    </row>
    <row r="101" spans="1:13">
      <c r="A101" s="164" t="s">
        <v>186</v>
      </c>
      <c r="B101" s="164"/>
      <c r="C101" s="183"/>
      <c r="D101" s="183"/>
      <c r="E101" s="183"/>
      <c r="F101" s="184">
        <f>[4]Factors!F588</f>
        <v>0</v>
      </c>
      <c r="H101" s="167">
        <f t="shared" si="22"/>
        <v>0</v>
      </c>
    </row>
    <row r="102" spans="1:13">
      <c r="A102" s="164" t="s">
        <v>187</v>
      </c>
      <c r="B102" s="164"/>
      <c r="C102" s="183"/>
      <c r="D102" s="183"/>
      <c r="E102" s="183"/>
      <c r="F102" s="184">
        <f>[4]Factors!F589</f>
        <v>5.0323414237423778</v>
      </c>
      <c r="H102" s="167">
        <f t="shared" si="22"/>
        <v>5.0323414237423779E-2</v>
      </c>
    </row>
    <row r="103" spans="1:13">
      <c r="A103" s="164" t="s">
        <v>86</v>
      </c>
      <c r="B103" s="164"/>
      <c r="C103" s="183"/>
      <c r="D103" s="183"/>
      <c r="E103" s="183"/>
      <c r="F103" s="184">
        <f>[4]Factors!F590</f>
        <v>0</v>
      </c>
      <c r="H103" s="167">
        <f t="shared" si="22"/>
        <v>0</v>
      </c>
    </row>
    <row r="104" spans="1:13">
      <c r="A104" s="164" t="s">
        <v>188</v>
      </c>
      <c r="B104" s="164"/>
      <c r="C104" s="183"/>
      <c r="D104" s="183"/>
      <c r="E104" s="183"/>
      <c r="F104" s="184">
        <f>[4]Factors!F591</f>
        <v>8.2219997834898297</v>
      </c>
      <c r="H104" s="167">
        <f t="shared" si="22"/>
        <v>8.2219997834898292E-2</v>
      </c>
    </row>
    <row r="105" spans="1:13">
      <c r="A105" s="164" t="s">
        <v>189</v>
      </c>
      <c r="B105" s="164"/>
      <c r="C105" s="183"/>
      <c r="D105" s="183"/>
      <c r="E105" s="183"/>
      <c r="F105" s="184">
        <f>[4]Factors!F592</f>
        <v>1.8522767168885816</v>
      </c>
      <c r="H105" s="167">
        <f t="shared" si="22"/>
        <v>1.8522767168885818E-2</v>
      </c>
    </row>
    <row r="106" spans="1:13">
      <c r="A106" s="164" t="s">
        <v>83</v>
      </c>
      <c r="B106" s="164"/>
      <c r="C106" s="183"/>
      <c r="D106" s="183"/>
      <c r="E106" s="183"/>
      <c r="F106" s="184">
        <f>[4]Factors!F593</f>
        <v>3.1996233440683275</v>
      </c>
      <c r="H106" s="167">
        <f t="shared" si="22"/>
        <v>3.1996233440683274E-2</v>
      </c>
    </row>
    <row r="107" spans="1:13">
      <c r="A107" s="164" t="s">
        <v>87</v>
      </c>
      <c r="B107" s="164"/>
      <c r="C107" s="183"/>
      <c r="D107" s="183"/>
      <c r="E107" s="183"/>
      <c r="F107" s="184">
        <f>[4]Factors!F594</f>
        <v>48.17135962755588</v>
      </c>
      <c r="H107" s="185">
        <f t="shared" si="22"/>
        <v>0.48171359627555882</v>
      </c>
    </row>
    <row r="108" spans="1:13">
      <c r="A108" s="164" t="s">
        <v>10</v>
      </c>
      <c r="B108" s="164"/>
      <c r="C108" s="186"/>
      <c r="D108" s="186"/>
      <c r="E108" s="186"/>
      <c r="F108" s="187">
        <f>SUM(F98:F107)</f>
        <v>100</v>
      </c>
      <c r="H108" s="167">
        <f t="shared" si="22"/>
        <v>1</v>
      </c>
    </row>
    <row r="111" spans="1:13">
      <c r="A111" s="166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</row>
    <row r="112" spans="1:13">
      <c r="A112" s="164"/>
      <c r="B112" s="164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</row>
    <row r="113" spans="1:14">
      <c r="A113" s="164"/>
      <c r="B113" s="164"/>
      <c r="C113" s="164"/>
      <c r="D113" s="164"/>
      <c r="E113" s="172"/>
      <c r="F113" s="164"/>
      <c r="G113" s="172"/>
      <c r="H113" s="164"/>
      <c r="I113" s="164"/>
      <c r="J113" s="164"/>
      <c r="K113" s="164"/>
      <c r="L113" s="164"/>
      <c r="M113" s="164"/>
    </row>
    <row r="114" spans="1:14">
      <c r="A114" s="164" t="s">
        <v>190</v>
      </c>
      <c r="B114" s="164"/>
      <c r="C114" s="165">
        <f>[4]Factors!C556</f>
        <v>16946031.580000002</v>
      </c>
      <c r="D114" s="165">
        <f>[4]Factors!D556</f>
        <v>584129.36952192895</v>
      </c>
      <c r="E114" s="165">
        <f>[4]Factors!E556</f>
        <v>6697241.4580106596</v>
      </c>
      <c r="F114" s="165">
        <f>[4]Factors!F556</f>
        <v>2309275.9037500485</v>
      </c>
      <c r="G114" s="165">
        <f>[4]Factors!G556</f>
        <v>0</v>
      </c>
      <c r="H114" s="165">
        <f>[4]Factors!H556</f>
        <v>1352548.5770456695</v>
      </c>
      <c r="I114" s="165">
        <f>[4]Factors!I556</f>
        <v>5692306.6356684677</v>
      </c>
      <c r="J114" s="165">
        <f>[4]Factors!J556</f>
        <v>310280.27948444639</v>
      </c>
      <c r="K114" s="165">
        <f>[4]Factors!K556</f>
        <v>249.35651877979095</v>
      </c>
      <c r="L114" s="165">
        <f>[4]Factors!L556</f>
        <v>0</v>
      </c>
      <c r="M114" s="165"/>
      <c r="N114" s="189"/>
    </row>
    <row r="115" spans="1:14">
      <c r="A115" s="164"/>
      <c r="B115" s="164"/>
      <c r="C115" s="164"/>
      <c r="D115" s="164"/>
      <c r="E115" s="164"/>
      <c r="F115" s="164"/>
      <c r="G115" s="177"/>
      <c r="H115" s="164"/>
      <c r="I115" s="164"/>
      <c r="J115" s="164"/>
      <c r="K115" s="164"/>
      <c r="L115" s="164"/>
      <c r="M115" s="164"/>
      <c r="N115" s="189"/>
    </row>
    <row r="116" spans="1:14">
      <c r="A116" s="166" t="s">
        <v>115</v>
      </c>
      <c r="B116" s="164"/>
      <c r="C116" s="188">
        <f>C114/$C114</f>
        <v>1</v>
      </c>
      <c r="D116" s="188">
        <f t="shared" ref="D116:L116" si="23">D114/$C114</f>
        <v>3.4469979992916365E-2</v>
      </c>
      <c r="E116" s="188">
        <f t="shared" si="23"/>
        <v>0.39521001872290024</v>
      </c>
      <c r="F116" s="188">
        <f t="shared" si="23"/>
        <v>0.13627237107686591</v>
      </c>
      <c r="G116" s="188">
        <f t="shared" si="23"/>
        <v>0</v>
      </c>
      <c r="H116" s="188">
        <f t="shared" si="23"/>
        <v>7.9815062934378733E-2</v>
      </c>
      <c r="I116" s="188">
        <f t="shared" si="23"/>
        <v>0.33590794451171835</v>
      </c>
      <c r="J116" s="188">
        <f t="shared" si="23"/>
        <v>1.8309908017086696E-2</v>
      </c>
      <c r="K116" s="188">
        <f t="shared" si="23"/>
        <v>1.4714744133610952E-5</v>
      </c>
      <c r="L116" s="188">
        <f t="shared" si="23"/>
        <v>0</v>
      </c>
      <c r="M116" s="188"/>
      <c r="N116" s="189"/>
    </row>
    <row r="117" spans="1:14">
      <c r="M117" s="189"/>
      <c r="N117" s="189"/>
    </row>
    <row r="118" spans="1:14">
      <c r="A118" s="166" t="s">
        <v>191</v>
      </c>
      <c r="B118" s="164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</row>
    <row r="119" spans="1:14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</row>
    <row r="120" spans="1:14">
      <c r="A120" s="164" t="s">
        <v>193</v>
      </c>
      <c r="B120" s="164" t="s">
        <v>31</v>
      </c>
      <c r="C120" s="165">
        <f>[4]Factors!C669</f>
        <v>17094202</v>
      </c>
      <c r="D120" s="165">
        <f>[4]Factors!D669</f>
        <v>716602.79459224129</v>
      </c>
      <c r="E120" s="165">
        <f>[4]Factors!E669</f>
        <v>12589014.136172447</v>
      </c>
      <c r="F120" s="165">
        <f>[4]Factors!F669</f>
        <v>3788585.0692353141</v>
      </c>
      <c r="G120" s="165">
        <f>[4]Factors!G669</f>
        <v>0</v>
      </c>
      <c r="H120" s="165">
        <f>[4]Factors!H669</f>
        <v>0</v>
      </c>
      <c r="I120" s="165">
        <f>[4]Factors!I669</f>
        <v>0</v>
      </c>
      <c r="J120" s="165">
        <f>[4]Factors!J669</f>
        <v>0</v>
      </c>
      <c r="K120" s="165">
        <f>[4]Factors!K669</f>
        <v>0</v>
      </c>
      <c r="L120" s="165">
        <f>[4]Factors!L669</f>
        <v>0</v>
      </c>
      <c r="M120" s="165"/>
      <c r="N120" s="165"/>
    </row>
    <row r="121" spans="1:14">
      <c r="A121" s="165">
        <v>-108</v>
      </c>
      <c r="B121" s="164" t="s">
        <v>31</v>
      </c>
      <c r="C121" s="165">
        <f>[4]Factors!C670</f>
        <v>-8434030</v>
      </c>
      <c r="D121" s="165">
        <f>[4]Factors!D670</f>
        <v>-353561.36938564316</v>
      </c>
      <c r="E121" s="165">
        <f>[4]Factors!E670</f>
        <v>-6211236.0024119578</v>
      </c>
      <c r="F121" s="165">
        <f>[4]Factors!F670</f>
        <v>-1869232.6282023997</v>
      </c>
      <c r="G121" s="165">
        <f>[4]Factors!G670</f>
        <v>0</v>
      </c>
      <c r="H121" s="165">
        <f>[4]Factors!H670</f>
        <v>0</v>
      </c>
      <c r="I121" s="165">
        <f>[4]Factors!I670</f>
        <v>0</v>
      </c>
      <c r="J121" s="165">
        <f>[4]Factors!J670</f>
        <v>0</v>
      </c>
      <c r="K121" s="165">
        <f>[4]Factors!K670</f>
        <v>0</v>
      </c>
      <c r="L121" s="165">
        <f>[4]Factors!L670</f>
        <v>0</v>
      </c>
      <c r="M121" s="165"/>
      <c r="N121" s="165"/>
    </row>
    <row r="122" spans="1:14">
      <c r="A122" s="164" t="s">
        <v>194</v>
      </c>
      <c r="B122" s="164" t="s">
        <v>31</v>
      </c>
      <c r="C122" s="165">
        <f>[4]Factors!C671</f>
        <v>3485613</v>
      </c>
      <c r="D122" s="165">
        <f>[4]Factors!D671</f>
        <v>146119.72039800664</v>
      </c>
      <c r="E122" s="165">
        <f>[4]Factors!E671</f>
        <v>2566977.4658229994</v>
      </c>
      <c r="F122" s="165">
        <f>[4]Factors!F671</f>
        <v>772515.81377899426</v>
      </c>
      <c r="G122" s="165">
        <f>[4]Factors!G671</f>
        <v>0</v>
      </c>
      <c r="H122" s="165">
        <f>[4]Factors!H671</f>
        <v>0</v>
      </c>
      <c r="I122" s="165">
        <f>[4]Factors!I671</f>
        <v>0</v>
      </c>
      <c r="J122" s="165">
        <f>[4]Factors!J671</f>
        <v>0</v>
      </c>
      <c r="K122" s="165">
        <f>[4]Factors!K671</f>
        <v>0</v>
      </c>
      <c r="L122" s="165">
        <f>[4]Factors!L671</f>
        <v>0</v>
      </c>
      <c r="M122" s="165"/>
      <c r="N122" s="165"/>
    </row>
    <row r="123" spans="1:14">
      <c r="A123" s="165">
        <v>-108</v>
      </c>
      <c r="B123" s="164" t="s">
        <v>31</v>
      </c>
      <c r="C123" s="165">
        <f>[4]Factors!C672</f>
        <v>-240609</v>
      </c>
      <c r="D123" s="165">
        <f>[4]Factors!D672</f>
        <v>-10086.524179604558</v>
      </c>
      <c r="E123" s="165">
        <f>[4]Factors!E672</f>
        <v>-177196.34425112774</v>
      </c>
      <c r="F123" s="165">
        <f>[4]Factors!F672</f>
        <v>-53326.131569267738</v>
      </c>
      <c r="G123" s="165">
        <f>[4]Factors!G672</f>
        <v>0</v>
      </c>
      <c r="H123" s="165">
        <f>[4]Factors!H672</f>
        <v>0</v>
      </c>
      <c r="I123" s="165">
        <f>[4]Factors!I672</f>
        <v>0</v>
      </c>
      <c r="J123" s="165">
        <f>[4]Factors!J672</f>
        <v>0</v>
      </c>
      <c r="K123" s="165">
        <f>[4]Factors!K672</f>
        <v>0</v>
      </c>
      <c r="L123" s="165">
        <f>[4]Factors!L672</f>
        <v>0</v>
      </c>
      <c r="M123" s="165"/>
      <c r="N123" s="165"/>
    </row>
    <row r="124" spans="1:14">
      <c r="A124" s="165">
        <v>-107</v>
      </c>
      <c r="B124" s="164" t="s">
        <v>31</v>
      </c>
      <c r="C124" s="165">
        <f>[4]Factors!C673</f>
        <v>1778549</v>
      </c>
      <c r="D124" s="165">
        <f>[4]Factors!D673</f>
        <v>74558.214751366337</v>
      </c>
      <c r="E124" s="165">
        <f>[4]Factors!E673</f>
        <v>1309811.2741896561</v>
      </c>
      <c r="F124" s="165">
        <f>[4]Factors!F673</f>
        <v>394179.51105897769</v>
      </c>
      <c r="G124" s="165">
        <f>[4]Factors!G673</f>
        <v>0</v>
      </c>
      <c r="H124" s="165">
        <f>[4]Factors!H673</f>
        <v>0</v>
      </c>
      <c r="I124" s="165">
        <f>[4]Factors!I673</f>
        <v>0</v>
      </c>
      <c r="J124" s="165">
        <f>[4]Factors!J673</f>
        <v>0</v>
      </c>
      <c r="K124" s="165">
        <f>[4]Factors!K673</f>
        <v>0</v>
      </c>
      <c r="L124" s="165">
        <f>[4]Factors!L673</f>
        <v>0</v>
      </c>
      <c r="M124" s="165"/>
      <c r="N124" s="165"/>
    </row>
    <row r="125" spans="1:14">
      <c r="A125" s="165">
        <v>-120</v>
      </c>
      <c r="B125" s="164" t="s">
        <v>17</v>
      </c>
      <c r="C125" s="165">
        <f>[4]Factors!C674</f>
        <v>1975759</v>
      </c>
      <c r="D125" s="165">
        <f>[4]Factors!D674</f>
        <v>84712.479426487567</v>
      </c>
      <c r="E125" s="165">
        <f>[4]Factors!E674</f>
        <v>1444261.180982335</v>
      </c>
      <c r="F125" s="165">
        <f>[4]Factors!F674</f>
        <v>446785.33959117736</v>
      </c>
      <c r="G125" s="165">
        <f>[4]Factors!G674</f>
        <v>0</v>
      </c>
      <c r="H125" s="165">
        <f>[4]Factors!H674</f>
        <v>0</v>
      </c>
      <c r="I125" s="165">
        <f>[4]Factors!I674</f>
        <v>0</v>
      </c>
      <c r="J125" s="165">
        <f>[4]Factors!J674</f>
        <v>0</v>
      </c>
      <c r="K125" s="165">
        <f>[4]Factors!K674</f>
        <v>0</v>
      </c>
      <c r="L125" s="165">
        <f>[4]Factors!L674</f>
        <v>0</v>
      </c>
      <c r="M125" s="165"/>
      <c r="N125" s="165"/>
    </row>
    <row r="126" spans="1:14">
      <c r="A126" s="165">
        <v>-228</v>
      </c>
      <c r="B126" s="164" t="s">
        <v>31</v>
      </c>
      <c r="C126" s="165">
        <f>[4]Factors!C675</f>
        <v>7220849</v>
      </c>
      <c r="D126" s="165">
        <f>[4]Factors!D675</f>
        <v>302703.83915719436</v>
      </c>
      <c r="E126" s="165">
        <f>[4]Factors!E675</f>
        <v>5317789.6304353178</v>
      </c>
      <c r="F126" s="165">
        <f>[4]Factors!F675</f>
        <v>1600355.5304074883</v>
      </c>
      <c r="G126" s="165">
        <f>[4]Factors!G675</f>
        <v>0</v>
      </c>
      <c r="H126" s="165">
        <f>[4]Factors!H675</f>
        <v>0</v>
      </c>
      <c r="I126" s="165">
        <f>[4]Factors!I675</f>
        <v>0</v>
      </c>
      <c r="J126" s="165">
        <f>[4]Factors!J675</f>
        <v>0</v>
      </c>
      <c r="K126" s="165">
        <f>[4]Factors!K675</f>
        <v>0</v>
      </c>
      <c r="L126" s="165">
        <f>[4]Factors!L675</f>
        <v>0</v>
      </c>
      <c r="M126" s="165"/>
      <c r="N126" s="165"/>
    </row>
    <row r="127" spans="1:14">
      <c r="A127" s="165">
        <v>-228</v>
      </c>
      <c r="B127" s="164" t="s">
        <v>31</v>
      </c>
      <c r="C127" s="165">
        <f>[4]Factors!C676</f>
        <v>1472376</v>
      </c>
      <c r="D127" s="165">
        <f>[4]Factors!D676</f>
        <v>61723.194583201119</v>
      </c>
      <c r="E127" s="165">
        <f>[4]Factors!E676</f>
        <v>1084330.3640474731</v>
      </c>
      <c r="F127" s="165">
        <f>[4]Factors!F676</f>
        <v>326322.44136932597</v>
      </c>
      <c r="G127" s="165">
        <f>[4]Factors!G676</f>
        <v>0</v>
      </c>
      <c r="H127" s="165">
        <f>[4]Factors!H676</f>
        <v>0</v>
      </c>
      <c r="I127" s="165">
        <f>[4]Factors!I676</f>
        <v>0</v>
      </c>
      <c r="J127" s="165">
        <f>[4]Factors!J676</f>
        <v>0</v>
      </c>
      <c r="K127" s="165">
        <f>[4]Factors!K676</f>
        <v>0</v>
      </c>
      <c r="L127" s="165">
        <f>[4]Factors!L676</f>
        <v>0</v>
      </c>
      <c r="M127" s="165"/>
      <c r="N127" s="165"/>
    </row>
    <row r="128" spans="1:14">
      <c r="A128" s="165">
        <v>-228</v>
      </c>
      <c r="B128" s="164" t="s">
        <v>195</v>
      </c>
      <c r="C128" s="165">
        <f>[4]Factors!C677</f>
        <v>3531000</v>
      </c>
      <c r="D128" s="165">
        <f>[4]Factors!D677</f>
        <v>148022.38020266779</v>
      </c>
      <c r="E128" s="165">
        <f>[4]Factors!E677</f>
        <v>2600402.6929613273</v>
      </c>
      <c r="F128" s="165">
        <f>[4]Factors!F677</f>
        <v>782574.9268360053</v>
      </c>
      <c r="G128" s="165">
        <f>[4]Factors!G677</f>
        <v>0</v>
      </c>
      <c r="H128" s="165">
        <f>[4]Factors!H677</f>
        <v>0</v>
      </c>
      <c r="I128" s="165">
        <f>[4]Factors!I677</f>
        <v>0</v>
      </c>
      <c r="J128" s="165">
        <f>[4]Factors!J677</f>
        <v>0</v>
      </c>
      <c r="K128" s="165">
        <f>[4]Factors!K677</f>
        <v>0</v>
      </c>
      <c r="L128" s="165">
        <f>[4]Factors!L677</f>
        <v>0</v>
      </c>
      <c r="M128" s="165"/>
      <c r="N128" s="165"/>
    </row>
    <row r="129" spans="1:14">
      <c r="A129" s="165">
        <v>-228</v>
      </c>
      <c r="B129" s="164" t="s">
        <v>17</v>
      </c>
      <c r="C129" s="165">
        <f>[4]Factors!C678</f>
        <v>1743025</v>
      </c>
      <c r="D129" s="165">
        <f>[4]Factors!D678</f>
        <v>74733.795696921283</v>
      </c>
      <c r="E129" s="165">
        <f>[4]Factors!E678</f>
        <v>1274134.8236205603</v>
      </c>
      <c r="F129" s="165">
        <f>[4]Factors!F678</f>
        <v>394156.38068251841</v>
      </c>
      <c r="G129" s="165">
        <f>[4]Factors!G678</f>
        <v>0</v>
      </c>
      <c r="H129" s="165">
        <f>[4]Factors!H678</f>
        <v>0</v>
      </c>
      <c r="I129" s="165">
        <f>[4]Factors!I678</f>
        <v>0</v>
      </c>
      <c r="J129" s="165">
        <f>[4]Factors!J678</f>
        <v>0</v>
      </c>
      <c r="K129" s="165">
        <f>[4]Factors!K678</f>
        <v>0</v>
      </c>
      <c r="L129" s="165">
        <f>[4]Factors!L678</f>
        <v>0</v>
      </c>
      <c r="M129" s="165"/>
      <c r="N129" s="165"/>
    </row>
    <row r="130" spans="1:14">
      <c r="A130" s="164" t="s">
        <v>196</v>
      </c>
      <c r="B130" s="164"/>
      <c r="C130" s="171">
        <f>SUM(C120:C129)</f>
        <v>29626734</v>
      </c>
      <c r="D130" s="171">
        <f t="shared" ref="D130:L130" si="24">SUM(D120:D129)</f>
        <v>1245528.5252428385</v>
      </c>
      <c r="E130" s="171">
        <f t="shared" si="24"/>
        <v>21798289.221569031</v>
      </c>
      <c r="F130" s="171">
        <f t="shared" si="24"/>
        <v>6582916.2531881342</v>
      </c>
      <c r="G130" s="171">
        <f t="shared" si="24"/>
        <v>0</v>
      </c>
      <c r="H130" s="171">
        <f t="shared" si="24"/>
        <v>0</v>
      </c>
      <c r="I130" s="171">
        <f t="shared" si="24"/>
        <v>0</v>
      </c>
      <c r="J130" s="171">
        <f t="shared" si="24"/>
        <v>0</v>
      </c>
      <c r="K130" s="171">
        <f t="shared" si="24"/>
        <v>0</v>
      </c>
      <c r="L130" s="171">
        <f t="shared" si="24"/>
        <v>0</v>
      </c>
      <c r="M130" s="165"/>
      <c r="N130" s="165"/>
    </row>
    <row r="131" spans="1:14">
      <c r="A131" s="164"/>
      <c r="B131" s="164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</row>
    <row r="132" spans="1:14">
      <c r="A132" s="164" t="s">
        <v>197</v>
      </c>
      <c r="B132" s="164" t="s">
        <v>195</v>
      </c>
      <c r="C132" s="165">
        <f>[4]Factors!C681</f>
        <v>112680</v>
      </c>
      <c r="D132" s="165">
        <f>[4]Factors!D681</f>
        <v>4723.6368737571811</v>
      </c>
      <c r="E132" s="165">
        <f>[4]Factors!E681</f>
        <v>82983.113974194959</v>
      </c>
      <c r="F132" s="165">
        <f>[4]Factors!F681</f>
        <v>24973.249152047883</v>
      </c>
      <c r="G132" s="165">
        <f>[4]Factors!G681</f>
        <v>0</v>
      </c>
      <c r="H132" s="165">
        <f>[4]Factors!H681</f>
        <v>0</v>
      </c>
      <c r="I132" s="165">
        <f>[4]Factors!I681</f>
        <v>0</v>
      </c>
      <c r="J132" s="165">
        <f>[4]Factors!J681</f>
        <v>0</v>
      </c>
      <c r="K132" s="165">
        <f>[4]Factors!K681</f>
        <v>0</v>
      </c>
      <c r="L132" s="165">
        <f>[4]Factors!L681</f>
        <v>0</v>
      </c>
      <c r="M132" s="165"/>
      <c r="N132" s="165"/>
    </row>
    <row r="133" spans="1:14">
      <c r="A133" s="165">
        <v>-228</v>
      </c>
      <c r="B133" s="164" t="s">
        <v>17</v>
      </c>
      <c r="C133" s="165">
        <f>[4]Factors!C682</f>
        <v>941950</v>
      </c>
      <c r="D133" s="165">
        <f>[4]Factors!D682</f>
        <v>40386.970271060374</v>
      </c>
      <c r="E133" s="165">
        <f>[4]Factors!E682</f>
        <v>688556.55949248397</v>
      </c>
      <c r="F133" s="165">
        <f>[4]Factors!F682</f>
        <v>213006.47023645573</v>
      </c>
      <c r="G133" s="165">
        <f>[4]Factors!G682</f>
        <v>0</v>
      </c>
      <c r="H133" s="165">
        <f>[4]Factors!H682</f>
        <v>0</v>
      </c>
      <c r="I133" s="165">
        <f>[4]Factors!I682</f>
        <v>0</v>
      </c>
      <c r="J133" s="165">
        <f>[4]Factors!J682</f>
        <v>0</v>
      </c>
      <c r="K133" s="165">
        <f>[4]Factors!K682</f>
        <v>0</v>
      </c>
      <c r="L133" s="165">
        <f>[4]Factors!L682</f>
        <v>0</v>
      </c>
      <c r="M133" s="165"/>
      <c r="N133" s="165"/>
    </row>
    <row r="134" spans="1:14">
      <c r="A134" s="164" t="s">
        <v>198</v>
      </c>
      <c r="B134" s="164"/>
      <c r="C134" s="171">
        <f>SUM(C132:C133)</f>
        <v>1054630</v>
      </c>
      <c r="D134" s="171">
        <f t="shared" ref="D134:L134" si="25">SUM(D132:D133)</f>
        <v>45110.607144817557</v>
      </c>
      <c r="E134" s="171">
        <f t="shared" si="25"/>
        <v>771539.67346667894</v>
      </c>
      <c r="F134" s="171">
        <f t="shared" si="25"/>
        <v>237979.71938850361</v>
      </c>
      <c r="G134" s="171">
        <f t="shared" si="25"/>
        <v>0</v>
      </c>
      <c r="H134" s="171">
        <f t="shared" si="25"/>
        <v>0</v>
      </c>
      <c r="I134" s="171">
        <f t="shared" si="25"/>
        <v>0</v>
      </c>
      <c r="J134" s="171">
        <f t="shared" si="25"/>
        <v>0</v>
      </c>
      <c r="K134" s="171">
        <f t="shared" si="25"/>
        <v>0</v>
      </c>
      <c r="L134" s="171">
        <f t="shared" si="25"/>
        <v>0</v>
      </c>
      <c r="M134" s="165"/>
      <c r="N134" s="165"/>
    </row>
    <row r="135" spans="1:14">
      <c r="A135" s="164"/>
      <c r="B135" s="164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</row>
    <row r="136" spans="1:14">
      <c r="A136" s="164" t="s">
        <v>199</v>
      </c>
      <c r="B136" s="164"/>
      <c r="C136" s="165">
        <f>[4]Factors!C685</f>
        <v>30681364</v>
      </c>
      <c r="D136" s="165">
        <f>[4]Factors!D685</f>
        <v>1290639.132387656</v>
      </c>
      <c r="E136" s="165">
        <f>[4]Factors!E685</f>
        <v>22569828.89503571</v>
      </c>
      <c r="F136" s="165">
        <f>[4]Factors!F685</f>
        <v>6820895.9725766378</v>
      </c>
      <c r="G136" s="165">
        <f>[4]Factors!G685</f>
        <v>0</v>
      </c>
      <c r="H136" s="165">
        <f>[4]Factors!H685</f>
        <v>0</v>
      </c>
      <c r="I136" s="165">
        <f>[4]Factors!I685</f>
        <v>0</v>
      </c>
      <c r="J136" s="165">
        <f>[4]Factors!J685</f>
        <v>0</v>
      </c>
      <c r="K136" s="165">
        <f>[4]Factors!K685</f>
        <v>0</v>
      </c>
      <c r="L136" s="165">
        <f>[4]Factors!L685</f>
        <v>0</v>
      </c>
      <c r="M136" s="165"/>
      <c r="N136" s="165"/>
    </row>
    <row r="137" spans="1:14">
      <c r="A137" s="164"/>
      <c r="B137" s="164"/>
      <c r="C137" s="16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</row>
    <row r="138" spans="1:14">
      <c r="A138" s="166" t="s">
        <v>135</v>
      </c>
      <c r="B138" s="164"/>
      <c r="C138" s="167">
        <f>(C136/$C136)</f>
        <v>1</v>
      </c>
      <c r="D138" s="167">
        <f t="shared" ref="D138:L138" si="26">(D136/$C136)</f>
        <v>4.206589812590001E-2</v>
      </c>
      <c r="E138" s="167">
        <f t="shared" si="26"/>
        <v>0.73562012741792415</v>
      </c>
      <c r="F138" s="167">
        <f t="shared" si="26"/>
        <v>0.22231397445617598</v>
      </c>
      <c r="G138" s="167">
        <f t="shared" si="26"/>
        <v>0</v>
      </c>
      <c r="H138" s="167">
        <f t="shared" si="26"/>
        <v>0</v>
      </c>
      <c r="I138" s="167">
        <f t="shared" si="26"/>
        <v>0</v>
      </c>
      <c r="J138" s="167">
        <f t="shared" si="26"/>
        <v>0</v>
      </c>
      <c r="K138" s="167">
        <f t="shared" si="26"/>
        <v>0</v>
      </c>
      <c r="L138" s="167">
        <f t="shared" si="26"/>
        <v>0</v>
      </c>
      <c r="M138" s="167"/>
      <c r="N138" s="167"/>
    </row>
    <row r="139" spans="1:14">
      <c r="A139" s="164" t="s">
        <v>134</v>
      </c>
      <c r="B139" s="164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</row>
    <row r="140" spans="1:14">
      <c r="A140" s="164"/>
      <c r="B140" s="164"/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</row>
    <row r="141" spans="1:14">
      <c r="A141" s="166" t="s">
        <v>200</v>
      </c>
      <c r="B141" s="164"/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</row>
    <row r="142" spans="1:14">
      <c r="A142" s="164"/>
      <c r="B142" s="164"/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</row>
    <row r="143" spans="1:14">
      <c r="A143" s="164" t="s">
        <v>201</v>
      </c>
      <c r="B143" s="164" t="s">
        <v>31</v>
      </c>
      <c r="C143" s="165">
        <f>[4]Factors!C692</f>
        <v>7220849</v>
      </c>
      <c r="D143" s="165">
        <f>[4]Factors!D692</f>
        <v>302703.83915719436</v>
      </c>
      <c r="E143" s="165">
        <f>[4]Factors!E692</f>
        <v>5317789.6304353178</v>
      </c>
      <c r="F143" s="165">
        <f>[4]Factors!F692</f>
        <v>1600355.5304074883</v>
      </c>
      <c r="G143" s="165">
        <f>[4]Factors!G692</f>
        <v>0</v>
      </c>
      <c r="H143" s="165">
        <f>[4]Factors!H692</f>
        <v>0</v>
      </c>
      <c r="I143" s="165">
        <f>[4]Factors!I692</f>
        <v>0</v>
      </c>
      <c r="J143" s="165">
        <f>[4]Factors!J692</f>
        <v>0</v>
      </c>
      <c r="K143" s="165">
        <f>[4]Factors!K692</f>
        <v>0</v>
      </c>
      <c r="L143" s="165">
        <f>[4]Factors!L692</f>
        <v>0</v>
      </c>
      <c r="M143" s="165"/>
      <c r="N143" s="165"/>
    </row>
    <row r="144" spans="1:14">
      <c r="A144" s="164" t="s">
        <v>202</v>
      </c>
      <c r="B144" s="164" t="s">
        <v>31</v>
      </c>
      <c r="C144" s="165">
        <f>[4]Factors!C693</f>
        <v>1472376</v>
      </c>
      <c r="D144" s="165">
        <f>[4]Factors!D693</f>
        <v>61723.194583201119</v>
      </c>
      <c r="E144" s="165">
        <f>[4]Factors!E693</f>
        <v>1084330.3640474731</v>
      </c>
      <c r="F144" s="165">
        <f>[4]Factors!F693</f>
        <v>326322.44136932597</v>
      </c>
      <c r="G144" s="165">
        <f>[4]Factors!G693</f>
        <v>0</v>
      </c>
      <c r="H144" s="165">
        <f>[4]Factors!H693</f>
        <v>0</v>
      </c>
      <c r="I144" s="165">
        <f>[4]Factors!I693</f>
        <v>0</v>
      </c>
      <c r="J144" s="165">
        <f>[4]Factors!J693</f>
        <v>0</v>
      </c>
      <c r="K144" s="165">
        <f>[4]Factors!K693</f>
        <v>0</v>
      </c>
      <c r="L144" s="165">
        <f>[4]Factors!L693</f>
        <v>0</v>
      </c>
      <c r="M144" s="165"/>
      <c r="N144" s="165"/>
    </row>
    <row r="145" spans="1:14">
      <c r="A145" s="164" t="s">
        <v>203</v>
      </c>
      <c r="B145" s="164" t="s">
        <v>17</v>
      </c>
      <c r="C145" s="165">
        <f>[4]Factors!C694</f>
        <v>1743025</v>
      </c>
      <c r="D145" s="165">
        <f>[4]Factors!D694</f>
        <v>74733.795696921283</v>
      </c>
      <c r="E145" s="165">
        <f>[4]Factors!E694</f>
        <v>1274134.8236205603</v>
      </c>
      <c r="F145" s="165">
        <f>[4]Factors!F694</f>
        <v>394156.38068251841</v>
      </c>
      <c r="G145" s="165">
        <f>[4]Factors!G694</f>
        <v>0</v>
      </c>
      <c r="H145" s="165">
        <f>[4]Factors!H694</f>
        <v>0</v>
      </c>
      <c r="I145" s="165">
        <f>[4]Factors!I694</f>
        <v>0</v>
      </c>
      <c r="J145" s="165">
        <f>[4]Factors!J694</f>
        <v>0</v>
      </c>
      <c r="K145" s="165">
        <f>[4]Factors!K694</f>
        <v>0</v>
      </c>
      <c r="L145" s="165">
        <f>[4]Factors!L694</f>
        <v>0</v>
      </c>
      <c r="M145" s="165"/>
      <c r="N145" s="165"/>
    </row>
    <row r="146" spans="1:14">
      <c r="A146" s="164" t="s">
        <v>204</v>
      </c>
      <c r="B146" s="164" t="s">
        <v>195</v>
      </c>
      <c r="C146" s="165">
        <f>[4]Factors!C695</f>
        <v>3531000</v>
      </c>
      <c r="D146" s="165">
        <f>[4]Factors!D695</f>
        <v>148022.38020266779</v>
      </c>
      <c r="E146" s="165">
        <f>[4]Factors!E695</f>
        <v>2600402.6929613273</v>
      </c>
      <c r="F146" s="165">
        <f>[4]Factors!F695</f>
        <v>782574.9268360053</v>
      </c>
      <c r="G146" s="165">
        <f>[4]Factors!G695</f>
        <v>0</v>
      </c>
      <c r="H146" s="165">
        <f>[4]Factors!H695</f>
        <v>0</v>
      </c>
      <c r="I146" s="165">
        <f>[4]Factors!I695</f>
        <v>0</v>
      </c>
      <c r="J146" s="165">
        <f>[4]Factors!J695</f>
        <v>0</v>
      </c>
      <c r="K146" s="165">
        <f>[4]Factors!K695</f>
        <v>0</v>
      </c>
      <c r="L146" s="165">
        <f>[4]Factors!L695</f>
        <v>0</v>
      </c>
      <c r="M146" s="165"/>
      <c r="N146" s="165"/>
    </row>
    <row r="147" spans="1:14">
      <c r="A147" s="164" t="s">
        <v>205</v>
      </c>
      <c r="B147" s="164"/>
      <c r="C147" s="171">
        <f>SUM(C143:C146)</f>
        <v>13967250</v>
      </c>
      <c r="D147" s="171">
        <f>SUM(D143:D146)</f>
        <v>587183.20963998465</v>
      </c>
      <c r="E147" s="171">
        <f t="shared" ref="E147:L147" si="27">SUM(E143:E146)</f>
        <v>10276657.511064678</v>
      </c>
      <c r="F147" s="171">
        <f t="shared" si="27"/>
        <v>3103409.2792953379</v>
      </c>
      <c r="G147" s="171">
        <f t="shared" si="27"/>
        <v>0</v>
      </c>
      <c r="H147" s="171">
        <f t="shared" si="27"/>
        <v>0</v>
      </c>
      <c r="I147" s="171">
        <f t="shared" si="27"/>
        <v>0</v>
      </c>
      <c r="J147" s="171">
        <f t="shared" si="27"/>
        <v>0</v>
      </c>
      <c r="K147" s="171">
        <f t="shared" si="27"/>
        <v>0</v>
      </c>
      <c r="L147" s="171">
        <f t="shared" si="27"/>
        <v>0</v>
      </c>
      <c r="M147" s="165"/>
      <c r="N147" s="165"/>
    </row>
    <row r="148" spans="1:14">
      <c r="A148" s="164"/>
      <c r="B148" s="164"/>
      <c r="C148" s="165"/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</row>
    <row r="149" spans="1:14">
      <c r="A149" s="164" t="s">
        <v>204</v>
      </c>
      <c r="B149" s="164" t="s">
        <v>195</v>
      </c>
      <c r="C149" s="165">
        <f>[4]Factors!C681</f>
        <v>112680</v>
      </c>
      <c r="D149" s="165">
        <f>[4]Factors!D681</f>
        <v>4723.6368737571811</v>
      </c>
      <c r="E149" s="165">
        <f>[4]Factors!E681</f>
        <v>82983.113974194959</v>
      </c>
      <c r="F149" s="165">
        <f>[4]Factors!F681</f>
        <v>24973.249152047883</v>
      </c>
      <c r="G149" s="165">
        <f>[4]Factors!G681</f>
        <v>0</v>
      </c>
      <c r="H149" s="165">
        <f>[4]Factors!H681</f>
        <v>0</v>
      </c>
      <c r="I149" s="165">
        <f>[4]Factors!I681</f>
        <v>0</v>
      </c>
      <c r="J149" s="165">
        <f>[4]Factors!J681</f>
        <v>0</v>
      </c>
      <c r="K149" s="165">
        <f>[4]Factors!K681</f>
        <v>0</v>
      </c>
      <c r="L149" s="165">
        <f>[4]Factors!L681</f>
        <v>0</v>
      </c>
      <c r="M149" s="165"/>
      <c r="N149" s="165"/>
    </row>
    <row r="150" spans="1:14">
      <c r="A150" s="164" t="s">
        <v>203</v>
      </c>
      <c r="B150" s="164" t="s">
        <v>17</v>
      </c>
      <c r="C150" s="165">
        <f>[4]Factors!C682</f>
        <v>941950</v>
      </c>
      <c r="D150" s="165">
        <f>[4]Factors!D682</f>
        <v>40386.970271060374</v>
      </c>
      <c r="E150" s="165">
        <f>[4]Factors!E682</f>
        <v>688556.55949248397</v>
      </c>
      <c r="F150" s="165">
        <f>[4]Factors!F682</f>
        <v>213006.47023645573</v>
      </c>
      <c r="G150" s="165">
        <f>[4]Factors!G682</f>
        <v>0</v>
      </c>
      <c r="H150" s="165">
        <f>[4]Factors!H682</f>
        <v>0</v>
      </c>
      <c r="I150" s="165">
        <f>[4]Factors!I682</f>
        <v>0</v>
      </c>
      <c r="J150" s="165">
        <f>[4]Factors!J682</f>
        <v>0</v>
      </c>
      <c r="K150" s="165">
        <f>[4]Factors!K682</f>
        <v>0</v>
      </c>
      <c r="L150" s="165">
        <f>[4]Factors!L682</f>
        <v>0</v>
      </c>
      <c r="M150" s="165"/>
      <c r="N150" s="165"/>
    </row>
    <row r="151" spans="1:14">
      <c r="A151" s="164" t="s">
        <v>198</v>
      </c>
      <c r="B151" s="164"/>
      <c r="C151" s="171">
        <f>SUM(C149:C150)</f>
        <v>1054630</v>
      </c>
      <c r="D151" s="171">
        <f>SUM(D149:D150)</f>
        <v>45110.607144817557</v>
      </c>
      <c r="E151" s="171">
        <f t="shared" ref="E151:L151" si="28">SUM(E149:E150)</f>
        <v>771539.67346667894</v>
      </c>
      <c r="F151" s="171">
        <f t="shared" si="28"/>
        <v>237979.71938850361</v>
      </c>
      <c r="G151" s="171">
        <f t="shared" si="28"/>
        <v>0</v>
      </c>
      <c r="H151" s="171">
        <f t="shared" si="28"/>
        <v>0</v>
      </c>
      <c r="I151" s="171">
        <f t="shared" si="28"/>
        <v>0</v>
      </c>
      <c r="J151" s="171">
        <f t="shared" si="28"/>
        <v>0</v>
      </c>
      <c r="K151" s="171">
        <f t="shared" si="28"/>
        <v>0</v>
      </c>
      <c r="L151" s="171">
        <f t="shared" si="28"/>
        <v>0</v>
      </c>
      <c r="M151" s="165"/>
      <c r="N151" s="165"/>
    </row>
    <row r="152" spans="1:14">
      <c r="A152" s="164"/>
      <c r="B152" s="164"/>
      <c r="C152" s="165"/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</row>
    <row r="153" spans="1:14">
      <c r="A153" s="164" t="s">
        <v>206</v>
      </c>
      <c r="B153" s="164"/>
      <c r="C153" s="165">
        <f>C147+C151</f>
        <v>15021880</v>
      </c>
      <c r="D153" s="165">
        <f t="shared" ref="D153:L153" si="29">D147+D151</f>
        <v>632293.81678480224</v>
      </c>
      <c r="E153" s="165">
        <f t="shared" si="29"/>
        <v>11048197.184531357</v>
      </c>
      <c r="F153" s="165">
        <f t="shared" si="29"/>
        <v>3341388.9986838414</v>
      </c>
      <c r="G153" s="165">
        <f t="shared" si="29"/>
        <v>0</v>
      </c>
      <c r="H153" s="165">
        <f t="shared" si="29"/>
        <v>0</v>
      </c>
      <c r="I153" s="165">
        <f t="shared" si="29"/>
        <v>0</v>
      </c>
      <c r="J153" s="165">
        <f t="shared" si="29"/>
        <v>0</v>
      </c>
      <c r="K153" s="165">
        <f t="shared" si="29"/>
        <v>0</v>
      </c>
      <c r="L153" s="165">
        <f t="shared" si="29"/>
        <v>0</v>
      </c>
      <c r="M153" s="165"/>
      <c r="N153" s="165"/>
    </row>
    <row r="154" spans="1:14">
      <c r="A154" s="164"/>
      <c r="B154" s="164"/>
      <c r="C154" s="165"/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/>
    </row>
    <row r="155" spans="1:14">
      <c r="A155" s="166" t="s">
        <v>137</v>
      </c>
      <c r="B155" s="164"/>
      <c r="C155" s="167">
        <f t="shared" ref="C155:L155" si="30">(C153/$C153)</f>
        <v>1</v>
      </c>
      <c r="D155" s="167">
        <f t="shared" si="30"/>
        <v>4.209152361653816E-2</v>
      </c>
      <c r="E155" s="167">
        <f t="shared" si="30"/>
        <v>0.73547366804496883</v>
      </c>
      <c r="F155" s="167">
        <f t="shared" si="30"/>
        <v>0.22243480833849302</v>
      </c>
      <c r="G155" s="167">
        <f t="shared" si="30"/>
        <v>0</v>
      </c>
      <c r="H155" s="167">
        <f t="shared" si="30"/>
        <v>0</v>
      </c>
      <c r="I155" s="167">
        <f t="shared" si="30"/>
        <v>0</v>
      </c>
      <c r="J155" s="167">
        <f t="shared" si="30"/>
        <v>0</v>
      </c>
      <c r="K155" s="167">
        <f t="shared" si="30"/>
        <v>0</v>
      </c>
      <c r="L155" s="167">
        <f t="shared" si="30"/>
        <v>0</v>
      </c>
      <c r="M155" s="167"/>
      <c r="N155" s="167"/>
    </row>
    <row r="158" spans="1:14">
      <c r="A158" s="169" t="s">
        <v>207</v>
      </c>
      <c r="B158" s="164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</row>
    <row r="159" spans="1:14">
      <c r="A159" s="164" t="s">
        <v>208</v>
      </c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</row>
    <row r="160" spans="1:14">
      <c r="A160" s="190" t="s">
        <v>209</v>
      </c>
      <c r="B160" s="164" t="s">
        <v>91</v>
      </c>
      <c r="C160" s="165">
        <f t="shared" ref="C160:C166" si="31">SUM(D160:N160)</f>
        <v>-1056402</v>
      </c>
      <c r="D160" s="216">
        <f>[4]Factors!D421</f>
        <v>-60295</v>
      </c>
      <c r="E160" s="216">
        <f>[4]Factors!E421</f>
        <v>-417111</v>
      </c>
      <c r="F160" s="216">
        <f>[4]Factors!F421</f>
        <v>-228745</v>
      </c>
      <c r="G160" s="216">
        <f>[4]Factors!G421</f>
        <v>0</v>
      </c>
      <c r="H160" s="216">
        <f>[4]Factors!H421</f>
        <v>-260185</v>
      </c>
      <c r="I160" s="216">
        <f>[4]Factors!I421</f>
        <v>-90066</v>
      </c>
      <c r="J160" s="216">
        <f>[4]Factors!J421</f>
        <v>0</v>
      </c>
      <c r="K160" s="216">
        <f>[4]Factors!K421</f>
        <v>0</v>
      </c>
      <c r="L160" s="216">
        <f>[4]Factors!L421</f>
        <v>0</v>
      </c>
      <c r="M160" s="216">
        <f>[4]Factors!M421</f>
        <v>0</v>
      </c>
      <c r="N160" s="216">
        <f>[4]Factors!N421</f>
        <v>0</v>
      </c>
    </row>
    <row r="161" spans="1:14">
      <c r="A161" s="190" t="s">
        <v>210</v>
      </c>
      <c r="B161" s="164" t="s">
        <v>91</v>
      </c>
      <c r="C161" s="165">
        <f t="shared" si="31"/>
        <v>-699861</v>
      </c>
      <c r="D161" s="216">
        <f>[4]Factors!D422</f>
        <v>-26627</v>
      </c>
      <c r="E161" s="216">
        <f>[4]Factors!E422</f>
        <v>-376521</v>
      </c>
      <c r="F161" s="216">
        <f>[4]Factors!F422</f>
        <v>-102071</v>
      </c>
      <c r="G161" s="216">
        <f>[4]Factors!G422</f>
        <v>0</v>
      </c>
      <c r="H161" s="216">
        <f>[4]Factors!H422</f>
        <v>-164842</v>
      </c>
      <c r="I161" s="216">
        <f>[4]Factors!I422</f>
        <v>-29800</v>
      </c>
      <c r="J161" s="216">
        <f>[4]Factors!J422</f>
        <v>0</v>
      </c>
      <c r="K161" s="216">
        <f>[4]Factors!K422</f>
        <v>0</v>
      </c>
      <c r="L161" s="216">
        <f>[4]Factors!L422</f>
        <v>0</v>
      </c>
      <c r="M161" s="216">
        <f>[4]Factors!M422</f>
        <v>0</v>
      </c>
      <c r="N161" s="216">
        <f>[4]Factors!N422</f>
        <v>0</v>
      </c>
    </row>
    <row r="162" spans="1:14">
      <c r="A162" s="190" t="s">
        <v>211</v>
      </c>
      <c r="B162" s="164" t="s">
        <v>91</v>
      </c>
      <c r="C162" s="165">
        <f t="shared" si="31"/>
        <v>-3922740</v>
      </c>
      <c r="D162" s="216">
        <f>[4]Factors!D423</f>
        <v>-223775</v>
      </c>
      <c r="E162" s="216">
        <f>[4]Factors!E423</f>
        <v>-2577335</v>
      </c>
      <c r="F162" s="216">
        <f>[4]Factors!F423</f>
        <v>-355880</v>
      </c>
      <c r="G162" s="216">
        <f>[4]Factors!G423</f>
        <v>0</v>
      </c>
      <c r="H162" s="216">
        <f>[4]Factors!H423</f>
        <v>-765750</v>
      </c>
      <c r="I162" s="216">
        <f>[4]Factors!I423</f>
        <v>0</v>
      </c>
      <c r="J162" s="216">
        <f>[4]Factors!J423</f>
        <v>0</v>
      </c>
      <c r="K162" s="216">
        <f>[4]Factors!K423</f>
        <v>0</v>
      </c>
      <c r="L162" s="216">
        <f>[4]Factors!L423</f>
        <v>0</v>
      </c>
      <c r="M162" s="216">
        <f>[4]Factors!M423</f>
        <v>0</v>
      </c>
      <c r="N162" s="216">
        <f>[4]Factors!N423</f>
        <v>0</v>
      </c>
    </row>
    <row r="163" spans="1:14">
      <c r="A163" s="190" t="s">
        <v>212</v>
      </c>
      <c r="B163" s="164" t="s">
        <v>91</v>
      </c>
      <c r="C163" s="165">
        <f t="shared" si="31"/>
        <v>54047</v>
      </c>
      <c r="D163" s="216">
        <f>[4]Factors!D424</f>
        <v>65</v>
      </c>
      <c r="E163" s="216">
        <f>[4]Factors!E424</f>
        <v>34496</v>
      </c>
      <c r="F163" s="216">
        <f>[4]Factors!F424</f>
        <v>85</v>
      </c>
      <c r="G163" s="216">
        <f>[4]Factors!G424</f>
        <v>0</v>
      </c>
      <c r="H163" s="216">
        <f>[4]Factors!H424</f>
        <v>12227</v>
      </c>
      <c r="I163" s="216">
        <f>[4]Factors!I424</f>
        <v>6994</v>
      </c>
      <c r="J163" s="216">
        <f>[4]Factors!J424</f>
        <v>6</v>
      </c>
      <c r="K163" s="216">
        <f>[4]Factors!K424</f>
        <v>157</v>
      </c>
      <c r="L163" s="216">
        <f>[4]Factors!L424</f>
        <v>17</v>
      </c>
      <c r="M163" s="216">
        <f>[4]Factors!M424</f>
        <v>0</v>
      </c>
      <c r="N163" s="216">
        <f>[4]Factors!N424</f>
        <v>0</v>
      </c>
    </row>
    <row r="164" spans="1:14">
      <c r="A164" s="190" t="s">
        <v>213</v>
      </c>
      <c r="B164" s="164" t="s">
        <v>91</v>
      </c>
      <c r="C164" s="165">
        <f t="shared" si="31"/>
        <v>721</v>
      </c>
      <c r="D164" s="216">
        <f>[4]Factors!D425</f>
        <v>12</v>
      </c>
      <c r="E164" s="216">
        <f>[4]Factors!E425</f>
        <v>187</v>
      </c>
      <c r="F164" s="216">
        <f>[4]Factors!F425</f>
        <v>57</v>
      </c>
      <c r="G164" s="216">
        <f>[4]Factors!G425</f>
        <v>0</v>
      </c>
      <c r="H164" s="216">
        <f>[4]Factors!H425</f>
        <v>101</v>
      </c>
      <c r="I164" s="216">
        <f>[4]Factors!I425</f>
        <v>297</v>
      </c>
      <c r="J164" s="216">
        <f>[4]Factors!J425</f>
        <v>41</v>
      </c>
      <c r="K164" s="216">
        <f>[4]Factors!K425</f>
        <v>24</v>
      </c>
      <c r="L164" s="216">
        <f>[4]Factors!L425</f>
        <v>2</v>
      </c>
      <c r="M164" s="216">
        <f>[4]Factors!M425</f>
        <v>0</v>
      </c>
      <c r="N164" s="216">
        <f>[4]Factors!N425</f>
        <v>0</v>
      </c>
    </row>
    <row r="165" spans="1:14">
      <c r="A165" s="190" t="s">
        <v>214</v>
      </c>
      <c r="B165" s="164" t="s">
        <v>91</v>
      </c>
      <c r="C165" s="165">
        <f t="shared" si="31"/>
        <v>3387251</v>
      </c>
      <c r="D165" s="216">
        <f>[4]Factors!D426</f>
        <v>0</v>
      </c>
      <c r="E165" s="216">
        <f>[4]Factors!E426</f>
        <v>0</v>
      </c>
      <c r="F165" s="216">
        <f>[4]Factors!F426</f>
        <v>0</v>
      </c>
      <c r="G165" s="216">
        <f>[4]Factors!G426</f>
        <v>0</v>
      </c>
      <c r="H165" s="216">
        <f>[4]Factors!H426</f>
        <v>0</v>
      </c>
      <c r="I165" s="216">
        <f>[4]Factors!I426</f>
        <v>0</v>
      </c>
      <c r="J165" s="216">
        <f>[4]Factors!J426</f>
        <v>0</v>
      </c>
      <c r="K165" s="216">
        <f>[4]Factors!K426</f>
        <v>0</v>
      </c>
      <c r="L165" s="216">
        <f>[4]Factors!L426</f>
        <v>0</v>
      </c>
      <c r="M165" s="216">
        <f>[4]Factors!M426</f>
        <v>0</v>
      </c>
      <c r="N165" s="216">
        <f>[4]Factors!N426</f>
        <v>3387251</v>
      </c>
    </row>
    <row r="166" spans="1:14">
      <c r="A166" s="190" t="s">
        <v>215</v>
      </c>
      <c r="B166" s="218" t="s">
        <v>131</v>
      </c>
      <c r="C166" s="170">
        <f t="shared" si="31"/>
        <v>-388</v>
      </c>
      <c r="D166" s="217">
        <f>[4]Factors!D427</f>
        <v>0</v>
      </c>
      <c r="E166" s="217">
        <f>[4]Factors!E427</f>
        <v>-39</v>
      </c>
      <c r="F166" s="217">
        <f>[4]Factors!F427</f>
        <v>-349</v>
      </c>
      <c r="G166" s="217">
        <f>[4]Factors!G427</f>
        <v>0</v>
      </c>
      <c r="H166" s="217">
        <f>[4]Factors!H427</f>
        <v>0</v>
      </c>
      <c r="I166" s="217">
        <f>[4]Factors!I427</f>
        <v>0</v>
      </c>
      <c r="J166" s="217">
        <f>[4]Factors!J427</f>
        <v>0</v>
      </c>
      <c r="K166" s="217">
        <f>[4]Factors!K427</f>
        <v>0</v>
      </c>
      <c r="L166" s="217">
        <f>[4]Factors!L427</f>
        <v>0</v>
      </c>
      <c r="M166" s="217">
        <f>[4]Factors!M427</f>
        <v>0</v>
      </c>
      <c r="N166" s="217">
        <f>[4]Factors!N427</f>
        <v>0</v>
      </c>
    </row>
    <row r="167" spans="1:14">
      <c r="A167" s="164"/>
      <c r="B167" s="164"/>
      <c r="C167" s="165"/>
      <c r="D167" s="165"/>
      <c r="E167" s="165"/>
      <c r="F167" s="165"/>
      <c r="G167" s="165"/>
      <c r="H167" s="165"/>
      <c r="I167" s="165"/>
      <c r="J167" s="165"/>
      <c r="K167" s="165"/>
      <c r="L167" s="165"/>
      <c r="M167" s="165"/>
      <c r="N167" s="165"/>
    </row>
    <row r="168" spans="1:14">
      <c r="A168" s="164" t="s">
        <v>216</v>
      </c>
      <c r="B168" s="164"/>
      <c r="C168" s="165">
        <f>SUM(D168:N168)</f>
        <v>-2237372</v>
      </c>
      <c r="D168" s="165">
        <f>SUM(D160:D166)</f>
        <v>-310620</v>
      </c>
      <c r="E168" s="165">
        <f t="shared" ref="E168:N168" si="32">SUM(E160:E166)</f>
        <v>-3336323</v>
      </c>
      <c r="F168" s="165">
        <f t="shared" si="32"/>
        <v>-686903</v>
      </c>
      <c r="G168" s="165">
        <f t="shared" si="32"/>
        <v>0</v>
      </c>
      <c r="H168" s="165">
        <f t="shared" si="32"/>
        <v>-1178449</v>
      </c>
      <c r="I168" s="165">
        <f t="shared" si="32"/>
        <v>-112575</v>
      </c>
      <c r="J168" s="165">
        <f t="shared" si="32"/>
        <v>47</v>
      </c>
      <c r="K168" s="165">
        <f t="shared" si="32"/>
        <v>181</v>
      </c>
      <c r="L168" s="165">
        <f t="shared" si="32"/>
        <v>19</v>
      </c>
      <c r="M168" s="165">
        <f t="shared" si="32"/>
        <v>0</v>
      </c>
      <c r="N168" s="165">
        <f t="shared" si="32"/>
        <v>3387251</v>
      </c>
    </row>
    <row r="169" spans="1:14">
      <c r="A169" s="164"/>
      <c r="B169" s="164"/>
      <c r="C169" s="165"/>
      <c r="D169" s="165"/>
      <c r="E169" s="165"/>
      <c r="F169" s="165"/>
      <c r="G169" s="165"/>
      <c r="H169" s="165"/>
      <c r="I169" s="165"/>
      <c r="J169" s="165"/>
      <c r="K169" s="165"/>
      <c r="L169" s="165"/>
      <c r="M169" s="165"/>
      <c r="N169" s="165"/>
    </row>
    <row r="170" spans="1:14">
      <c r="A170" s="164" t="s">
        <v>217</v>
      </c>
      <c r="B170" s="164"/>
      <c r="C170" s="165"/>
      <c r="D170" s="165"/>
      <c r="E170" s="165"/>
      <c r="F170" s="165"/>
      <c r="G170" s="165"/>
      <c r="H170" s="165"/>
      <c r="I170" s="165"/>
      <c r="J170" s="165"/>
      <c r="K170" s="165"/>
      <c r="L170" s="165"/>
      <c r="M170" s="165"/>
      <c r="N170" s="165"/>
    </row>
    <row r="171" spans="1:14">
      <c r="A171" s="190" t="s">
        <v>209</v>
      </c>
      <c r="B171" s="164" t="s">
        <v>91</v>
      </c>
      <c r="C171" s="165">
        <f>SUM(D171:N171)</f>
        <v>-4823168</v>
      </c>
      <c r="D171" s="216">
        <f>[4]Factors!D432</f>
        <v>0</v>
      </c>
      <c r="E171" s="216">
        <f>[4]Factors!E432</f>
        <v>0</v>
      </c>
      <c r="F171" s="216">
        <f>[4]Factors!F432</f>
        <v>0</v>
      </c>
      <c r="G171" s="216">
        <f>[4]Factors!G432</f>
        <v>0</v>
      </c>
      <c r="H171" s="216">
        <f>[4]Factors!H432</f>
        <v>0</v>
      </c>
      <c r="I171" s="216">
        <f>[4]Factors!I432</f>
        <v>-3707663</v>
      </c>
      <c r="J171" s="216">
        <f>[4]Factors!J432</f>
        <v>-809239</v>
      </c>
      <c r="K171" s="216">
        <f>[4]Factors!K432</f>
        <v>-270040</v>
      </c>
      <c r="L171" s="216">
        <f>[4]Factors!L432</f>
        <v>-36226</v>
      </c>
      <c r="M171" s="216">
        <f>[4]Factors!M432</f>
        <v>0</v>
      </c>
      <c r="N171" s="216">
        <f>[4]Factors!N432</f>
        <v>0</v>
      </c>
    </row>
    <row r="172" spans="1:14">
      <c r="A172" s="190" t="s">
        <v>210</v>
      </c>
      <c r="B172" s="164" t="s">
        <v>91</v>
      </c>
      <c r="C172" s="165">
        <f>SUM(D172:N172)</f>
        <v>-2083110</v>
      </c>
      <c r="D172" s="216">
        <f>[4]Factors!D433</f>
        <v>0</v>
      </c>
      <c r="E172" s="216">
        <f>[4]Factors!E433</f>
        <v>0</v>
      </c>
      <c r="F172" s="216">
        <f>[4]Factors!F433</f>
        <v>0</v>
      </c>
      <c r="G172" s="216">
        <f>[4]Factors!G433</f>
        <v>0</v>
      </c>
      <c r="H172" s="216">
        <f>[4]Factors!H433</f>
        <v>0</v>
      </c>
      <c r="I172" s="216">
        <f>[4]Factors!I433</f>
        <v>-1709957</v>
      </c>
      <c r="J172" s="216">
        <f>[4]Factors!J433</f>
        <v>-267589</v>
      </c>
      <c r="K172" s="216">
        <f>[4]Factors!K433</f>
        <v>-92917</v>
      </c>
      <c r="L172" s="216">
        <f>[4]Factors!L433</f>
        <v>-12647</v>
      </c>
      <c r="M172" s="216">
        <f>[4]Factors!M433</f>
        <v>0</v>
      </c>
      <c r="N172" s="216">
        <f>[4]Factors!N433</f>
        <v>0</v>
      </c>
    </row>
    <row r="173" spans="1:14">
      <c r="A173" s="190" t="s">
        <v>211</v>
      </c>
      <c r="B173" s="164" t="s">
        <v>91</v>
      </c>
      <c r="C173" s="165">
        <f>SUM(D173:N173)</f>
        <v>-5457960</v>
      </c>
      <c r="D173" s="216">
        <f>[4]Factors!D434</f>
        <v>15</v>
      </c>
      <c r="E173" s="216">
        <f>[4]Factors!E434</f>
        <v>134</v>
      </c>
      <c r="F173" s="216">
        <f>[4]Factors!F434</f>
        <v>31</v>
      </c>
      <c r="G173" s="216">
        <f>[4]Factors!G434</f>
        <v>0</v>
      </c>
      <c r="H173" s="216">
        <f>[4]Factors!H434</f>
        <v>30</v>
      </c>
      <c r="I173" s="216">
        <f>[4]Factors!I434</f>
        <v>-4681868</v>
      </c>
      <c r="J173" s="216">
        <f>[4]Factors!J434</f>
        <v>-536029</v>
      </c>
      <c r="K173" s="216">
        <f>[4]Factors!K434</f>
        <v>-240273</v>
      </c>
      <c r="L173" s="216">
        <f>[4]Factors!L434</f>
        <v>0</v>
      </c>
      <c r="M173" s="216">
        <f>[4]Factors!M434</f>
        <v>0</v>
      </c>
      <c r="N173" s="216">
        <f>[4]Factors!N434</f>
        <v>0</v>
      </c>
    </row>
    <row r="174" spans="1:14">
      <c r="A174" s="190" t="s">
        <v>212</v>
      </c>
      <c r="B174" s="164" t="s">
        <v>91</v>
      </c>
      <c r="C174" s="165">
        <f>SUM(D174:N174)</f>
        <v>-59061</v>
      </c>
      <c r="D174" s="216">
        <f>[4]Factors!D435</f>
        <v>-539</v>
      </c>
      <c r="E174" s="216">
        <f>[4]Factors!E435</f>
        <v>-349</v>
      </c>
      <c r="F174" s="216">
        <f>[4]Factors!F435</f>
        <v>-1669</v>
      </c>
      <c r="G174" s="216">
        <f>[4]Factors!G435</f>
        <v>0</v>
      </c>
      <c r="H174" s="216">
        <f>[4]Factors!H435</f>
        <v>-324</v>
      </c>
      <c r="I174" s="216">
        <f>[4]Factors!I435</f>
        <v>-88257</v>
      </c>
      <c r="J174" s="216">
        <f>[4]Factors!J435</f>
        <v>21820</v>
      </c>
      <c r="K174" s="216">
        <f>[4]Factors!K435</f>
        <v>9908</v>
      </c>
      <c r="L174" s="216">
        <f>[4]Factors!L435</f>
        <v>349</v>
      </c>
      <c r="M174" s="216">
        <f>[4]Factors!M435</f>
        <v>0</v>
      </c>
      <c r="N174" s="216">
        <f>[4]Factors!N435</f>
        <v>0</v>
      </c>
    </row>
    <row r="175" spans="1:14">
      <c r="A175" s="190" t="s">
        <v>213</v>
      </c>
      <c r="B175" s="164" t="s">
        <v>91</v>
      </c>
      <c r="C175" s="170">
        <f>SUM(D175:N175)</f>
        <v>1919</v>
      </c>
      <c r="D175" s="217">
        <f>[4]Factors!D436</f>
        <v>32</v>
      </c>
      <c r="E175" s="217">
        <f>[4]Factors!E436</f>
        <v>496</v>
      </c>
      <c r="F175" s="217">
        <f>[4]Factors!F436</f>
        <v>152</v>
      </c>
      <c r="G175" s="217">
        <f>[4]Factors!G436</f>
        <v>0</v>
      </c>
      <c r="H175" s="217">
        <f>[4]Factors!H436</f>
        <v>269</v>
      </c>
      <c r="I175" s="217">
        <f>[4]Factors!I436</f>
        <v>791</v>
      </c>
      <c r="J175" s="217">
        <f>[4]Factors!J436</f>
        <v>109</v>
      </c>
      <c r="K175" s="217">
        <f>[4]Factors!K436</f>
        <v>63</v>
      </c>
      <c r="L175" s="217">
        <f>[4]Factors!L436</f>
        <v>7</v>
      </c>
      <c r="M175" s="217">
        <f>[4]Factors!M436</f>
        <v>0</v>
      </c>
      <c r="N175" s="217">
        <f>[4]Factors!N436</f>
        <v>0</v>
      </c>
    </row>
    <row r="176" spans="1:14">
      <c r="A176" s="164"/>
      <c r="B176" s="164"/>
      <c r="C176" s="165"/>
      <c r="D176" s="165"/>
      <c r="E176" s="165"/>
      <c r="F176" s="165"/>
      <c r="G176" s="165"/>
      <c r="H176" s="165"/>
      <c r="I176" s="165"/>
      <c r="J176" s="165"/>
      <c r="K176" s="165"/>
      <c r="L176" s="165"/>
      <c r="M176" s="165"/>
      <c r="N176" s="165"/>
    </row>
    <row r="177" spans="1:14">
      <c r="A177" s="164" t="s">
        <v>218</v>
      </c>
      <c r="B177" s="164"/>
      <c r="C177" s="165">
        <f>SUM(D177:N177)</f>
        <v>-12421380</v>
      </c>
      <c r="D177" s="165">
        <f>SUM(D171:D175)</f>
        <v>-492</v>
      </c>
      <c r="E177" s="165">
        <f t="shared" ref="E177:N177" si="33">SUM(E171:E175)</f>
        <v>281</v>
      </c>
      <c r="F177" s="165">
        <f t="shared" si="33"/>
        <v>-1486</v>
      </c>
      <c r="G177" s="165">
        <f t="shared" si="33"/>
        <v>0</v>
      </c>
      <c r="H177" s="165">
        <f t="shared" si="33"/>
        <v>-25</v>
      </c>
      <c r="I177" s="165">
        <f t="shared" si="33"/>
        <v>-10186954</v>
      </c>
      <c r="J177" s="165">
        <f t="shared" si="33"/>
        <v>-1590928</v>
      </c>
      <c r="K177" s="165">
        <f t="shared" si="33"/>
        <v>-593259</v>
      </c>
      <c r="L177" s="165">
        <f t="shared" si="33"/>
        <v>-48517</v>
      </c>
      <c r="M177" s="165">
        <f t="shared" si="33"/>
        <v>0</v>
      </c>
      <c r="N177" s="165">
        <f t="shared" si="33"/>
        <v>0</v>
      </c>
    </row>
    <row r="178" spans="1:14">
      <c r="A178" s="164"/>
      <c r="B178" s="164"/>
      <c r="C178" s="165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</row>
    <row r="179" spans="1:14">
      <c r="A179" s="192" t="s">
        <v>219</v>
      </c>
      <c r="B179" s="164"/>
      <c r="C179" s="165"/>
      <c r="D179" s="165"/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</row>
    <row r="180" spans="1:14">
      <c r="A180" s="193" t="s">
        <v>220</v>
      </c>
      <c r="B180" s="164" t="s">
        <v>91</v>
      </c>
      <c r="C180" s="165">
        <f>SUM(D180:N180)</f>
        <v>22041634</v>
      </c>
      <c r="D180" s="216">
        <f>[4]Factors!D441</f>
        <v>372693</v>
      </c>
      <c r="E180" s="216">
        <f>[4]Factors!E441</f>
        <v>6013248</v>
      </c>
      <c r="F180" s="216">
        <f>[4]Factors!F441</f>
        <v>1919172</v>
      </c>
      <c r="G180" s="216">
        <f>[4]Factors!G441</f>
        <v>0</v>
      </c>
      <c r="H180" s="216">
        <f>[4]Factors!H441</f>
        <v>2758679</v>
      </c>
      <c r="I180" s="216">
        <f>[4]Factors!I441</f>
        <v>9109628</v>
      </c>
      <c r="J180" s="216">
        <f>[4]Factors!J441</f>
        <v>1157513</v>
      </c>
      <c r="K180" s="216">
        <f>[4]Factors!K441</f>
        <v>630019</v>
      </c>
      <c r="L180" s="216">
        <f>[4]Factors!L441</f>
        <v>80682</v>
      </c>
      <c r="M180" s="216">
        <f>[4]Factors!M441</f>
        <v>0</v>
      </c>
      <c r="N180" s="216">
        <f>[4]Factors!N441</f>
        <v>0</v>
      </c>
    </row>
    <row r="181" spans="1:14">
      <c r="A181" s="193" t="s">
        <v>221</v>
      </c>
      <c r="B181" s="164" t="s">
        <v>91</v>
      </c>
      <c r="C181" s="165">
        <f t="shared" ref="C181:C197" si="34">SUM(D181:N181)</f>
        <v>3422708</v>
      </c>
      <c r="D181" s="216">
        <f>[4]Factors!D442</f>
        <v>57585</v>
      </c>
      <c r="E181" s="216">
        <f>[4]Factors!E442</f>
        <v>973127</v>
      </c>
      <c r="F181" s="216">
        <f>[4]Factors!F442</f>
        <v>0</v>
      </c>
      <c r="G181" s="216">
        <f>[4]Factors!G442</f>
        <v>0</v>
      </c>
      <c r="H181" s="216">
        <f>[4]Factors!H442</f>
        <v>442538</v>
      </c>
      <c r="I181" s="216">
        <f>[4]Factors!I442</f>
        <v>1360837</v>
      </c>
      <c r="J181" s="216">
        <f>[4]Factors!J442</f>
        <v>181116</v>
      </c>
      <c r="K181" s="216">
        <f>[4]Factors!K442</f>
        <v>100392</v>
      </c>
      <c r="L181" s="216">
        <f>[4]Factors!L442</f>
        <v>12175</v>
      </c>
      <c r="M181" s="216">
        <f>[4]Factors!M442</f>
        <v>0</v>
      </c>
      <c r="N181" s="216">
        <f>[4]Factors!N442</f>
        <v>294938</v>
      </c>
    </row>
    <row r="182" spans="1:14">
      <c r="A182" s="193" t="s">
        <v>222</v>
      </c>
      <c r="B182" s="164" t="s">
        <v>91</v>
      </c>
      <c r="C182" s="165">
        <f t="shared" si="34"/>
        <v>1465964</v>
      </c>
      <c r="D182" s="216">
        <f>[4]Factors!D443</f>
        <v>23515</v>
      </c>
      <c r="E182" s="216">
        <f>[4]Factors!E443</f>
        <v>374158</v>
      </c>
      <c r="F182" s="216">
        <f>[4]Factors!F443</f>
        <v>0</v>
      </c>
      <c r="G182" s="216">
        <f>[4]Factors!G443</f>
        <v>0</v>
      </c>
      <c r="H182" s="216">
        <f>[4]Factors!H443</f>
        <v>155202</v>
      </c>
      <c r="I182" s="216">
        <f>[4]Factors!I443</f>
        <v>685807</v>
      </c>
      <c r="J182" s="216">
        <f>[4]Factors!J443</f>
        <v>65398</v>
      </c>
      <c r="K182" s="216">
        <f>[4]Factors!K443</f>
        <v>27891</v>
      </c>
      <c r="L182" s="216">
        <f>[4]Factors!L443</f>
        <v>6637</v>
      </c>
      <c r="M182" s="216">
        <f>[4]Factors!M443</f>
        <v>0</v>
      </c>
      <c r="N182" s="216">
        <f>[4]Factors!N443</f>
        <v>127356</v>
      </c>
    </row>
    <row r="183" spans="1:14">
      <c r="A183" s="193" t="s">
        <v>223</v>
      </c>
      <c r="B183" s="164" t="s">
        <v>91</v>
      </c>
      <c r="C183" s="165">
        <f t="shared" si="34"/>
        <v>77410</v>
      </c>
      <c r="D183" s="216">
        <f>[4]Factors!D444</f>
        <v>-631</v>
      </c>
      <c r="E183" s="216">
        <f>[4]Factors!E444</f>
        <v>3732</v>
      </c>
      <c r="F183" s="216">
        <f>[4]Factors!F444</f>
        <v>9340</v>
      </c>
      <c r="G183" s="216">
        <f>[4]Factors!G444</f>
        <v>0</v>
      </c>
      <c r="H183" s="216">
        <f>[4]Factors!H444</f>
        <v>3053</v>
      </c>
      <c r="I183" s="216">
        <f>[4]Factors!I444</f>
        <v>47208</v>
      </c>
      <c r="J183" s="216">
        <f>[4]Factors!J444</f>
        <v>9102</v>
      </c>
      <c r="K183" s="216">
        <f>[4]Factors!K444</f>
        <v>4933</v>
      </c>
      <c r="L183" s="216">
        <f>[4]Factors!L444</f>
        <v>673</v>
      </c>
      <c r="M183" s="216">
        <f>[4]Factors!M444</f>
        <v>0</v>
      </c>
      <c r="N183" s="216">
        <f>[4]Factors!N444</f>
        <v>0</v>
      </c>
    </row>
    <row r="184" spans="1:14">
      <c r="A184" s="193" t="s">
        <v>224</v>
      </c>
      <c r="B184" s="164" t="s">
        <v>91</v>
      </c>
      <c r="C184" s="165">
        <f t="shared" si="34"/>
        <v>309559</v>
      </c>
      <c r="D184" s="216">
        <f>[4]Factors!D445</f>
        <v>5214</v>
      </c>
      <c r="E184" s="216">
        <f>[4]Factors!E445</f>
        <v>85691</v>
      </c>
      <c r="F184" s="216">
        <f>[4]Factors!F445</f>
        <v>26009</v>
      </c>
      <c r="G184" s="216">
        <f>[4]Factors!G445</f>
        <v>0</v>
      </c>
      <c r="H184" s="216">
        <f>[4]Factors!H445</f>
        <v>38973</v>
      </c>
      <c r="I184" s="216">
        <f>[4]Factors!I445</f>
        <v>128143</v>
      </c>
      <c r="J184" s="216">
        <f>[4]Factors!J445</f>
        <v>15816</v>
      </c>
      <c r="K184" s="216">
        <f>[4]Factors!K445</f>
        <v>8580</v>
      </c>
      <c r="L184" s="216">
        <f>[4]Factors!L445</f>
        <v>1133</v>
      </c>
      <c r="M184" s="216">
        <f>[4]Factors!M445</f>
        <v>0</v>
      </c>
      <c r="N184" s="216">
        <f>[4]Factors!N445</f>
        <v>0</v>
      </c>
    </row>
    <row r="185" spans="1:14">
      <c r="A185" s="193" t="s">
        <v>210</v>
      </c>
      <c r="B185" s="164" t="s">
        <v>91</v>
      </c>
      <c r="C185" s="165">
        <f t="shared" si="34"/>
        <v>13008951</v>
      </c>
      <c r="D185" s="216">
        <f>[4]Factors!D446</f>
        <v>184063</v>
      </c>
      <c r="E185" s="216">
        <f>[4]Factors!E446</f>
        <v>3876777</v>
      </c>
      <c r="F185" s="216">
        <f>[4]Factors!F446</f>
        <v>1066791</v>
      </c>
      <c r="G185" s="216">
        <f>[4]Factors!G446</f>
        <v>0</v>
      </c>
      <c r="H185" s="216">
        <f>[4]Factors!H446</f>
        <v>1709461</v>
      </c>
      <c r="I185" s="216">
        <f>[4]Factors!I446</f>
        <v>5212884</v>
      </c>
      <c r="J185" s="216">
        <f>[4]Factors!J446</f>
        <v>566921</v>
      </c>
      <c r="K185" s="216">
        <f>[4]Factors!K446</f>
        <v>343357</v>
      </c>
      <c r="L185" s="216">
        <f>[4]Factors!L446</f>
        <v>48697</v>
      </c>
      <c r="M185" s="216">
        <f>[4]Factors!M446</f>
        <v>0</v>
      </c>
      <c r="N185" s="216">
        <f>[4]Factors!N446</f>
        <v>0</v>
      </c>
    </row>
    <row r="186" spans="1:14">
      <c r="A186" s="193" t="s">
        <v>211</v>
      </c>
      <c r="B186" s="164" t="s">
        <v>91</v>
      </c>
      <c r="C186" s="165">
        <f t="shared" si="34"/>
        <v>87154330</v>
      </c>
      <c r="D186" s="216">
        <f>[4]Factors!D447</f>
        <v>2855544</v>
      </c>
      <c r="E186" s="216">
        <f>[4]Factors!E447</f>
        <v>24981969</v>
      </c>
      <c r="F186" s="216">
        <f>[4]Factors!F447</f>
        <v>5828569</v>
      </c>
      <c r="G186" s="216">
        <f>[4]Factors!G447</f>
        <v>0</v>
      </c>
      <c r="H186" s="216">
        <f>[4]Factors!H447</f>
        <v>6355775</v>
      </c>
      <c r="I186" s="216">
        <f>[4]Factors!I447</f>
        <v>41301473</v>
      </c>
      <c r="J186" s="216">
        <f>[4]Factors!J447</f>
        <v>4318893</v>
      </c>
      <c r="K186" s="216">
        <f>[4]Factors!K447</f>
        <v>1511951</v>
      </c>
      <c r="L186" s="216">
        <f>[4]Factors!L447</f>
        <v>0</v>
      </c>
      <c r="M186" s="216">
        <f>[4]Factors!M447</f>
        <v>0</v>
      </c>
      <c r="N186" s="216">
        <f>[4]Factors!N447</f>
        <v>156</v>
      </c>
    </row>
    <row r="187" spans="1:14">
      <c r="A187" s="193" t="s">
        <v>225</v>
      </c>
      <c r="B187" s="164" t="s">
        <v>91</v>
      </c>
      <c r="C187" s="165">
        <f t="shared" si="34"/>
        <v>3104242</v>
      </c>
      <c r="D187" s="216">
        <f>[4]Factors!D448</f>
        <v>59832</v>
      </c>
      <c r="E187" s="216">
        <f>[4]Factors!E448</f>
        <v>837050</v>
      </c>
      <c r="F187" s="216">
        <f>[4]Factors!F448</f>
        <v>26411</v>
      </c>
      <c r="G187" s="216">
        <f>[4]Factors!G448</f>
        <v>0</v>
      </c>
      <c r="H187" s="216">
        <f>[4]Factors!H448</f>
        <v>537549</v>
      </c>
      <c r="I187" s="216">
        <f>[4]Factors!I448</f>
        <v>1313022</v>
      </c>
      <c r="J187" s="216">
        <f>[4]Factors!J448</f>
        <v>203416</v>
      </c>
      <c r="K187" s="216">
        <f>[4]Factors!K448</f>
        <v>112613</v>
      </c>
      <c r="L187" s="216">
        <f>[4]Factors!L448</f>
        <v>16158</v>
      </c>
      <c r="M187" s="216">
        <f>[4]Factors!M448</f>
        <v>0</v>
      </c>
      <c r="N187" s="216">
        <f>[4]Factors!N448</f>
        <v>-1809</v>
      </c>
    </row>
    <row r="188" spans="1:14">
      <c r="A188" s="193" t="s">
        <v>213</v>
      </c>
      <c r="B188" s="164" t="s">
        <v>91</v>
      </c>
      <c r="C188" s="165">
        <f t="shared" si="34"/>
        <v>-979619</v>
      </c>
      <c r="D188" s="216">
        <f>[4]Factors!D449</f>
        <v>-8749</v>
      </c>
      <c r="E188" s="216">
        <f>[4]Factors!E449</f>
        <v>-382296</v>
      </c>
      <c r="F188" s="216">
        <f>[4]Factors!F449</f>
        <v>-32229</v>
      </c>
      <c r="G188" s="216">
        <f>[4]Factors!G449</f>
        <v>0</v>
      </c>
      <c r="H188" s="216">
        <f>[4]Factors!H449</f>
        <v>-172141</v>
      </c>
      <c r="I188" s="216">
        <f>[4]Factors!I449</f>
        <v>-340946</v>
      </c>
      <c r="J188" s="216">
        <f>[4]Factors!J449</f>
        <v>-18572</v>
      </c>
      <c r="K188" s="216">
        <f>[4]Factors!K449</f>
        <v>-21211</v>
      </c>
      <c r="L188" s="216">
        <f>[4]Factors!L449</f>
        <v>-3475</v>
      </c>
      <c r="M188" s="216">
        <f>[4]Factors!M449</f>
        <v>0</v>
      </c>
      <c r="N188" s="216">
        <f>[4]Factors!N449</f>
        <v>0</v>
      </c>
    </row>
    <row r="189" spans="1:14">
      <c r="A189" s="194" t="s">
        <v>226</v>
      </c>
      <c r="B189" s="164" t="s">
        <v>91</v>
      </c>
      <c r="C189" s="165">
        <f t="shared" si="34"/>
        <v>7799227</v>
      </c>
      <c r="D189" s="216">
        <f>[4]Factors!D450</f>
        <v>107703</v>
      </c>
      <c r="E189" s="216">
        <f>[4]Factors!E450</f>
        <v>2029405</v>
      </c>
      <c r="F189" s="216">
        <f>[4]Factors!F450</f>
        <v>0</v>
      </c>
      <c r="G189" s="216">
        <f>[4]Factors!G450</f>
        <v>0</v>
      </c>
      <c r="H189" s="216">
        <f>[4]Factors!H450</f>
        <v>1100841</v>
      </c>
      <c r="I189" s="216">
        <f>[4]Factors!I450</f>
        <v>3264010</v>
      </c>
      <c r="J189" s="216">
        <f>[4]Factors!J450</f>
        <v>370239</v>
      </c>
      <c r="K189" s="216">
        <f>[4]Factors!K450</f>
        <v>257954</v>
      </c>
      <c r="L189" s="216">
        <f>[4]Factors!L450</f>
        <v>26738</v>
      </c>
      <c r="M189" s="216">
        <f>[4]Factors!M450</f>
        <v>0</v>
      </c>
      <c r="N189" s="216">
        <f>[4]Factors!N450</f>
        <v>642337</v>
      </c>
    </row>
    <row r="190" spans="1:14">
      <c r="A190" s="194" t="s">
        <v>227</v>
      </c>
      <c r="B190" s="164" t="s">
        <v>91</v>
      </c>
      <c r="C190" s="165">
        <f t="shared" si="34"/>
        <v>564417269</v>
      </c>
      <c r="D190" s="216">
        <f>[4]Factors!D451</f>
        <v>9731268</v>
      </c>
      <c r="E190" s="216">
        <f>[4]Factors!E451</f>
        <v>154878752</v>
      </c>
      <c r="F190" s="216">
        <f>[4]Factors!F451</f>
        <v>0</v>
      </c>
      <c r="G190" s="216">
        <f>[4]Factors!G451</f>
        <v>0</v>
      </c>
      <c r="H190" s="216">
        <f>[4]Factors!H451</f>
        <v>70704915</v>
      </c>
      <c r="I190" s="216">
        <f>[4]Factors!I451</f>
        <v>234453239</v>
      </c>
      <c r="J190" s="216">
        <f>[4]Factors!J451</f>
        <v>28187740</v>
      </c>
      <c r="K190" s="216">
        <f>[4]Factors!K451</f>
        <v>15689571</v>
      </c>
      <c r="L190" s="216">
        <f>[4]Factors!L451</f>
        <v>2071777</v>
      </c>
      <c r="M190" s="216">
        <f>[4]Factors!M451</f>
        <v>0</v>
      </c>
      <c r="N190" s="216">
        <f>[4]Factors!N451</f>
        <v>48700007</v>
      </c>
    </row>
    <row r="191" spans="1:14">
      <c r="A191" s="194" t="s">
        <v>228</v>
      </c>
      <c r="B191" s="164" t="s">
        <v>91</v>
      </c>
      <c r="C191" s="165">
        <f t="shared" si="34"/>
        <v>50474433</v>
      </c>
      <c r="D191" s="216">
        <f>[4]Factors!D452</f>
        <v>867789</v>
      </c>
      <c r="E191" s="216">
        <f>[4]Factors!E452</f>
        <v>13963087</v>
      </c>
      <c r="F191" s="216">
        <f>[4]Factors!F452</f>
        <v>11222486</v>
      </c>
      <c r="G191" s="216">
        <f>[4]Factors!G452</f>
        <v>0</v>
      </c>
      <c r="H191" s="216">
        <f>[4]Factors!H452</f>
        <v>6374172</v>
      </c>
      <c r="I191" s="216">
        <f>[4]Factors!I452</f>
        <v>20989748</v>
      </c>
      <c r="J191" s="216">
        <f>[4]Factors!J452</f>
        <v>2585361</v>
      </c>
      <c r="K191" s="216">
        <f>[4]Factors!K452</f>
        <v>1409898</v>
      </c>
      <c r="L191" s="216">
        <f>[4]Factors!L452</f>
        <v>186894</v>
      </c>
      <c r="M191" s="216">
        <f>[4]Factors!M452</f>
        <v>0</v>
      </c>
      <c r="N191" s="216">
        <f>[4]Factors!N452</f>
        <v>-7125002</v>
      </c>
    </row>
    <row r="192" spans="1:14">
      <c r="A192" s="194" t="s">
        <v>229</v>
      </c>
      <c r="B192" s="164" t="s">
        <v>91</v>
      </c>
      <c r="C192" s="165">
        <f t="shared" si="34"/>
        <v>0</v>
      </c>
      <c r="D192" s="216">
        <f>[4]Factors!D453</f>
        <v>0</v>
      </c>
      <c r="E192" s="216">
        <f>[4]Factors!E453</f>
        <v>0</v>
      </c>
      <c r="F192" s="216">
        <f>[4]Factors!F453</f>
        <v>0</v>
      </c>
      <c r="G192" s="216">
        <f>[4]Factors!G453</f>
        <v>0</v>
      </c>
      <c r="H192" s="216">
        <f>[4]Factors!H453</f>
        <v>0</v>
      </c>
      <c r="I192" s="216">
        <f>[4]Factors!I453</f>
        <v>0</v>
      </c>
      <c r="J192" s="216">
        <f>[4]Factors!J453</f>
        <v>0</v>
      </c>
      <c r="K192" s="216">
        <f>[4]Factors!K453</f>
        <v>0</v>
      </c>
      <c r="L192" s="216">
        <f>[4]Factors!L453</f>
        <v>0</v>
      </c>
      <c r="M192" s="216">
        <f>[4]Factors!M453</f>
        <v>0</v>
      </c>
      <c r="N192" s="216">
        <f>[4]Factors!N453</f>
        <v>0</v>
      </c>
    </row>
    <row r="193" spans="1:14">
      <c r="A193" s="194" t="s">
        <v>230</v>
      </c>
      <c r="B193" s="164" t="s">
        <v>91</v>
      </c>
      <c r="C193" s="165">
        <f t="shared" si="34"/>
        <v>0</v>
      </c>
      <c r="D193" s="216">
        <f>[4]Factors!D454</f>
        <v>0</v>
      </c>
      <c r="E193" s="216">
        <f>[4]Factors!E454</f>
        <v>0</v>
      </c>
      <c r="F193" s="216">
        <f>[4]Factors!F454</f>
        <v>0</v>
      </c>
      <c r="G193" s="216">
        <f>[4]Factors!G454</f>
        <v>0</v>
      </c>
      <c r="H193" s="216">
        <f>[4]Factors!H454</f>
        <v>0</v>
      </c>
      <c r="I193" s="216">
        <f>[4]Factors!I454</f>
        <v>0</v>
      </c>
      <c r="J193" s="216">
        <f>[4]Factors!J454</f>
        <v>0</v>
      </c>
      <c r="K193" s="216">
        <f>[4]Factors!K454</f>
        <v>0</v>
      </c>
      <c r="L193" s="216">
        <f>[4]Factors!L454</f>
        <v>0</v>
      </c>
      <c r="M193" s="216">
        <f>[4]Factors!M454</f>
        <v>0</v>
      </c>
      <c r="N193" s="216">
        <f>[4]Factors!N454</f>
        <v>0</v>
      </c>
    </row>
    <row r="194" spans="1:14">
      <c r="A194" s="193" t="s">
        <v>231</v>
      </c>
      <c r="B194" s="164" t="s">
        <v>91</v>
      </c>
      <c r="C194" s="165">
        <f t="shared" si="34"/>
        <v>23000572</v>
      </c>
      <c r="D194" s="216">
        <f>[4]Factors!D455</f>
        <v>556083</v>
      </c>
      <c r="E194" s="216">
        <f>[4]Factors!E455</f>
        <v>7031086</v>
      </c>
      <c r="F194" s="216">
        <f>[4]Factors!F455</f>
        <v>2028958</v>
      </c>
      <c r="G194" s="216">
        <f>[4]Factors!G455</f>
        <v>0</v>
      </c>
      <c r="H194" s="216">
        <f>[4]Factors!H455</f>
        <v>2756159</v>
      </c>
      <c r="I194" s="216">
        <f>[4]Factors!I455</f>
        <v>8726628</v>
      </c>
      <c r="J194" s="216">
        <f>[4]Factors!J455</f>
        <v>1269523</v>
      </c>
      <c r="K194" s="216">
        <f>[4]Factors!K455</f>
        <v>545788</v>
      </c>
      <c r="L194" s="216">
        <f>[4]Factors!L455</f>
        <v>32115</v>
      </c>
      <c r="M194" s="216">
        <f>[4]Factors!M455</f>
        <v>0</v>
      </c>
      <c r="N194" s="216">
        <f>[4]Factors!N455</f>
        <v>54232</v>
      </c>
    </row>
    <row r="195" spans="1:14">
      <c r="A195" s="193" t="s">
        <v>232</v>
      </c>
      <c r="B195" s="164" t="s">
        <v>91</v>
      </c>
      <c r="C195" s="165">
        <f t="shared" si="34"/>
        <v>16198410</v>
      </c>
      <c r="D195" s="216">
        <f>[4]Factors!D456</f>
        <v>291155</v>
      </c>
      <c r="E195" s="216">
        <f>[4]Factors!E456</f>
        <v>4501126</v>
      </c>
      <c r="F195" s="216">
        <f>[4]Factors!F456</f>
        <v>3398213</v>
      </c>
      <c r="G195" s="216">
        <f>[4]Factors!G456</f>
        <v>0</v>
      </c>
      <c r="H195" s="216">
        <f>[4]Factors!H456</f>
        <v>2054780</v>
      </c>
      <c r="I195" s="216">
        <f>[4]Factors!I456</f>
        <v>6825260</v>
      </c>
      <c r="J195" s="216">
        <f>[4]Factors!J456</f>
        <v>817511</v>
      </c>
      <c r="K195" s="216">
        <f>[4]Factors!K456</f>
        <v>456101</v>
      </c>
      <c r="L195" s="216">
        <f>[4]Factors!L456</f>
        <v>60206</v>
      </c>
      <c r="M195" s="216">
        <f>[4]Factors!M456</f>
        <v>0</v>
      </c>
      <c r="N195" s="216">
        <f>[4]Factors!N456</f>
        <v>-2205942</v>
      </c>
    </row>
    <row r="196" spans="1:14">
      <c r="A196" s="193" t="s">
        <v>233</v>
      </c>
      <c r="B196" s="164" t="s">
        <v>91</v>
      </c>
      <c r="C196" s="165">
        <f t="shared" si="34"/>
        <v>-4112460</v>
      </c>
      <c r="D196" s="216">
        <f>[4]Factors!D457</f>
        <v>0</v>
      </c>
      <c r="E196" s="216">
        <f>[4]Factors!E457</f>
        <v>-4112460</v>
      </c>
      <c r="F196" s="216">
        <f>[4]Factors!F457</f>
        <v>0</v>
      </c>
      <c r="G196" s="216">
        <f>[4]Factors!G457</f>
        <v>0</v>
      </c>
      <c r="H196" s="216">
        <f>[4]Factors!H457</f>
        <v>0</v>
      </c>
      <c r="I196" s="216">
        <f>[4]Factors!I457</f>
        <v>0</v>
      </c>
      <c r="J196" s="216">
        <f>[4]Factors!J457</f>
        <v>0</v>
      </c>
      <c r="K196" s="216">
        <f>[4]Factors!K457</f>
        <v>0</v>
      </c>
      <c r="L196" s="216">
        <f>[4]Factors!L457</f>
        <v>0</v>
      </c>
      <c r="M196" s="216">
        <f>[4]Factors!M457</f>
        <v>0</v>
      </c>
      <c r="N196" s="216">
        <f>[4]Factors!N457</f>
        <v>0</v>
      </c>
    </row>
    <row r="197" spans="1:14">
      <c r="A197" s="193" t="s">
        <v>215</v>
      </c>
      <c r="B197" s="164" t="s">
        <v>131</v>
      </c>
      <c r="C197" s="170">
        <f t="shared" si="34"/>
        <v>26426</v>
      </c>
      <c r="D197" s="217">
        <f>[4]Factors!D458</f>
        <v>0</v>
      </c>
      <c r="E197" s="217">
        <f>[4]Factors!E458</f>
        <v>0</v>
      </c>
      <c r="F197" s="217">
        <f>[4]Factors!F458</f>
        <v>0</v>
      </c>
      <c r="G197" s="217">
        <f>[4]Factors!G458</f>
        <v>0</v>
      </c>
      <c r="H197" s="217">
        <f>[4]Factors!H458</f>
        <v>0</v>
      </c>
      <c r="I197" s="217">
        <f>[4]Factors!I458</f>
        <v>0</v>
      </c>
      <c r="J197" s="217">
        <f>[4]Factors!J458</f>
        <v>0</v>
      </c>
      <c r="K197" s="217">
        <f>[4]Factors!K458</f>
        <v>0</v>
      </c>
      <c r="L197" s="217">
        <f>[4]Factors!L458</f>
        <v>0</v>
      </c>
      <c r="M197" s="217">
        <f>[4]Factors!M458</f>
        <v>0</v>
      </c>
      <c r="N197" s="217">
        <f>[4]Factors!N458</f>
        <v>26426</v>
      </c>
    </row>
    <row r="198" spans="1:14">
      <c r="A198" s="164"/>
      <c r="B198" s="164"/>
      <c r="C198" s="165"/>
      <c r="D198" s="165"/>
      <c r="E198" s="165"/>
      <c r="F198" s="165"/>
      <c r="G198" s="165"/>
      <c r="H198" s="165"/>
      <c r="I198" s="165"/>
      <c r="J198" s="165"/>
      <c r="K198" s="165"/>
      <c r="L198" s="165"/>
      <c r="M198" s="165"/>
      <c r="N198" s="165"/>
    </row>
    <row r="199" spans="1:14">
      <c r="A199" s="164" t="s">
        <v>234</v>
      </c>
      <c r="B199" s="164"/>
      <c r="C199" s="165">
        <f>SUM(D199:N199)</f>
        <v>787409056</v>
      </c>
      <c r="D199" s="165">
        <f>SUM(D180:D197)</f>
        <v>15103064</v>
      </c>
      <c r="E199" s="165">
        <f t="shared" ref="E199:N199" si="35">SUM(E180:E197)</f>
        <v>215054452</v>
      </c>
      <c r="F199" s="165">
        <f t="shared" si="35"/>
        <v>25493720</v>
      </c>
      <c r="G199" s="165">
        <f t="shared" si="35"/>
        <v>0</v>
      </c>
      <c r="H199" s="165">
        <f t="shared" si="35"/>
        <v>94819956</v>
      </c>
      <c r="I199" s="165">
        <f t="shared" si="35"/>
        <v>333076941</v>
      </c>
      <c r="J199" s="165">
        <f t="shared" si="35"/>
        <v>39729977</v>
      </c>
      <c r="K199" s="165">
        <f t="shared" si="35"/>
        <v>21077837</v>
      </c>
      <c r="L199" s="165">
        <f t="shared" si="35"/>
        <v>2540410</v>
      </c>
      <c r="M199" s="165">
        <f t="shared" si="35"/>
        <v>0</v>
      </c>
      <c r="N199" s="165">
        <f t="shared" si="35"/>
        <v>40512699</v>
      </c>
    </row>
    <row r="200" spans="1:14">
      <c r="A200" s="164"/>
      <c r="B200" s="164"/>
      <c r="C200" s="165"/>
      <c r="D200" s="165"/>
      <c r="E200" s="165"/>
      <c r="F200" s="165"/>
      <c r="G200" s="165"/>
      <c r="H200" s="165"/>
      <c r="I200" s="165"/>
      <c r="J200" s="165"/>
      <c r="K200" s="165"/>
      <c r="L200" s="165"/>
      <c r="M200" s="165"/>
      <c r="N200" s="165"/>
    </row>
    <row r="201" spans="1:14" ht="15.75" thickBot="1">
      <c r="A201" s="164" t="s">
        <v>235</v>
      </c>
      <c r="B201" s="164"/>
      <c r="C201" s="195">
        <f>SUM(D201:N201)</f>
        <v>772750304</v>
      </c>
      <c r="D201" s="195">
        <f>SUM(D199,D177,D168)</f>
        <v>14791952</v>
      </c>
      <c r="E201" s="195">
        <f t="shared" ref="E201:N201" si="36">SUM(E199,E177,E168)</f>
        <v>211718410</v>
      </c>
      <c r="F201" s="195">
        <f t="shared" si="36"/>
        <v>24805331</v>
      </c>
      <c r="G201" s="195">
        <f t="shared" si="36"/>
        <v>0</v>
      </c>
      <c r="H201" s="195">
        <f t="shared" si="36"/>
        <v>93641482</v>
      </c>
      <c r="I201" s="195">
        <f t="shared" si="36"/>
        <v>322777412</v>
      </c>
      <c r="J201" s="195">
        <f t="shared" si="36"/>
        <v>38139096</v>
      </c>
      <c r="K201" s="195">
        <f t="shared" si="36"/>
        <v>20484759</v>
      </c>
      <c r="L201" s="195">
        <f t="shared" si="36"/>
        <v>2491912</v>
      </c>
      <c r="M201" s="195">
        <f t="shared" si="36"/>
        <v>0</v>
      </c>
      <c r="N201" s="195">
        <f t="shared" si="36"/>
        <v>43899950</v>
      </c>
    </row>
    <row r="202" spans="1:14" ht="15.75" thickTop="1">
      <c r="A202" s="164"/>
      <c r="B202" s="164"/>
      <c r="C202" s="165"/>
      <c r="D202" s="165"/>
      <c r="E202" s="165"/>
      <c r="F202" s="165"/>
      <c r="G202" s="165"/>
      <c r="H202" s="165"/>
      <c r="I202" s="196"/>
      <c r="J202" s="165"/>
      <c r="K202" s="165"/>
      <c r="L202" s="165"/>
      <c r="M202" s="165"/>
      <c r="N202" s="165"/>
    </row>
    <row r="203" spans="1:14">
      <c r="A203" s="164"/>
      <c r="B203" s="164"/>
      <c r="C203" s="165"/>
      <c r="D203" s="165"/>
      <c r="E203" s="165"/>
      <c r="F203" s="165"/>
      <c r="G203" s="165"/>
      <c r="H203" s="165"/>
      <c r="I203" s="165"/>
      <c r="J203" s="165"/>
      <c r="K203" s="165"/>
      <c r="L203" s="165"/>
      <c r="M203" s="165"/>
      <c r="N203" s="165"/>
    </row>
    <row r="204" spans="1:14">
      <c r="A204" s="166" t="s">
        <v>236</v>
      </c>
      <c r="B204" s="164"/>
      <c r="C204" s="167">
        <f>SUM(D204:N204)</f>
        <v>1</v>
      </c>
      <c r="D204" s="167">
        <f>D201/$C$201</f>
        <v>1.9141955588282758E-2</v>
      </c>
      <c r="E204" s="167">
        <f t="shared" ref="E204:N204" si="37">E201/$C$201</f>
        <v>0.27398036455512026</v>
      </c>
      <c r="F204" s="167">
        <f t="shared" si="37"/>
        <v>3.2100059840287035E-2</v>
      </c>
      <c r="G204" s="167">
        <f t="shared" si="37"/>
        <v>0</v>
      </c>
      <c r="H204" s="167">
        <f t="shared" si="37"/>
        <v>0.12117948257707835</v>
      </c>
      <c r="I204" s="167">
        <f t="shared" si="37"/>
        <v>0.41769949533400635</v>
      </c>
      <c r="J204" s="167">
        <f t="shared" si="37"/>
        <v>4.9355006141802826E-2</v>
      </c>
      <c r="K204" s="167">
        <f t="shared" si="37"/>
        <v>2.6508898015263672E-2</v>
      </c>
      <c r="L204" s="167">
        <f t="shared" si="37"/>
        <v>3.2247311804357438E-3</v>
      </c>
      <c r="M204" s="167">
        <f t="shared" si="37"/>
        <v>0</v>
      </c>
      <c r="N204" s="167">
        <f t="shared" si="37"/>
        <v>5.6810006767722993E-2</v>
      </c>
    </row>
    <row r="206" spans="1:14">
      <c r="A206" s="169" t="s">
        <v>237</v>
      </c>
      <c r="B206" s="164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</row>
    <row r="207" spans="1:14" s="198" customFormat="1">
      <c r="A207" s="164" t="s">
        <v>287</v>
      </c>
      <c r="B207" s="164"/>
      <c r="C207" s="165">
        <v>0</v>
      </c>
      <c r="D207" s="191">
        <v>0</v>
      </c>
      <c r="E207" s="191">
        <v>0</v>
      </c>
      <c r="F207" s="191">
        <v>0</v>
      </c>
      <c r="G207" s="191">
        <v>0</v>
      </c>
      <c r="H207" s="191">
        <v>0</v>
      </c>
      <c r="I207" s="191">
        <v>0</v>
      </c>
      <c r="J207" s="191">
        <v>0</v>
      </c>
      <c r="K207" s="191">
        <v>0</v>
      </c>
      <c r="L207" s="191">
        <v>0</v>
      </c>
      <c r="M207" s="191">
        <v>0</v>
      </c>
      <c r="N207" s="191">
        <v>0</v>
      </c>
    </row>
    <row r="208" spans="1:14" s="198" customFormat="1">
      <c r="A208" s="164"/>
      <c r="B208" s="164"/>
      <c r="C208" s="165"/>
      <c r="D208" s="191"/>
      <c r="E208" s="191"/>
      <c r="F208" s="191"/>
      <c r="G208" s="191"/>
      <c r="H208" s="191"/>
      <c r="I208" s="191"/>
      <c r="J208" s="191"/>
      <c r="K208" s="191"/>
      <c r="L208" s="191"/>
      <c r="M208" s="191"/>
      <c r="N208" s="191"/>
    </row>
    <row r="209" spans="1:14" s="198" customFormat="1">
      <c r="A209" s="164" t="s">
        <v>286</v>
      </c>
      <c r="B209" s="164"/>
      <c r="C209" s="165">
        <v>0</v>
      </c>
      <c r="D209" s="191">
        <v>0</v>
      </c>
      <c r="E209" s="191">
        <v>0</v>
      </c>
      <c r="F209" s="191">
        <v>0</v>
      </c>
      <c r="G209" s="191">
        <v>0</v>
      </c>
      <c r="H209" s="191">
        <v>0</v>
      </c>
      <c r="I209" s="191">
        <v>0</v>
      </c>
      <c r="J209" s="191">
        <v>0</v>
      </c>
      <c r="K209" s="191">
        <v>0</v>
      </c>
      <c r="L209" s="191">
        <v>0</v>
      </c>
      <c r="M209" s="191">
        <v>0</v>
      </c>
      <c r="N209" s="191">
        <v>0</v>
      </c>
    </row>
    <row r="210" spans="1:14" s="198" customFormat="1">
      <c r="A210" s="164"/>
      <c r="B210" s="164"/>
      <c r="C210" s="165"/>
      <c r="D210" s="191"/>
      <c r="E210" s="191"/>
      <c r="F210" s="191"/>
      <c r="G210" s="191"/>
      <c r="H210" s="191"/>
      <c r="I210" s="191"/>
      <c r="J210" s="191"/>
      <c r="K210" s="191"/>
      <c r="L210" s="191"/>
      <c r="M210" s="191"/>
      <c r="N210" s="191"/>
    </row>
    <row r="211" spans="1:14" s="198" customFormat="1">
      <c r="A211" s="164" t="s">
        <v>238</v>
      </c>
      <c r="B211" s="164"/>
      <c r="C211" s="165">
        <f>SUM(D211:N211)</f>
        <v>3045526111.2949996</v>
      </c>
      <c r="D211" s="165">
        <f>[4]Factors!D496</f>
        <v>66837269.015000001</v>
      </c>
      <c r="E211" s="165">
        <f>[4]Factors!E496</f>
        <v>750503839.93999994</v>
      </c>
      <c r="F211" s="165">
        <f>[4]Factors!F496</f>
        <v>206762646.58499998</v>
      </c>
      <c r="G211" s="165">
        <f>[4]Factors!G496</f>
        <v>0</v>
      </c>
      <c r="H211" s="165">
        <f>[4]Factors!H496</f>
        <v>369523189.44999993</v>
      </c>
      <c r="I211" s="165">
        <f>[4]Factors!I496</f>
        <v>1361067955.7</v>
      </c>
      <c r="J211" s="165">
        <f>[4]Factors!J496</f>
        <v>178579922.81999999</v>
      </c>
      <c r="K211" s="165">
        <f>[4]Factors!K496</f>
        <v>74498001.275000006</v>
      </c>
      <c r="L211" s="165">
        <f>[4]Factors!L496</f>
        <v>6516606.1850000005</v>
      </c>
      <c r="M211" s="165">
        <f>[4]Factors!M496</f>
        <v>0</v>
      </c>
      <c r="N211" s="165">
        <f>[4]Factors!N496</f>
        <v>31236680.325000003</v>
      </c>
    </row>
    <row r="212" spans="1:14" s="198" customFormat="1">
      <c r="A212" s="164"/>
      <c r="B212" s="164"/>
      <c r="C212" s="165"/>
      <c r="D212" s="165"/>
      <c r="E212" s="165"/>
      <c r="F212" s="165"/>
      <c r="G212" s="165"/>
      <c r="H212" s="165"/>
      <c r="I212" s="165"/>
      <c r="J212" s="165"/>
      <c r="K212" s="165"/>
      <c r="L212" s="165"/>
      <c r="M212" s="165"/>
      <c r="N212" s="165"/>
    </row>
    <row r="213" spans="1:14" s="198" customFormat="1" ht="15.75" thickBot="1">
      <c r="A213" s="164" t="s">
        <v>235</v>
      </c>
      <c r="B213" s="164"/>
      <c r="C213" s="195">
        <f>+C211+C209+C207</f>
        <v>3045526111.2949996</v>
      </c>
      <c r="D213" s="195">
        <f t="shared" ref="D213:N213" si="38">D207+D209+D211</f>
        <v>66837269.015000001</v>
      </c>
      <c r="E213" s="195">
        <f t="shared" si="38"/>
        <v>750503839.93999994</v>
      </c>
      <c r="F213" s="195">
        <f t="shared" si="38"/>
        <v>206762646.58499998</v>
      </c>
      <c r="G213" s="195">
        <f t="shared" si="38"/>
        <v>0</v>
      </c>
      <c r="H213" s="195">
        <f t="shared" si="38"/>
        <v>369523189.44999993</v>
      </c>
      <c r="I213" s="195">
        <f t="shared" si="38"/>
        <v>1361067955.7</v>
      </c>
      <c r="J213" s="195">
        <f t="shared" si="38"/>
        <v>178579922.81999999</v>
      </c>
      <c r="K213" s="195">
        <f t="shared" si="38"/>
        <v>74498001.275000006</v>
      </c>
      <c r="L213" s="195">
        <f t="shared" si="38"/>
        <v>6516606.1850000005</v>
      </c>
      <c r="M213" s="195">
        <f t="shared" si="38"/>
        <v>0</v>
      </c>
      <c r="N213" s="195">
        <f t="shared" si="38"/>
        <v>31236680.325000003</v>
      </c>
    </row>
    <row r="214" spans="1:14" s="198" customFormat="1" ht="15.75" thickTop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</row>
    <row r="215" spans="1:14" s="198" customFormat="1">
      <c r="A215" s="164"/>
      <c r="B215" s="164"/>
      <c r="C215" s="165"/>
      <c r="D215" s="165"/>
      <c r="E215" s="165"/>
      <c r="F215" s="165"/>
      <c r="G215" s="165"/>
      <c r="H215" s="165"/>
      <c r="I215" s="165"/>
      <c r="J215" s="165"/>
      <c r="K215" s="165"/>
      <c r="L215" s="165"/>
      <c r="M215" s="165"/>
      <c r="N215" s="165"/>
    </row>
    <row r="216" spans="1:14" s="198" customFormat="1">
      <c r="A216" s="197" t="s">
        <v>239</v>
      </c>
      <c r="B216" s="164"/>
      <c r="C216" s="167">
        <f>SUM(D216:N216)</f>
        <v>1</v>
      </c>
      <c r="D216" s="167">
        <f>D213/$C$213</f>
        <v>2.1946050229915734E-2</v>
      </c>
      <c r="E216" s="167">
        <f t="shared" ref="E216:N216" si="39">E213/$C$213</f>
        <v>0.24642830582098518</v>
      </c>
      <c r="F216" s="167">
        <f t="shared" si="39"/>
        <v>6.7890616934189296E-2</v>
      </c>
      <c r="G216" s="167">
        <f t="shared" si="39"/>
        <v>0</v>
      </c>
      <c r="H216" s="167">
        <f t="shared" si="39"/>
        <v>0.12133312142015212</v>
      </c>
      <c r="I216" s="167">
        <f t="shared" si="39"/>
        <v>0.44690733422123091</v>
      </c>
      <c r="J216" s="167">
        <f t="shared" si="39"/>
        <v>5.8636805692683869E-2</v>
      </c>
      <c r="K216" s="167">
        <f t="shared" si="39"/>
        <v>2.4461455444006169E-2</v>
      </c>
      <c r="L216" s="167">
        <f t="shared" si="39"/>
        <v>2.1397308533431191E-3</v>
      </c>
      <c r="M216" s="167">
        <f t="shared" si="39"/>
        <v>0</v>
      </c>
      <c r="N216" s="167">
        <f t="shared" si="39"/>
        <v>1.025657938349369E-2</v>
      </c>
    </row>
    <row r="217" spans="1:14" s="198" customFormat="1"/>
    <row r="218" spans="1:14" s="198" customFormat="1">
      <c r="A218" s="169" t="s">
        <v>143</v>
      </c>
      <c r="B218" s="164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</row>
    <row r="219" spans="1:14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</row>
    <row r="220" spans="1:14">
      <c r="A220" s="164" t="s">
        <v>240</v>
      </c>
      <c r="B220" s="164"/>
      <c r="C220" s="172">
        <f t="shared" ref="C220" si="40">SUM(D220:N220)</f>
        <v>1408123355.6249998</v>
      </c>
      <c r="D220" s="186">
        <f>[4]Factors!D742</f>
        <v>25574080.965000004</v>
      </c>
      <c r="E220" s="186">
        <f>[4]Factors!E742</f>
        <v>381347663.23000002</v>
      </c>
      <c r="F220" s="186">
        <f>[4]Factors!F742</f>
        <v>84784004.885000005</v>
      </c>
      <c r="G220" s="186">
        <f>[4]Factors!G742</f>
        <v>0</v>
      </c>
      <c r="H220" s="186">
        <f>[4]Factors!H742</f>
        <v>160031740.50999999</v>
      </c>
      <c r="I220" s="186">
        <f>[4]Factors!I742</f>
        <v>630122559.96499991</v>
      </c>
      <c r="J220" s="186">
        <f>[4]Factors!J742</f>
        <v>77516169.780000001</v>
      </c>
      <c r="K220" s="186">
        <f>[4]Factors!K742</f>
        <v>24337709.759999998</v>
      </c>
      <c r="L220" s="186">
        <f>[4]Factors!L742</f>
        <v>433950.21499999997</v>
      </c>
      <c r="M220" s="186">
        <f>[4]Factors!M742</f>
        <v>0</v>
      </c>
      <c r="N220" s="186">
        <f>[4]Factors!N742</f>
        <v>23975476.315000001</v>
      </c>
    </row>
    <row r="221" spans="1:14">
      <c r="A221" s="164"/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4"/>
      <c r="M221" s="164"/>
      <c r="N221" s="164"/>
    </row>
    <row r="222" spans="1:14" ht="15.75" thickBot="1">
      <c r="A222" s="164" t="s">
        <v>10</v>
      </c>
      <c r="B222" s="164"/>
      <c r="C222" s="199">
        <f t="shared" ref="C222:N222" si="41">SUM(C220:C221)</f>
        <v>1408123355.6249998</v>
      </c>
      <c r="D222" s="199">
        <f t="shared" si="41"/>
        <v>25574080.965000004</v>
      </c>
      <c r="E222" s="199">
        <f t="shared" si="41"/>
        <v>381347663.23000002</v>
      </c>
      <c r="F222" s="199">
        <f t="shared" si="41"/>
        <v>84784004.885000005</v>
      </c>
      <c r="G222" s="199">
        <f t="shared" si="41"/>
        <v>0</v>
      </c>
      <c r="H222" s="199">
        <f t="shared" si="41"/>
        <v>160031740.50999999</v>
      </c>
      <c r="I222" s="199">
        <f t="shared" si="41"/>
        <v>630122559.96499991</v>
      </c>
      <c r="J222" s="199">
        <f t="shared" si="41"/>
        <v>77516169.780000001</v>
      </c>
      <c r="K222" s="199">
        <f t="shared" si="41"/>
        <v>24337709.759999998</v>
      </c>
      <c r="L222" s="199">
        <f t="shared" si="41"/>
        <v>433950.21499999997</v>
      </c>
      <c r="M222" s="199">
        <f t="shared" si="41"/>
        <v>0</v>
      </c>
      <c r="N222" s="199">
        <f t="shared" si="41"/>
        <v>23975476.315000001</v>
      </c>
    </row>
    <row r="223" spans="1:14" ht="15.75" thickTop="1">
      <c r="A223" s="164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4"/>
      <c r="M223" s="164"/>
      <c r="N223" s="164"/>
    </row>
    <row r="224" spans="1:14">
      <c r="A224" s="164" t="s">
        <v>241</v>
      </c>
      <c r="B224" s="164"/>
      <c r="C224" s="167">
        <f>SUM(D224:N224)</f>
        <v>1</v>
      </c>
      <c r="D224" s="188">
        <f>+D222/$C$222</f>
        <v>1.8161818609740248E-2</v>
      </c>
      <c r="E224" s="188">
        <f t="shared" ref="E224:N224" si="42">+E222/$C$222</f>
        <v>0.27081978415217589</v>
      </c>
      <c r="F224" s="188">
        <f t="shared" si="42"/>
        <v>6.0210637474561575E-2</v>
      </c>
      <c r="G224" s="188">
        <f t="shared" si="42"/>
        <v>0</v>
      </c>
      <c r="H224" s="188">
        <f t="shared" si="42"/>
        <v>0.11364894976759293</v>
      </c>
      <c r="I224" s="188">
        <f t="shared" si="42"/>
        <v>0.4474910223226275</v>
      </c>
      <c r="J224" s="188">
        <f t="shared" si="42"/>
        <v>5.5049274959006855E-2</v>
      </c>
      <c r="K224" s="188">
        <f t="shared" si="42"/>
        <v>1.7283790985199329E-2</v>
      </c>
      <c r="L224" s="188">
        <f t="shared" si="42"/>
        <v>3.0817627821206749E-4</v>
      </c>
      <c r="M224" s="188">
        <f t="shared" si="42"/>
        <v>0</v>
      </c>
      <c r="N224" s="188">
        <f t="shared" si="42"/>
        <v>1.7026545450883751E-2</v>
      </c>
    </row>
    <row r="227" spans="1:14">
      <c r="A227" s="169" t="s">
        <v>242</v>
      </c>
      <c r="B227" s="164"/>
      <c r="C227" s="168"/>
      <c r="D227" s="168"/>
      <c r="E227" s="168"/>
      <c r="F227" s="168"/>
      <c r="G227" s="168"/>
      <c r="H227" s="168"/>
      <c r="I227" s="168"/>
      <c r="J227" s="168"/>
      <c r="K227" s="168"/>
      <c r="L227" s="168"/>
      <c r="M227" s="168"/>
      <c r="N227" s="168"/>
    </row>
    <row r="228" spans="1:14">
      <c r="A228" s="164" t="s">
        <v>243</v>
      </c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  <c r="L228" s="164"/>
      <c r="M228" s="164"/>
      <c r="N228" s="164"/>
    </row>
    <row r="229" spans="1:14">
      <c r="A229" s="164" t="s">
        <v>244</v>
      </c>
      <c r="B229" s="164" t="s">
        <v>245</v>
      </c>
      <c r="C229" s="165">
        <f>[4]Factors!C724</f>
        <v>342084576.68000001</v>
      </c>
      <c r="D229" s="165">
        <f>[4]Factors!D724</f>
        <v>3757662.293462086</v>
      </c>
      <c r="E229" s="165">
        <f>[4]Factors!E724</f>
        <v>65997405.335408956</v>
      </c>
      <c r="F229" s="165">
        <f>[4]Factors!F724</f>
        <v>19860121.443054564</v>
      </c>
      <c r="G229" s="165">
        <f>[4]Factors!G724</f>
        <v>0</v>
      </c>
      <c r="H229" s="165">
        <f>[4]Factors!H724</f>
        <v>48056382.202650219</v>
      </c>
      <c r="I229" s="165">
        <f>[4]Factors!I724</f>
        <v>181014422.05403712</v>
      </c>
      <c r="J229" s="165">
        <f>[4]Factors!J724</f>
        <v>23688326.317589805</v>
      </c>
      <c r="K229" s="165">
        <f>[4]Factors!K724</f>
        <v>6307666.8650016952</v>
      </c>
      <c r="L229" s="165">
        <f>[4]Factors!L724</f>
        <v>151525.52879558792</v>
      </c>
      <c r="M229" s="165">
        <f>[4]Factors!M724</f>
        <v>-6748935.3600000003</v>
      </c>
      <c r="N229" s="165">
        <f>[4]Factors!N724</f>
        <v>0</v>
      </c>
    </row>
    <row r="230" spans="1:14">
      <c r="A230" s="164" t="s">
        <v>246</v>
      </c>
      <c r="B230" s="164" t="s">
        <v>247</v>
      </c>
      <c r="C230" s="165">
        <f>[4]Factors!C725</f>
        <v>0</v>
      </c>
      <c r="D230" s="165">
        <f>[4]Factors!D725</f>
        <v>0</v>
      </c>
      <c r="E230" s="165">
        <f>[4]Factors!E725</f>
        <v>0</v>
      </c>
      <c r="F230" s="165">
        <f>[4]Factors!F725</f>
        <v>0</v>
      </c>
      <c r="G230" s="165">
        <f>[4]Factors!G725</f>
        <v>0</v>
      </c>
      <c r="H230" s="165">
        <f>[4]Factors!H725</f>
        <v>0</v>
      </c>
      <c r="I230" s="165">
        <f>[4]Factors!I725</f>
        <v>0</v>
      </c>
      <c r="J230" s="165">
        <f>[4]Factors!J725</f>
        <v>0</v>
      </c>
      <c r="K230" s="165">
        <f>[4]Factors!K725</f>
        <v>0</v>
      </c>
      <c r="L230" s="165">
        <f>[4]Factors!L725</f>
        <v>0</v>
      </c>
      <c r="M230" s="165">
        <f>[4]Factors!M725</f>
        <v>0</v>
      </c>
      <c r="N230" s="165">
        <f>[4]Factors!N725</f>
        <v>0</v>
      </c>
    </row>
    <row r="231" spans="1:14">
      <c r="A231" s="164" t="s">
        <v>248</v>
      </c>
      <c r="B231" s="164" t="s">
        <v>249</v>
      </c>
      <c r="C231" s="165">
        <f>[4]Factors!C726</f>
        <v>31024495.719999999</v>
      </c>
      <c r="D231" s="165">
        <f>[4]Factors!D726</f>
        <v>474870.59477555112</v>
      </c>
      <c r="E231" s="165">
        <f>[4]Factors!E726</f>
        <v>8251732.1630295375</v>
      </c>
      <c r="F231" s="165">
        <f>[4]Factors!F726</f>
        <v>2475375.4684312902</v>
      </c>
      <c r="G231" s="165">
        <f>[4]Factors!G726</f>
        <v>0</v>
      </c>
      <c r="H231" s="165">
        <f>[4]Factors!H726</f>
        <v>3805361.744518348</v>
      </c>
      <c r="I231" s="165">
        <f>[4]Factors!I726</f>
        <v>13718816.153163608</v>
      </c>
      <c r="J231" s="165">
        <f>[4]Factors!J726</f>
        <v>1779277.9988352889</v>
      </c>
      <c r="K231" s="165">
        <f>[4]Factors!K726</f>
        <v>507160.6390769562</v>
      </c>
      <c r="L231" s="165">
        <f>[4]Factors!L726</f>
        <v>11900.958169419717</v>
      </c>
      <c r="M231" s="165">
        <f>[4]Factors!M726</f>
        <v>0</v>
      </c>
      <c r="N231" s="165">
        <f>[4]Factors!N726</f>
        <v>0</v>
      </c>
    </row>
    <row r="232" spans="1:14">
      <c r="A232" s="164" t="s">
        <v>250</v>
      </c>
      <c r="B232" s="164" t="s">
        <v>251</v>
      </c>
      <c r="C232" s="165">
        <f>[4]Factors!C727</f>
        <v>218926486.40000001</v>
      </c>
      <c r="D232" s="165">
        <f>[4]Factors!D727</f>
        <v>3087652.3754023574</v>
      </c>
      <c r="E232" s="165">
        <f>[4]Factors!E727</f>
        <v>53822791.415492602</v>
      </c>
      <c r="F232" s="165">
        <f>[4]Factors!F727</f>
        <v>16160816.47538894</v>
      </c>
      <c r="G232" s="165">
        <f>[4]Factors!G727</f>
        <v>0</v>
      </c>
      <c r="H232" s="165">
        <f>[4]Factors!H727</f>
        <v>27636431.453475565</v>
      </c>
      <c r="I232" s="165">
        <f>[4]Factors!I727</f>
        <v>101290320.50059365</v>
      </c>
      <c r="J232" s="165">
        <f>[4]Factors!J727</f>
        <v>13179001.158325952</v>
      </c>
      <c r="K232" s="165">
        <f>[4]Factors!K727</f>
        <v>3662782.265484103</v>
      </c>
      <c r="L232" s="165">
        <f>[4]Factors!L727</f>
        <v>86690.755836845768</v>
      </c>
      <c r="M232" s="165">
        <f>[4]Factors!M727</f>
        <v>0</v>
      </c>
      <c r="N232" s="165">
        <f>[4]Factors!N727</f>
        <v>0</v>
      </c>
    </row>
    <row r="233" spans="1:14">
      <c r="A233" s="164" t="s">
        <v>210</v>
      </c>
      <c r="B233" s="164" t="s">
        <v>252</v>
      </c>
      <c r="C233" s="165">
        <f>[4]Factors!C728</f>
        <v>136429972.80000001</v>
      </c>
      <c r="D233" s="165">
        <f>[4]Factors!D728</f>
        <v>2089172.8952884083</v>
      </c>
      <c r="E233" s="165">
        <f>[4]Factors!E728</f>
        <v>36303423.649531238</v>
      </c>
      <c r="F233" s="165">
        <f>[4]Factors!F728</f>
        <v>10890417.596225038</v>
      </c>
      <c r="G233" s="165">
        <f>[4]Factors!G728</f>
        <v>0</v>
      </c>
      <c r="H233" s="165">
        <f>[4]Factors!H728</f>
        <v>16729747.002934597</v>
      </c>
      <c r="I233" s="165">
        <f>[4]Factors!I728</f>
        <v>60312879.255911432</v>
      </c>
      <c r="J233" s="165">
        <f>[4]Factors!J728</f>
        <v>7822349.8229259141</v>
      </c>
      <c r="K233" s="165">
        <f>[4]Factors!K728</f>
        <v>2229661.6593222264</v>
      </c>
      <c r="L233" s="165">
        <f>[4]Factors!L728</f>
        <v>52320.917861148053</v>
      </c>
      <c r="M233" s="165">
        <f>[4]Factors!M728</f>
        <v>0</v>
      </c>
      <c r="N233" s="165">
        <f>[4]Factors!N728</f>
        <v>0</v>
      </c>
    </row>
    <row r="234" spans="1:14">
      <c r="A234" s="164" t="s">
        <v>211</v>
      </c>
      <c r="B234" s="164" t="s">
        <v>253</v>
      </c>
      <c r="C234" s="165">
        <f>[4]Factors!C729</f>
        <v>199926386.09</v>
      </c>
      <c r="D234" s="165">
        <f>[4]Factors!D729</f>
        <v>8461476.1399999987</v>
      </c>
      <c r="E234" s="165">
        <f>[4]Factors!E729</f>
        <v>55842936.93</v>
      </c>
      <c r="F234" s="165">
        <f>[4]Factors!F729</f>
        <v>15106942.449999997</v>
      </c>
      <c r="G234" s="165">
        <f>[4]Factors!G729</f>
        <v>0</v>
      </c>
      <c r="H234" s="165">
        <f>[4]Factors!H729</f>
        <v>19036519.290000003</v>
      </c>
      <c r="I234" s="165">
        <f>[4]Factors!I729</f>
        <v>87377376.700000003</v>
      </c>
      <c r="J234" s="165">
        <f>[4]Factors!J729</f>
        <v>10416030.229999999</v>
      </c>
      <c r="K234" s="165">
        <f>[4]Factors!K729</f>
        <v>3685104.35</v>
      </c>
      <c r="L234" s="165">
        <f>[4]Factors!L729</f>
        <v>0</v>
      </c>
      <c r="M234" s="165">
        <f>[4]Factors!M729</f>
        <v>0</v>
      </c>
      <c r="N234" s="165">
        <f>[4]Factors!N729</f>
        <v>0</v>
      </c>
    </row>
    <row r="235" spans="1:14">
      <c r="A235" s="164" t="s">
        <v>212</v>
      </c>
      <c r="B235" s="164" t="s">
        <v>254</v>
      </c>
      <c r="C235" s="165">
        <f>[4]Factors!C730</f>
        <v>45073350.289999992</v>
      </c>
      <c r="D235" s="165">
        <f>[4]Factors!D730</f>
        <v>963294.05148767657</v>
      </c>
      <c r="E235" s="165">
        <f>[4]Factors!E730</f>
        <v>12501312.611848943</v>
      </c>
      <c r="F235" s="165">
        <f>[4]Factors!F730</f>
        <v>3124251.4259866886</v>
      </c>
      <c r="G235" s="165">
        <f>[4]Factors!G730</f>
        <v>0</v>
      </c>
      <c r="H235" s="165">
        <f>[4]Factors!H730</f>
        <v>5592387.2485265089</v>
      </c>
      <c r="I235" s="165">
        <f>[4]Factors!I730</f>
        <v>19132189.020200167</v>
      </c>
      <c r="J235" s="165">
        <f>[4]Factors!J730</f>
        <v>2827716.3709071665</v>
      </c>
      <c r="K235" s="165">
        <f>[4]Factors!K730</f>
        <v>922827.54214116407</v>
      </c>
      <c r="L235" s="165">
        <f>[4]Factors!L730</f>
        <v>9372.0189016879194</v>
      </c>
      <c r="M235" s="165">
        <f>[4]Factors!M730</f>
        <v>0</v>
      </c>
      <c r="N235" s="165">
        <f>[4]Factors!N730</f>
        <v>0</v>
      </c>
    </row>
    <row r="236" spans="1:14">
      <c r="A236" s="164" t="s">
        <v>213</v>
      </c>
      <c r="B236" s="164" t="s">
        <v>255</v>
      </c>
      <c r="C236" s="165">
        <f>[4]Factors!C731</f>
        <v>0</v>
      </c>
      <c r="D236" s="165">
        <f>[4]Factors!D731</f>
        <v>0</v>
      </c>
      <c r="E236" s="165">
        <f>[4]Factors!E731</f>
        <v>0</v>
      </c>
      <c r="F236" s="165">
        <f>[4]Factors!F731</f>
        <v>0</v>
      </c>
      <c r="G236" s="165">
        <f>[4]Factors!G731</f>
        <v>0</v>
      </c>
      <c r="H236" s="165">
        <f>[4]Factors!H731</f>
        <v>0</v>
      </c>
      <c r="I236" s="165">
        <f>[4]Factors!I731</f>
        <v>0</v>
      </c>
      <c r="J236" s="165">
        <f>[4]Factors!J731</f>
        <v>0</v>
      </c>
      <c r="K236" s="165">
        <f>[4]Factors!K731</f>
        <v>0</v>
      </c>
      <c r="L236" s="165">
        <f>[4]Factors!L731</f>
        <v>0</v>
      </c>
      <c r="M236" s="165">
        <f>[4]Factors!M731</f>
        <v>0</v>
      </c>
      <c r="N236" s="165">
        <f>[4]Factors!N731</f>
        <v>0</v>
      </c>
    </row>
    <row r="237" spans="1:14">
      <c r="A237" s="164" t="s">
        <v>256</v>
      </c>
      <c r="B237" s="164" t="s">
        <v>251</v>
      </c>
      <c r="C237" s="165">
        <f>[4]Factors!C732</f>
        <v>0</v>
      </c>
      <c r="D237" s="165">
        <f>[4]Factors!D732</f>
        <v>0</v>
      </c>
      <c r="E237" s="165">
        <f>[4]Factors!E732</f>
        <v>0</v>
      </c>
      <c r="F237" s="165">
        <f>[4]Factors!F732</f>
        <v>0</v>
      </c>
      <c r="G237" s="165">
        <f>[4]Factors!G732</f>
        <v>0</v>
      </c>
      <c r="H237" s="165">
        <f>[4]Factors!H732</f>
        <v>0</v>
      </c>
      <c r="I237" s="165">
        <f>[4]Factors!I732</f>
        <v>0</v>
      </c>
      <c r="J237" s="165">
        <f>[4]Factors!J732</f>
        <v>0</v>
      </c>
      <c r="K237" s="165">
        <f>[4]Factors!K732</f>
        <v>0</v>
      </c>
      <c r="L237" s="165">
        <f>[4]Factors!L732</f>
        <v>0</v>
      </c>
      <c r="M237" s="165">
        <f>[4]Factors!M732</f>
        <v>0</v>
      </c>
      <c r="N237" s="165">
        <f>[4]Factors!N732</f>
        <v>0</v>
      </c>
    </row>
    <row r="238" spans="1:14">
      <c r="A238" s="164" t="s">
        <v>257</v>
      </c>
      <c r="B238" s="164"/>
      <c r="C238" s="165">
        <f>[4]Factors!C733</f>
        <v>0</v>
      </c>
      <c r="D238" s="165">
        <f>[4]Factors!D733</f>
        <v>0</v>
      </c>
      <c r="E238" s="165">
        <f>[4]Factors!E733</f>
        <v>0</v>
      </c>
      <c r="F238" s="165">
        <f>[4]Factors!F733</f>
        <v>0</v>
      </c>
      <c r="G238" s="165">
        <f>[4]Factors!G733</f>
        <v>0</v>
      </c>
      <c r="H238" s="165">
        <f>[4]Factors!H733</f>
        <v>0</v>
      </c>
      <c r="I238" s="165">
        <f>[4]Factors!I733</f>
        <v>0</v>
      </c>
      <c r="J238" s="165">
        <f>[4]Factors!J733</f>
        <v>0</v>
      </c>
      <c r="K238" s="165">
        <f>[4]Factors!K733</f>
        <v>0</v>
      </c>
      <c r="L238" s="165">
        <f>[4]Factors!L733</f>
        <v>0</v>
      </c>
      <c r="M238" s="165">
        <f>[4]Factors!M733</f>
        <v>0</v>
      </c>
      <c r="N238" s="165">
        <f>[4]Factors!N733</f>
        <v>0</v>
      </c>
    </row>
    <row r="239" spans="1:14">
      <c r="A239" s="164"/>
      <c r="B239" s="164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</row>
    <row r="240" spans="1:14">
      <c r="A240" s="164" t="s">
        <v>258</v>
      </c>
      <c r="B240" s="164"/>
      <c r="C240" s="165">
        <f>SUM(C229:C239)</f>
        <v>973465267.9799999</v>
      </c>
      <c r="D240" s="165">
        <f t="shared" ref="D240:L240" si="43">SUM(D229:D239)</f>
        <v>18834128.350416079</v>
      </c>
      <c r="E240" s="165">
        <f t="shared" si="43"/>
        <v>232719602.1053113</v>
      </c>
      <c r="F240" s="165">
        <f t="shared" si="43"/>
        <v>67617924.859086514</v>
      </c>
      <c r="G240" s="165">
        <f t="shared" si="43"/>
        <v>0</v>
      </c>
      <c r="H240" s="165">
        <f t="shared" si="43"/>
        <v>120856828.94210525</v>
      </c>
      <c r="I240" s="165">
        <f t="shared" si="43"/>
        <v>462846003.68390596</v>
      </c>
      <c r="J240" s="165">
        <f t="shared" si="43"/>
        <v>59712701.898584113</v>
      </c>
      <c r="K240" s="165">
        <f t="shared" si="43"/>
        <v>17315203.321026146</v>
      </c>
      <c r="L240" s="165">
        <f t="shared" si="43"/>
        <v>311810.1795646894</v>
      </c>
      <c r="M240" s="165">
        <f>SUM(M229:M239)</f>
        <v>-6748935.3600000003</v>
      </c>
      <c r="N240" s="165">
        <f>SUM(N229:N239)</f>
        <v>0</v>
      </c>
    </row>
    <row r="241" spans="1:14">
      <c r="A241" s="164"/>
      <c r="B241" s="164"/>
      <c r="C241" s="164"/>
      <c r="D241" s="164"/>
      <c r="E241" s="164"/>
      <c r="F241" s="164"/>
      <c r="G241" s="164"/>
      <c r="H241" s="164"/>
      <c r="I241" s="164"/>
      <c r="J241" s="164"/>
      <c r="K241" s="164"/>
      <c r="L241" s="164"/>
      <c r="M241" s="164"/>
      <c r="N241" s="164"/>
    </row>
    <row r="242" spans="1:14">
      <c r="A242" s="169" t="s">
        <v>145</v>
      </c>
      <c r="B242" s="164"/>
      <c r="C242" s="167">
        <f t="shared" ref="C242:L242" si="44">C240/$C240</f>
        <v>1</v>
      </c>
      <c r="D242" s="167">
        <f t="shared" si="44"/>
        <v>1.9347509325626018E-2</v>
      </c>
      <c r="E242" s="167">
        <f t="shared" si="44"/>
        <v>0.23906307678364194</v>
      </c>
      <c r="F242" s="167">
        <f t="shared" si="44"/>
        <v>6.946105534858768E-2</v>
      </c>
      <c r="G242" s="167">
        <f t="shared" si="44"/>
        <v>0</v>
      </c>
      <c r="H242" s="167">
        <f t="shared" si="44"/>
        <v>0.12415114634021877</v>
      </c>
      <c r="I242" s="167">
        <f t="shared" si="44"/>
        <v>0.47546226753866605</v>
      </c>
      <c r="J242" s="167">
        <f t="shared" si="44"/>
        <v>6.1340351692764167E-2</v>
      </c>
      <c r="K242" s="167">
        <f t="shared" si="44"/>
        <v>1.7787181413216984E-2</v>
      </c>
      <c r="L242" s="167">
        <f t="shared" si="44"/>
        <v>3.2030950648266539E-4</v>
      </c>
      <c r="M242" s="167">
        <f>M240/$C240</f>
        <v>-6.9328979492041401E-3</v>
      </c>
      <c r="N242" s="167">
        <f>N240/$C240</f>
        <v>0</v>
      </c>
    </row>
  </sheetData>
  <pageMargins left="0.7" right="0.7" top="0.75" bottom="0.75" header="0.3" footer="0.3"/>
  <pageSetup scale="53" firstPageNumber="12" fitToHeight="5" orientation="landscape" useFirstPageNumber="1" r:id="rId1"/>
  <headerFooter>
    <oddFooter>&amp;C&amp;"Arial,Regular"&amp;10Page 11.&amp;P</oddFooter>
  </headerFooter>
  <rowBreaks count="4" manualBreakCount="4">
    <brk id="57" max="16383" man="1"/>
    <brk id="113" max="16383" man="1"/>
    <brk id="169" max="13" man="1"/>
    <brk id="209" max="16383" man="1"/>
  </rowBreaks>
  <customProperties>
    <customPr name="_pios_id" r:id="rId2"/>
  </customProperties>
  <ignoredErrors>
    <ignoredError sqref="F108 D176:N179 D198:N206 D221:N228 D239:N313 D208:N208 D210:N210 D212:N2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0DAECA-2A0B-43DE-8F98-E398E2EE9475}"/>
</file>

<file path=customXml/itemProps2.xml><?xml version="1.0" encoding="utf-8"?>
<ds:datastoreItem xmlns:ds="http://schemas.openxmlformats.org/officeDocument/2006/customXml" ds:itemID="{6C7B90FA-FE3B-4EAA-9498-49CC46685BCA}"/>
</file>

<file path=customXml/itemProps3.xml><?xml version="1.0" encoding="utf-8"?>
<ds:datastoreItem xmlns:ds="http://schemas.openxmlformats.org/officeDocument/2006/customXml" ds:itemID="{C46B5F20-B58F-4158-9519-29507A06469B}"/>
</file>

<file path=customXml/itemProps4.xml><?xml version="1.0" encoding="utf-8"?>
<ds:datastoreItem xmlns:ds="http://schemas.openxmlformats.org/officeDocument/2006/customXml" ds:itemID="{887CA220-C795-468D-B09F-D623AFD4D3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11.1</vt:lpstr>
      <vt:lpstr>11.2</vt:lpstr>
      <vt:lpstr>11.3-11.5</vt:lpstr>
      <vt:lpstr>11.6-11.7</vt:lpstr>
      <vt:lpstr>11.8-11.9</vt:lpstr>
      <vt:lpstr>11.10-11.11</vt:lpstr>
      <vt:lpstr>11.12-11.16</vt:lpstr>
      <vt:lpstr>'11.10-11.11'!Print_Area</vt:lpstr>
      <vt:lpstr>'11.2'!Print_Area</vt:lpstr>
      <vt:lpstr>'11.6-11.7'!Print_Area</vt:lpstr>
      <vt:lpstr>'11.8-11.9'!Print_Area</vt:lpstr>
      <vt:lpstr>'11.10-11.11'!Print_Titles</vt:lpstr>
      <vt:lpstr>'11.12-11.16'!Print_Titles</vt:lpstr>
      <vt:lpstr>'11.3-11.5'!Print_Titles</vt:lpstr>
      <vt:lpstr>'11.6-11.7'!Print_Titles</vt:lpstr>
      <vt:lpstr>'11.8-11.9'!Print_Titles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E. McMonagle</dc:creator>
  <cp:lastModifiedBy>Cheung, Sherona (PacifiCorp)</cp:lastModifiedBy>
  <cp:lastPrinted>2023-03-01T17:01:31Z</cp:lastPrinted>
  <dcterms:created xsi:type="dcterms:W3CDTF">2012-11-27T17:00:48Z</dcterms:created>
  <dcterms:modified xsi:type="dcterms:W3CDTF">2023-04-06T00:03:17Z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