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2019\2019_ WA Elec and Gas General Rate Case\Adjustments\3.10 PF 2019 Capital Adds\"/>
    </mc:Choice>
  </mc:AlternateContent>
  <bookViews>
    <workbookView xWindow="120" yWindow="-150" windowWidth="24855" windowHeight="12300" tabRatio="711" activeTab="2"/>
  </bookViews>
  <sheets>
    <sheet name="E-CAP SUMMARY" sheetId="8" r:id="rId1"/>
    <sheet name="G-CAP SUMMARY" sheetId="9" r:id="rId2"/>
    <sheet name="WA PF Major Summary" sheetId="10" r:id="rId3"/>
    <sheet name="Actl Forcst - WA E (No AMI)" sheetId="15" r:id="rId4"/>
    <sheet name="Actl Forcst - WA G (No AMI)" sheetId="16" r:id="rId5"/>
  </sheets>
  <externalReferences>
    <externalReference r:id="rId6"/>
    <externalReference r:id="rId7"/>
  </externalReferences>
  <definedNames>
    <definedName name="_xlnm._FilterDatabase" localSheetId="3" hidden="1">'Actl Forcst - WA E (No AMI)'!$A$3:$AL$21</definedName>
    <definedName name="_xlnm._FilterDatabase" localSheetId="4" hidden="1">'Actl Forcst - WA G (No AMI)'!$A$3:$DG$13</definedName>
    <definedName name="_xlnm._FilterDatabase" localSheetId="2" hidden="1">'WA PF Major Summary'!$A$12:$A$12</definedName>
    <definedName name="Allocation_Categories" localSheetId="2">OFFSET('[1]Allocation Factors'!$A$4,0,0,COUNTA('[1]Allocation Factors'!$A:$A)-COUNTA('[1]Allocation Factors'!$A$1:$A$3),1)</definedName>
    <definedName name="Allocation_Categories">OFFSET('[2]Allocation Factors'!$A$4,0,0,COUNTA('[2]Allocation Factors'!$A:$A)-COUNTA('[2]Allocation Factors'!$A$1:$A$3),1)</definedName>
    <definedName name="_xlnm.Auto_Open" localSheetId="2">#REF!</definedName>
    <definedName name="_xlnm.Auto_Open">#REF!</definedName>
    <definedName name="Macro1" localSheetId="2">#REF!</definedName>
    <definedName name="Macro1">#REF!</definedName>
    <definedName name="Macro10" localSheetId="2">#REF!</definedName>
    <definedName name="Macro10">#REF!</definedName>
    <definedName name="Macro11" localSheetId="2">#REF!</definedName>
    <definedName name="Macro11">#REF!</definedName>
    <definedName name="Macro12" localSheetId="2">#REF!</definedName>
    <definedName name="Macro12">#REF!</definedName>
    <definedName name="Macro2" localSheetId="2">#REF!</definedName>
    <definedName name="Macro2">#REF!</definedName>
    <definedName name="Macro3" localSheetId="2">#REF!</definedName>
    <definedName name="Macro3">#REF!</definedName>
    <definedName name="Macro4" localSheetId="2">#REF!</definedName>
    <definedName name="Macro4">#REF!</definedName>
    <definedName name="Macro5" localSheetId="2">#REF!</definedName>
    <definedName name="Macro5">#REF!</definedName>
    <definedName name="Macro6" localSheetId="2">#REF!</definedName>
    <definedName name="Macro6">#REF!</definedName>
    <definedName name="Macro7" localSheetId="2">#REF!</definedName>
    <definedName name="Macro7">#REF!</definedName>
    <definedName name="Macro8" localSheetId="2">#REF!</definedName>
    <definedName name="Macro8">#REF!</definedName>
    <definedName name="Macro9" localSheetId="2">#REF!</definedName>
    <definedName name="Macro9">#REF!</definedName>
    <definedName name="_xlnm.Print_Area" localSheetId="3">'Actl Forcst - WA E (No AMI)'!$A$1:$AL$24</definedName>
    <definedName name="_xlnm.Print_Area" localSheetId="4">'Actl Forcst - WA G (No AMI)'!$A$1:$DG$25</definedName>
    <definedName name="_xlnm.Print_Area" localSheetId="0">'E-CAP SUMMARY'!$A$1:$F$46</definedName>
    <definedName name="_xlnm.Print_Area" localSheetId="1">'G-CAP SUMMARY'!$A$1:$G$42</definedName>
    <definedName name="_xlnm.Print_Area" localSheetId="2">'WA PF Major Summary'!$A$1:$AB$57</definedName>
    <definedName name="_xlnm.Print_Titles" localSheetId="0">'E-CAP SUMMARY'!$A:$A,'E-CAP SUMMARY'!$4:$7</definedName>
    <definedName name="_xlnm.Print_Titles" localSheetId="1">'G-CAP SUMMARY'!$A:$A,'G-CAP SUMMARY'!$4:$7</definedName>
    <definedName name="Recover" localSheetId="2">#REF!</definedName>
    <definedName name="Recover">#REF!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BE13" i="16" l="1"/>
  <c r="BU13" i="16" s="1"/>
  <c r="AH13" i="16"/>
  <c r="AF13" i="16"/>
  <c r="AE13" i="16"/>
  <c r="AD13" i="16"/>
  <c r="AC13" i="16"/>
  <c r="AB13" i="16"/>
  <c r="AA13" i="16"/>
  <c r="Z13" i="16"/>
  <c r="Y13" i="16"/>
  <c r="X13" i="16"/>
  <c r="W13" i="16"/>
  <c r="V13" i="16"/>
  <c r="U13" i="16"/>
  <c r="Q13" i="16"/>
  <c r="S13" i="16" s="1"/>
  <c r="BE12" i="16"/>
  <c r="BU12" i="16" s="1"/>
  <c r="AH12" i="16"/>
  <c r="AF12" i="16"/>
  <c r="AE12" i="16"/>
  <c r="AD12" i="16"/>
  <c r="AC12" i="16"/>
  <c r="AB12" i="16"/>
  <c r="AA12" i="16"/>
  <c r="Z12" i="16"/>
  <c r="Y12" i="16"/>
  <c r="X12" i="16"/>
  <c r="W12" i="16"/>
  <c r="V12" i="16"/>
  <c r="U12" i="16"/>
  <c r="Q12" i="16"/>
  <c r="S12" i="16" s="1"/>
  <c r="BE11" i="16"/>
  <c r="BU11" i="16" s="1"/>
  <c r="AH11" i="16"/>
  <c r="AF11" i="16"/>
  <c r="AE11" i="16"/>
  <c r="AD11" i="16"/>
  <c r="AC11" i="16"/>
  <c r="AB11" i="16"/>
  <c r="AA11" i="16"/>
  <c r="Z11" i="16"/>
  <c r="Y11" i="16"/>
  <c r="X11" i="16"/>
  <c r="W11" i="16"/>
  <c r="V11" i="16"/>
  <c r="U11" i="16"/>
  <c r="Q11" i="16"/>
  <c r="S11" i="16" s="1"/>
  <c r="BE10" i="16"/>
  <c r="BU10" i="16" s="1"/>
  <c r="AH10" i="16"/>
  <c r="AF10" i="16"/>
  <c r="AE10" i="16"/>
  <c r="AD10" i="16"/>
  <c r="AC10" i="16"/>
  <c r="AB10" i="16"/>
  <c r="AA10" i="16"/>
  <c r="Z10" i="16"/>
  <c r="Y10" i="16"/>
  <c r="X10" i="16"/>
  <c r="W10" i="16"/>
  <c r="V10" i="16"/>
  <c r="U10" i="16"/>
  <c r="Q10" i="16"/>
  <c r="S10" i="16" s="1"/>
  <c r="C46" i="10" s="1"/>
  <c r="BE9" i="16"/>
  <c r="BU9" i="16" s="1"/>
  <c r="AH9" i="16"/>
  <c r="AF9" i="16"/>
  <c r="AE9" i="16"/>
  <c r="AD9" i="16"/>
  <c r="AC9" i="16"/>
  <c r="AB9" i="16"/>
  <c r="AA9" i="16"/>
  <c r="Z9" i="16"/>
  <c r="Y9" i="16"/>
  <c r="X9" i="16"/>
  <c r="W9" i="16"/>
  <c r="V9" i="16"/>
  <c r="U9" i="16"/>
  <c r="Q9" i="16"/>
  <c r="S9" i="16" s="1"/>
  <c r="BE8" i="16"/>
  <c r="BU8" i="16" s="1"/>
  <c r="AH8" i="16"/>
  <c r="AF8" i="16"/>
  <c r="AE8" i="16"/>
  <c r="AD8" i="16"/>
  <c r="AC8" i="16"/>
  <c r="AB8" i="16"/>
  <c r="AA8" i="16"/>
  <c r="Z8" i="16"/>
  <c r="Y8" i="16"/>
  <c r="X8" i="16"/>
  <c r="W8" i="16"/>
  <c r="V8" i="16"/>
  <c r="U8" i="16"/>
  <c r="Q8" i="16"/>
  <c r="S8" i="16" s="1"/>
  <c r="BE7" i="16"/>
  <c r="BU7" i="16" s="1"/>
  <c r="AH7" i="16"/>
  <c r="AF7" i="16"/>
  <c r="AE7" i="16"/>
  <c r="AD7" i="16"/>
  <c r="AC7" i="16"/>
  <c r="AB7" i="16"/>
  <c r="AA7" i="16"/>
  <c r="Z7" i="16"/>
  <c r="Y7" i="16"/>
  <c r="X7" i="16"/>
  <c r="W7" i="16"/>
  <c r="V7" i="16"/>
  <c r="U7" i="16"/>
  <c r="Q7" i="16"/>
  <c r="S7" i="16" s="1"/>
  <c r="BE6" i="16"/>
  <c r="BU6" i="16" s="1"/>
  <c r="AH6" i="16"/>
  <c r="AF6" i="16"/>
  <c r="AE6" i="16"/>
  <c r="AD6" i="16"/>
  <c r="AC6" i="16"/>
  <c r="AB6" i="16"/>
  <c r="AA6" i="16"/>
  <c r="Z6" i="16"/>
  <c r="Y6" i="16"/>
  <c r="X6" i="16"/>
  <c r="W6" i="16"/>
  <c r="V6" i="16"/>
  <c r="U6" i="16"/>
  <c r="Q6" i="16"/>
  <c r="S6" i="16" s="1"/>
  <c r="BE5" i="16"/>
  <c r="BU5" i="16" s="1"/>
  <c r="AH5" i="16"/>
  <c r="AF5" i="16"/>
  <c r="AE5" i="16"/>
  <c r="AD5" i="16"/>
  <c r="AC5" i="16"/>
  <c r="AB5" i="16"/>
  <c r="AA5" i="16"/>
  <c r="Z5" i="16"/>
  <c r="Y5" i="16"/>
  <c r="X5" i="16"/>
  <c r="W5" i="16"/>
  <c r="V5" i="16"/>
  <c r="U5" i="16"/>
  <c r="Q5" i="16"/>
  <c r="S5" i="16" s="1"/>
  <c r="BE4" i="16"/>
  <c r="BU4" i="16" s="1"/>
  <c r="AH4" i="16"/>
  <c r="AF4" i="16"/>
  <c r="AE4" i="16"/>
  <c r="AD4" i="16"/>
  <c r="AC4" i="16"/>
  <c r="AB4" i="16"/>
  <c r="AA4" i="16"/>
  <c r="Z4" i="16"/>
  <c r="Y4" i="16"/>
  <c r="X4" i="16"/>
  <c r="W4" i="16"/>
  <c r="V4" i="16"/>
  <c r="U4" i="16"/>
  <c r="Q4" i="16"/>
  <c r="S4" i="16" s="1"/>
  <c r="BF3" i="16"/>
  <c r="BE3" i="16"/>
  <c r="BD3" i="16"/>
  <c r="BC3" i="16"/>
  <c r="BB3" i="16"/>
  <c r="BA3" i="16"/>
  <c r="AZ3" i="16"/>
  <c r="AY3" i="16"/>
  <c r="AX3" i="16"/>
  <c r="AW3" i="16"/>
  <c r="AV3" i="16"/>
  <c r="AU3" i="16"/>
  <c r="AT3" i="16"/>
  <c r="AS3" i="16"/>
  <c r="AR3" i="16"/>
  <c r="P2" i="16"/>
  <c r="O2" i="16"/>
  <c r="BB2" i="16" s="1"/>
  <c r="N2" i="16"/>
  <c r="BA2" i="16" s="1"/>
  <c r="M2" i="16"/>
  <c r="L2" i="16"/>
  <c r="AY2" i="16" s="1"/>
  <c r="K2" i="16"/>
  <c r="AX2" i="16" s="1"/>
  <c r="J2" i="16"/>
  <c r="AW2" i="16" s="1"/>
  <c r="I2" i="16"/>
  <c r="H2" i="16"/>
  <c r="AU2" i="16" s="1"/>
  <c r="G2" i="16"/>
  <c r="AT2" i="16" s="1"/>
  <c r="F2" i="16"/>
  <c r="AS2" i="16" s="1"/>
  <c r="E2" i="16"/>
  <c r="P2" i="15"/>
  <c r="O2" i="15"/>
  <c r="N2" i="15"/>
  <c r="M2" i="15"/>
  <c r="L2" i="15"/>
  <c r="K2" i="15"/>
  <c r="J2" i="15"/>
  <c r="I2" i="15"/>
  <c r="H2" i="15"/>
  <c r="G2" i="15"/>
  <c r="F2" i="15"/>
  <c r="E2" i="15"/>
  <c r="BC2" i="16" l="1"/>
  <c r="C50" i="10"/>
  <c r="C49" i="10"/>
  <c r="C45" i="10"/>
  <c r="C40" i="10"/>
  <c r="S14" i="16"/>
  <c r="AG4" i="16"/>
  <c r="AI4" i="16" s="1"/>
  <c r="AG7" i="16"/>
  <c r="AI7" i="16" s="1"/>
  <c r="AG9" i="16"/>
  <c r="AI9" i="16" s="1"/>
  <c r="AG11" i="16"/>
  <c r="AI11" i="16" s="1"/>
  <c r="AG12" i="16"/>
  <c r="AI12" i="16" s="1"/>
  <c r="AG13" i="16"/>
  <c r="AI13" i="16" s="1"/>
  <c r="AR2" i="16"/>
  <c r="AV2" i="16"/>
  <c r="AZ2" i="16"/>
  <c r="AG5" i="16"/>
  <c r="AI5" i="16" s="1"/>
  <c r="AG6" i="16"/>
  <c r="AI6" i="16" s="1"/>
  <c r="AG8" i="16"/>
  <c r="AI8" i="16" s="1"/>
  <c r="AG10" i="16"/>
  <c r="AI10" i="16" s="1"/>
  <c r="E46" i="10" s="1"/>
  <c r="E50" i="10" l="1"/>
  <c r="E49" i="10"/>
  <c r="E45" i="10"/>
  <c r="E40" i="10"/>
  <c r="AI14" i="16"/>
  <c r="AB14" i="10"/>
  <c r="AB15" i="10"/>
  <c r="I49" i="10" l="1"/>
  <c r="AA51" i="10"/>
  <c r="E51" i="10"/>
  <c r="C51" i="10"/>
  <c r="D23" i="9" s="1"/>
  <c r="F23" i="9" s="1"/>
  <c r="AB50" i="10"/>
  <c r="N50" i="10"/>
  <c r="R50" i="10" s="1"/>
  <c r="I50" i="10"/>
  <c r="G50" i="10"/>
  <c r="AB49" i="10"/>
  <c r="AB51" i="10" s="1"/>
  <c r="N49" i="10"/>
  <c r="T49" i="10" s="1"/>
  <c r="AA47" i="10"/>
  <c r="N46" i="10"/>
  <c r="R46" i="10" s="1"/>
  <c r="I46" i="10"/>
  <c r="G46" i="10"/>
  <c r="AB45" i="10"/>
  <c r="AB47" i="10" s="1"/>
  <c r="AA43" i="10"/>
  <c r="N42" i="10"/>
  <c r="T42" i="10" s="1"/>
  <c r="I42" i="10"/>
  <c r="G42" i="10"/>
  <c r="N41" i="10"/>
  <c r="O41" i="10" s="1"/>
  <c r="P41" i="10" s="1"/>
  <c r="I41" i="10"/>
  <c r="G41" i="10"/>
  <c r="AB40" i="10"/>
  <c r="AB43" i="10" s="1"/>
  <c r="AB37" i="10"/>
  <c r="N37" i="10"/>
  <c r="T37" i="10" s="1"/>
  <c r="I37" i="10"/>
  <c r="G37" i="10"/>
  <c r="AA32" i="10"/>
  <c r="AB31" i="10"/>
  <c r="AB30" i="10"/>
  <c r="AA28" i="10"/>
  <c r="AB26" i="10"/>
  <c r="AB28" i="10" s="1"/>
  <c r="AA24" i="10"/>
  <c r="N23" i="10"/>
  <c r="O23" i="10" s="1"/>
  <c r="P23" i="10" s="1"/>
  <c r="I23" i="10"/>
  <c r="G23" i="10"/>
  <c r="AB22" i="10"/>
  <c r="AB24" i="10" s="1"/>
  <c r="AB19" i="10"/>
  <c r="AA17" i="10"/>
  <c r="AB16" i="10"/>
  <c r="AB17" i="10" s="1"/>
  <c r="N16" i="10"/>
  <c r="T16" i="10" s="1"/>
  <c r="I16" i="10"/>
  <c r="G16" i="10"/>
  <c r="N14" i="10"/>
  <c r="R14" i="10" s="1"/>
  <c r="I14" i="10"/>
  <c r="G14" i="10"/>
  <c r="F31" i="9"/>
  <c r="F24" i="9"/>
  <c r="F10" i="9"/>
  <c r="F20" i="8"/>
  <c r="B13" i="9"/>
  <c r="R41" i="10" l="1"/>
  <c r="R16" i="10"/>
  <c r="AA34" i="10"/>
  <c r="J23" i="10"/>
  <c r="K23" i="10" s="1"/>
  <c r="L23" i="10" s="1"/>
  <c r="R23" i="10"/>
  <c r="J16" i="10"/>
  <c r="K16" i="10" s="1"/>
  <c r="L16" i="10" s="1"/>
  <c r="J41" i="10"/>
  <c r="K41" i="10" s="1"/>
  <c r="L41" i="10" s="1"/>
  <c r="J42" i="10"/>
  <c r="K42" i="10" s="1"/>
  <c r="L42" i="10" s="1"/>
  <c r="W23" i="10"/>
  <c r="AB32" i="10"/>
  <c r="AB34" i="10" s="1"/>
  <c r="O42" i="10"/>
  <c r="P42" i="10" s="1"/>
  <c r="W42" i="10" s="1"/>
  <c r="AA53" i="10"/>
  <c r="O16" i="10"/>
  <c r="P16" i="10" s="1"/>
  <c r="W16" i="10" s="1"/>
  <c r="AB53" i="10"/>
  <c r="W41" i="10"/>
  <c r="J46" i="10"/>
  <c r="K46" i="10" s="1"/>
  <c r="L46" i="10" s="1"/>
  <c r="O49" i="10"/>
  <c r="P49" i="10" s="1"/>
  <c r="J50" i="10"/>
  <c r="K50" i="10" s="1"/>
  <c r="L50" i="10" s="1"/>
  <c r="G49" i="10"/>
  <c r="J49" i="10" s="1"/>
  <c r="T14" i="10"/>
  <c r="J14" i="10"/>
  <c r="O14" i="10"/>
  <c r="J37" i="10"/>
  <c r="O37" i="10"/>
  <c r="T46" i="10"/>
  <c r="T50" i="10"/>
  <c r="T51" i="10" s="1"/>
  <c r="I51" i="10"/>
  <c r="D30" i="9" s="1"/>
  <c r="F30" i="9" s="1"/>
  <c r="N51" i="10"/>
  <c r="T23" i="10"/>
  <c r="T41" i="10"/>
  <c r="R42" i="10"/>
  <c r="O46" i="10"/>
  <c r="P46" i="10" s="1"/>
  <c r="W46" i="10" s="1"/>
  <c r="X46" i="10" s="1"/>
  <c r="R49" i="10"/>
  <c r="O50" i="10"/>
  <c r="R37" i="10"/>
  <c r="X41" i="10" l="1"/>
  <c r="Y41" i="10" s="1"/>
  <c r="X23" i="10"/>
  <c r="Y23" i="10" s="1"/>
  <c r="X16" i="10"/>
  <c r="Y16" i="10" s="1"/>
  <c r="X42" i="10"/>
  <c r="Y42" i="10" s="1"/>
  <c r="O51" i="10"/>
  <c r="J51" i="10"/>
  <c r="K49" i="10"/>
  <c r="K51" i="10" s="1"/>
  <c r="G51" i="10"/>
  <c r="D9" i="9" s="1"/>
  <c r="F9" i="9" s="1"/>
  <c r="P37" i="10"/>
  <c r="Y46" i="10"/>
  <c r="K37" i="10"/>
  <c r="P14" i="10"/>
  <c r="P50" i="10"/>
  <c r="W50" i="10" s="1"/>
  <c r="X50" i="10" s="1"/>
  <c r="Y50" i="10" s="1"/>
  <c r="R51" i="10"/>
  <c r="W49" i="10"/>
  <c r="K14" i="10"/>
  <c r="L49" i="10" l="1"/>
  <c r="L51" i="10" s="1"/>
  <c r="P51" i="10"/>
  <c r="W51" i="10"/>
  <c r="L37" i="10"/>
  <c r="X49" i="10"/>
  <c r="W14" i="10"/>
  <c r="W37" i="10"/>
  <c r="L14" i="10"/>
  <c r="F15" i="9"/>
  <c r="X37" i="10" l="1"/>
  <c r="X14" i="10"/>
  <c r="X51" i="10"/>
  <c r="Y49" i="10"/>
  <c r="Y51" i="10" s="1"/>
  <c r="E38" i="9"/>
  <c r="E34" i="9"/>
  <c r="E27" i="9"/>
  <c r="E13" i="9"/>
  <c r="Y14" i="10" l="1"/>
  <c r="Y37" i="10"/>
  <c r="E17" i="9"/>
  <c r="E18" i="9"/>
  <c r="E19" i="9" l="1"/>
  <c r="B42" i="8" l="1"/>
  <c r="B14" i="8" l="1"/>
  <c r="B19" i="8" l="1"/>
  <c r="B18" i="8"/>
  <c r="B30" i="8"/>
  <c r="B21" i="8" l="1"/>
  <c r="B38" i="8" l="1"/>
  <c r="B44" i="8" s="1"/>
  <c r="B27" i="9" l="1"/>
  <c r="B34" i="9" l="1"/>
  <c r="B18" i="9" l="1"/>
  <c r="B17" i="9"/>
  <c r="B38" i="9"/>
  <c r="B40" i="9" s="1"/>
  <c r="B19" i="9" l="1"/>
  <c r="C43" i="10" l="1"/>
  <c r="G40" i="10"/>
  <c r="G43" i="10" s="1"/>
  <c r="N40" i="10"/>
  <c r="R40" i="10" s="1"/>
  <c r="G45" i="10"/>
  <c r="G47" i="10" s="1"/>
  <c r="D12" i="9" s="1"/>
  <c r="F12" i="9" s="1"/>
  <c r="N45" i="10"/>
  <c r="C47" i="10"/>
  <c r="D26" i="9" s="1"/>
  <c r="F26" i="9" s="1"/>
  <c r="O40" i="10" l="1"/>
  <c r="O43" i="10" s="1"/>
  <c r="E43" i="10"/>
  <c r="I40" i="10"/>
  <c r="I45" i="10"/>
  <c r="E47" i="10"/>
  <c r="T40" i="10"/>
  <c r="N43" i="10"/>
  <c r="N47" i="10"/>
  <c r="T45" i="10"/>
  <c r="G53" i="10"/>
  <c r="D11" i="9"/>
  <c r="R45" i="10"/>
  <c r="C53" i="10"/>
  <c r="D25" i="9"/>
  <c r="O45" i="10"/>
  <c r="O47" i="10" s="1"/>
  <c r="R43" i="10"/>
  <c r="E53" i="10" l="1"/>
  <c r="O53" i="10"/>
  <c r="P40" i="10"/>
  <c r="P43" i="10" s="1"/>
  <c r="N53" i="10"/>
  <c r="P45" i="10"/>
  <c r="P47" i="10" s="1"/>
  <c r="T43" i="10"/>
  <c r="F25" i="9"/>
  <c r="F27" i="9" s="1"/>
  <c r="D27" i="9"/>
  <c r="I47" i="10"/>
  <c r="D33" i="9" s="1"/>
  <c r="F33" i="9" s="1"/>
  <c r="J45" i="10"/>
  <c r="R47" i="10"/>
  <c r="R53" i="10" s="1"/>
  <c r="T47" i="10"/>
  <c r="I43" i="10"/>
  <c r="J40" i="10"/>
  <c r="F11" i="9"/>
  <c r="F13" i="9" s="1"/>
  <c r="D13" i="9"/>
  <c r="W40" i="10" l="1"/>
  <c r="W43" i="10" s="1"/>
  <c r="W45" i="10"/>
  <c r="W47" i="10" s="1"/>
  <c r="D17" i="9"/>
  <c r="D18" i="9"/>
  <c r="F18" i="9" s="1"/>
  <c r="K40" i="10"/>
  <c r="J43" i="10"/>
  <c r="K45" i="10"/>
  <c r="J47" i="10"/>
  <c r="D32" i="9"/>
  <c r="I53" i="10"/>
  <c r="P53" i="10"/>
  <c r="T53" i="10"/>
  <c r="X40" i="10" l="1"/>
  <c r="X43" i="10" s="1"/>
  <c r="W53" i="10"/>
  <c r="D37" i="9" s="1"/>
  <c r="F37" i="9" s="1"/>
  <c r="F38" i="9" s="1"/>
  <c r="X45" i="10"/>
  <c r="Y45" i="10" s="1"/>
  <c r="Y47" i="10" s="1"/>
  <c r="J53" i="10"/>
  <c r="L54" i="10" s="1"/>
  <c r="L45" i="10"/>
  <c r="L47" i="10" s="1"/>
  <c r="K47" i="10"/>
  <c r="F32" i="9"/>
  <c r="F34" i="9" s="1"/>
  <c r="D34" i="9"/>
  <c r="K43" i="10"/>
  <c r="L40" i="10"/>
  <c r="L43" i="10" s="1"/>
  <c r="F17" i="9"/>
  <c r="F19" i="9" s="1"/>
  <c r="D19" i="9"/>
  <c r="Y40" i="10" l="1"/>
  <c r="Y43" i="10" s="1"/>
  <c r="Y53" i="10" s="1"/>
  <c r="X47" i="10"/>
  <c r="X53" i="10" s="1"/>
  <c r="D38" i="9"/>
  <c r="D40" i="9" s="1"/>
  <c r="F40" i="9"/>
  <c r="K53" i="10"/>
  <c r="L53" i="10"/>
  <c r="CK13" i="16" l="1"/>
  <c r="DA13" i="16" s="1"/>
  <c r="CG13" i="16"/>
  <c r="CC13" i="16"/>
  <c r="BY13" i="16"/>
  <c r="AL13" i="16"/>
  <c r="CI12" i="16"/>
  <c r="CE12" i="16"/>
  <c r="CA12" i="16"/>
  <c r="CK11" i="16"/>
  <c r="DA11" i="16" s="1"/>
  <c r="CG11" i="16"/>
  <c r="CC11" i="16"/>
  <c r="BY11" i="16"/>
  <c r="AL11" i="16"/>
  <c r="CI10" i="16"/>
  <c r="CE10" i="16"/>
  <c r="CA10" i="16"/>
  <c r="CK9" i="16"/>
  <c r="DA9" i="16" s="1"/>
  <c r="CG9" i="16"/>
  <c r="CC9" i="16"/>
  <c r="BY9" i="16"/>
  <c r="CF13" i="16"/>
  <c r="CB13" i="16"/>
  <c r="BX13" i="16"/>
  <c r="CH12" i="16"/>
  <c r="CD12" i="16"/>
  <c r="BZ12" i="16"/>
  <c r="CF11" i="16"/>
  <c r="CB11" i="16"/>
  <c r="BX11" i="16"/>
  <c r="CH10" i="16"/>
  <c r="CD10" i="16"/>
  <c r="BZ10" i="16"/>
  <c r="CF9" i="16"/>
  <c r="CB9" i="16"/>
  <c r="BX9" i="16"/>
  <c r="CI13" i="16"/>
  <c r="CE13" i="16"/>
  <c r="CA13" i="16"/>
  <c r="CK12" i="16"/>
  <c r="DA12" i="16" s="1"/>
  <c r="CG12" i="16"/>
  <c r="CC12" i="16"/>
  <c r="BY12" i="16"/>
  <c r="AL12" i="16"/>
  <c r="CI11" i="16"/>
  <c r="CE11" i="16"/>
  <c r="CA11" i="16"/>
  <c r="CK10" i="16"/>
  <c r="DA10" i="16" s="1"/>
  <c r="CG10" i="16"/>
  <c r="CC10" i="16"/>
  <c r="BY10" i="16"/>
  <c r="AL10" i="16"/>
  <c r="CI9" i="16"/>
  <c r="CE9" i="16"/>
  <c r="CA9" i="16"/>
  <c r="CH13" i="16"/>
  <c r="BX12" i="16"/>
  <c r="CB10" i="16"/>
  <c r="BZ9" i="16"/>
  <c r="CF8" i="16"/>
  <c r="CB8" i="16"/>
  <c r="BX8" i="16"/>
  <c r="CH7" i="16"/>
  <c r="CD7" i="16"/>
  <c r="BZ7" i="16"/>
  <c r="CF6" i="16"/>
  <c r="CB6" i="16"/>
  <c r="BX6" i="16"/>
  <c r="CH5" i="16"/>
  <c r="CD5" i="16"/>
  <c r="BZ5" i="16"/>
  <c r="CD13" i="16"/>
  <c r="CH11" i="16"/>
  <c r="BX10" i="16"/>
  <c r="CI8" i="16"/>
  <c r="CE8" i="16"/>
  <c r="CA8" i="16"/>
  <c r="CK7" i="16"/>
  <c r="DA7" i="16" s="1"/>
  <c r="CG7" i="16"/>
  <c r="CC7" i="16"/>
  <c r="BY7" i="16"/>
  <c r="AL7" i="16"/>
  <c r="CI6" i="16"/>
  <c r="CE6" i="16"/>
  <c r="CA6" i="16"/>
  <c r="CK5" i="16"/>
  <c r="DA5" i="16" s="1"/>
  <c r="CG5" i="16"/>
  <c r="BZ13" i="16"/>
  <c r="CF12" i="16"/>
  <c r="CD11" i="16"/>
  <c r="CH9" i="16"/>
  <c r="AL9" i="16"/>
  <c r="CH8" i="16"/>
  <c r="CD8" i="16"/>
  <c r="BZ8" i="16"/>
  <c r="CF7" i="16"/>
  <c r="CB7" i="16"/>
  <c r="BX7" i="16"/>
  <c r="CH6" i="16"/>
  <c r="CD6" i="16"/>
  <c r="BZ6" i="16"/>
  <c r="CF5" i="16"/>
  <c r="CB5" i="16"/>
  <c r="BX5" i="16"/>
  <c r="CB12" i="16"/>
  <c r="BY8" i="16"/>
  <c r="CE7" i="16"/>
  <c r="CC6" i="16"/>
  <c r="CE5" i="16"/>
  <c r="CH4" i="16"/>
  <c r="CD4" i="16"/>
  <c r="BZ4" i="16"/>
  <c r="CF10" i="16"/>
  <c r="CD9" i="16"/>
  <c r="CK8" i="16"/>
  <c r="DA8" i="16" s="1"/>
  <c r="CA7" i="16"/>
  <c r="BY6" i="16"/>
  <c r="CC5" i="16"/>
  <c r="CK4" i="16"/>
  <c r="DA4" i="16" s="1"/>
  <c r="CG4" i="16"/>
  <c r="CC4" i="16"/>
  <c r="BY4" i="16"/>
  <c r="AL4" i="16"/>
  <c r="CG8" i="16"/>
  <c r="CK6" i="16"/>
  <c r="DA6" i="16" s="1"/>
  <c r="CA5" i="16"/>
  <c r="CF4" i="16"/>
  <c r="CB4" i="16"/>
  <c r="BX4" i="16"/>
  <c r="AL8" i="16"/>
  <c r="CE4" i="16"/>
  <c r="CI7" i="16"/>
  <c r="CG6" i="16"/>
  <c r="AL6" i="16"/>
  <c r="CA4" i="16"/>
  <c r="CI5" i="16"/>
  <c r="BZ11" i="16"/>
  <c r="BY5" i="16"/>
  <c r="CI4" i="16"/>
  <c r="CC8" i="16"/>
  <c r="AL5" i="16"/>
  <c r="AN5" i="16" l="1"/>
  <c r="AM5" i="16"/>
  <c r="AP5" i="16" s="1"/>
  <c r="CY4" i="16"/>
  <c r="CU4" i="16"/>
  <c r="CQ4" i="16"/>
  <c r="CX4" i="16"/>
  <c r="CT4" i="16"/>
  <c r="CP4" i="16"/>
  <c r="CW4" i="16"/>
  <c r="CS4" i="16"/>
  <c r="CO4" i="16"/>
  <c r="CJ4" i="16"/>
  <c r="CL4" i="16" s="1"/>
  <c r="CV4" i="16"/>
  <c r="CR4" i="16"/>
  <c r="CN4" i="16"/>
  <c r="CV12" i="16"/>
  <c r="CR12" i="16"/>
  <c r="CN12" i="16"/>
  <c r="CY12" i="16"/>
  <c r="CU12" i="16"/>
  <c r="CQ12" i="16"/>
  <c r="CX12" i="16"/>
  <c r="CT12" i="16"/>
  <c r="CP12" i="16"/>
  <c r="CO12" i="16"/>
  <c r="CJ12" i="16"/>
  <c r="CL12" i="16" s="1"/>
  <c r="CW12" i="16"/>
  <c r="CS12" i="16"/>
  <c r="AH21" i="15"/>
  <c r="AH20" i="15"/>
  <c r="AF21" i="15"/>
  <c r="AB21" i="15"/>
  <c r="X21" i="15"/>
  <c r="AE21" i="15"/>
  <c r="AA21" i="15"/>
  <c r="W21" i="15"/>
  <c r="AD21" i="15"/>
  <c r="Z21" i="15"/>
  <c r="V21" i="15"/>
  <c r="Q21" i="15"/>
  <c r="S21" i="15" s="1"/>
  <c r="AC21" i="15"/>
  <c r="Y21" i="15"/>
  <c r="U21" i="15"/>
  <c r="CY5" i="16"/>
  <c r="CU5" i="16"/>
  <c r="CQ5" i="16"/>
  <c r="CX5" i="16"/>
  <c r="CT5" i="16"/>
  <c r="CP5" i="16"/>
  <c r="CW5" i="16"/>
  <c r="CS5" i="16"/>
  <c r="CO5" i="16"/>
  <c r="CJ5" i="16"/>
  <c r="CL5" i="16" s="1"/>
  <c r="CV5" i="16"/>
  <c r="CR5" i="16"/>
  <c r="CN5" i="16"/>
  <c r="AN9" i="16"/>
  <c r="AM9" i="16"/>
  <c r="AP9" i="16" s="1"/>
  <c r="CW6" i="16"/>
  <c r="CS6" i="16"/>
  <c r="CO6" i="16"/>
  <c r="CJ6" i="16"/>
  <c r="CL6" i="16" s="1"/>
  <c r="CV6" i="16"/>
  <c r="CR6" i="16"/>
  <c r="CN6" i="16"/>
  <c r="CY6" i="16"/>
  <c r="CU6" i="16"/>
  <c r="CQ6" i="16"/>
  <c r="CT6" i="16"/>
  <c r="CP6" i="16"/>
  <c r="CX6" i="16"/>
  <c r="AN10" i="16"/>
  <c r="AM10" i="16"/>
  <c r="AP10" i="16" s="1"/>
  <c r="AN12" i="16"/>
  <c r="AM12" i="16"/>
  <c r="AP12" i="16" s="1"/>
  <c r="CX9" i="16"/>
  <c r="CT9" i="16"/>
  <c r="CP9" i="16"/>
  <c r="CW9" i="16"/>
  <c r="CS9" i="16"/>
  <c r="CO9" i="16"/>
  <c r="CJ9" i="16"/>
  <c r="CL9" i="16" s="1"/>
  <c r="CV9" i="16"/>
  <c r="CR9" i="16"/>
  <c r="CN9" i="16"/>
  <c r="CQ9" i="16"/>
  <c r="CY9" i="16"/>
  <c r="CU9" i="16"/>
  <c r="CX13" i="16"/>
  <c r="CT13" i="16"/>
  <c r="CP13" i="16"/>
  <c r="CW13" i="16"/>
  <c r="CS13" i="16"/>
  <c r="CO13" i="16"/>
  <c r="CJ13" i="16"/>
  <c r="CL13" i="16" s="1"/>
  <c r="CV13" i="16"/>
  <c r="CR13" i="16"/>
  <c r="CN13" i="16"/>
  <c r="CY13" i="16"/>
  <c r="CU13" i="16"/>
  <c r="CQ13" i="16"/>
  <c r="AH16" i="15"/>
  <c r="AH15" i="15"/>
  <c r="AN4" i="16"/>
  <c r="AM4" i="16"/>
  <c r="AP4" i="16" s="1"/>
  <c r="AN6" i="16"/>
  <c r="AM6" i="16"/>
  <c r="AP6" i="16" s="1"/>
  <c r="AN8" i="16"/>
  <c r="AM8" i="16"/>
  <c r="AP8" i="16" s="1"/>
  <c r="CY7" i="16"/>
  <c r="CU7" i="16"/>
  <c r="CQ7" i="16"/>
  <c r="CX7" i="16"/>
  <c r="CT7" i="16"/>
  <c r="CP7" i="16"/>
  <c r="CW7" i="16"/>
  <c r="CS7" i="16"/>
  <c r="CO7" i="16"/>
  <c r="CJ7" i="16"/>
  <c r="CL7" i="16" s="1"/>
  <c r="CV7" i="16"/>
  <c r="CR7" i="16"/>
  <c r="CN7" i="16"/>
  <c r="AN7" i="16"/>
  <c r="AM7" i="16"/>
  <c r="AP7" i="16" s="1"/>
  <c r="CV10" i="16"/>
  <c r="CR10" i="16"/>
  <c r="CN10" i="16"/>
  <c r="CY10" i="16"/>
  <c r="CU10" i="16"/>
  <c r="CQ10" i="16"/>
  <c r="CX10" i="16"/>
  <c r="CT10" i="16"/>
  <c r="CP10" i="16"/>
  <c r="CS10" i="16"/>
  <c r="CO10" i="16"/>
  <c r="CJ10" i="16"/>
  <c r="CL10" i="16" s="1"/>
  <c r="CW10" i="16"/>
  <c r="CW8" i="16"/>
  <c r="CS8" i="16"/>
  <c r="CO8" i="16"/>
  <c r="CJ8" i="16"/>
  <c r="CL8" i="16" s="1"/>
  <c r="CV8" i="16"/>
  <c r="CR8" i="16"/>
  <c r="CN8" i="16"/>
  <c r="CY8" i="16"/>
  <c r="CU8" i="16"/>
  <c r="CQ8" i="16"/>
  <c r="CP8" i="16"/>
  <c r="CX8" i="16"/>
  <c r="CT8" i="16"/>
  <c r="CX11" i="16"/>
  <c r="CT11" i="16"/>
  <c r="CP11" i="16"/>
  <c r="CW11" i="16"/>
  <c r="CS11" i="16"/>
  <c r="CO11" i="16"/>
  <c r="CJ11" i="16"/>
  <c r="CL11" i="16" s="1"/>
  <c r="CV11" i="16"/>
  <c r="CR11" i="16"/>
  <c r="CN11" i="16"/>
  <c r="CY11" i="16"/>
  <c r="CU11" i="16"/>
  <c r="CQ11" i="16"/>
  <c r="AN11" i="16"/>
  <c r="AM11" i="16"/>
  <c r="AP11" i="16" s="1"/>
  <c r="AN13" i="16"/>
  <c r="AM13" i="16"/>
  <c r="AP13" i="16" s="1"/>
  <c r="CZ9" i="16" l="1"/>
  <c r="DB9" i="16" s="1"/>
  <c r="AO7" i="16"/>
  <c r="AO9" i="16"/>
  <c r="AV11" i="16"/>
  <c r="AT11" i="16"/>
  <c r="AW11" i="16"/>
  <c r="AY11" i="16"/>
  <c r="AZ11" i="16"/>
  <c r="BA11" i="16"/>
  <c r="BC11" i="16"/>
  <c r="AR11" i="16"/>
  <c r="AX11" i="16"/>
  <c r="BB11" i="16"/>
  <c r="AS11" i="16"/>
  <c r="AU11" i="16"/>
  <c r="BC8" i="16"/>
  <c r="AV8" i="16"/>
  <c r="AX8" i="16"/>
  <c r="AU8" i="16"/>
  <c r="AZ8" i="16"/>
  <c r="AW8" i="16"/>
  <c r="AS8" i="16"/>
  <c r="AT8" i="16"/>
  <c r="BA8" i="16"/>
  <c r="AY8" i="16"/>
  <c r="AR8" i="16"/>
  <c r="BB8" i="16"/>
  <c r="AS4" i="16"/>
  <c r="BA4" i="16"/>
  <c r="AZ4" i="16"/>
  <c r="AT4" i="16"/>
  <c r="AX4" i="16"/>
  <c r="AV4" i="16"/>
  <c r="AU4" i="16"/>
  <c r="AW4" i="16"/>
  <c r="AR4" i="16"/>
  <c r="BB4" i="16"/>
  <c r="AY4" i="16"/>
  <c r="BC4" i="16"/>
  <c r="AV10" i="16"/>
  <c r="AR10" i="16"/>
  <c r="AZ10" i="16"/>
  <c r="AW10" i="16"/>
  <c r="AY10" i="16"/>
  <c r="AU10" i="16"/>
  <c r="BB10" i="16"/>
  <c r="AS10" i="16"/>
  <c r="BC10" i="16"/>
  <c r="AT10" i="16"/>
  <c r="AX10" i="16"/>
  <c r="BA10" i="16"/>
  <c r="CZ6" i="16"/>
  <c r="DB6" i="16" s="1"/>
  <c r="CZ12" i="16"/>
  <c r="DB12" i="16" s="1"/>
  <c r="BC5" i="16"/>
  <c r="AS5" i="16"/>
  <c r="AZ5" i="16"/>
  <c r="BB5" i="16"/>
  <c r="AY5" i="16"/>
  <c r="AV5" i="16"/>
  <c r="AX5" i="16"/>
  <c r="AW5" i="16"/>
  <c r="AU5" i="16"/>
  <c r="BA5" i="16"/>
  <c r="AT5" i="16"/>
  <c r="AR5" i="16"/>
  <c r="AO11" i="16"/>
  <c r="CZ11" i="16"/>
  <c r="DB11" i="16" s="1"/>
  <c r="CZ8" i="16"/>
  <c r="DB8" i="16" s="1"/>
  <c r="AR7" i="16"/>
  <c r="BB7" i="16"/>
  <c r="AW7" i="16"/>
  <c r="AY7" i="16"/>
  <c r="AT7" i="16"/>
  <c r="AX7" i="16"/>
  <c r="AU7" i="16"/>
  <c r="AS7" i="16"/>
  <c r="AV7" i="16"/>
  <c r="BA7" i="16"/>
  <c r="AZ7" i="16"/>
  <c r="BC7" i="16"/>
  <c r="AO8" i="16"/>
  <c r="AO4" i="16"/>
  <c r="AO10" i="16"/>
  <c r="CZ5" i="16"/>
  <c r="DB5" i="16" s="1"/>
  <c r="AG21" i="15"/>
  <c r="AI21" i="15" s="1"/>
  <c r="AO5" i="16"/>
  <c r="AE20" i="15"/>
  <c r="AA20" i="15"/>
  <c r="W20" i="15"/>
  <c r="AD20" i="15"/>
  <c r="Z20" i="15"/>
  <c r="V20" i="15"/>
  <c r="Q20" i="15"/>
  <c r="S20" i="15" s="1"/>
  <c r="AC20" i="15"/>
  <c r="Y20" i="15"/>
  <c r="U20" i="15"/>
  <c r="AF20" i="15"/>
  <c r="AB20" i="15"/>
  <c r="X20" i="15"/>
  <c r="AZ13" i="16"/>
  <c r="AX13" i="16"/>
  <c r="BA13" i="16"/>
  <c r="BC13" i="16"/>
  <c r="AR13" i="16"/>
  <c r="BB13" i="16"/>
  <c r="AS13" i="16"/>
  <c r="AU13" i="16"/>
  <c r="AV13" i="16"/>
  <c r="AT13" i="16"/>
  <c r="AW13" i="16"/>
  <c r="AY13" i="16"/>
  <c r="CZ10" i="16"/>
  <c r="DB10" i="16" s="1"/>
  <c r="AT6" i="16"/>
  <c r="BA6" i="16"/>
  <c r="AR6" i="16"/>
  <c r="BB6" i="16"/>
  <c r="AS6" i="16"/>
  <c r="AY6" i="16"/>
  <c r="AV6" i="16"/>
  <c r="AZ6" i="16"/>
  <c r="AW6" i="16"/>
  <c r="BC6" i="16"/>
  <c r="AU6" i="16"/>
  <c r="AX6" i="16"/>
  <c r="AS12" i="16"/>
  <c r="AU12" i="16"/>
  <c r="AT12" i="16"/>
  <c r="BA12" i="16"/>
  <c r="AR12" i="16"/>
  <c r="AY12" i="16"/>
  <c r="AV12" i="16"/>
  <c r="BB12" i="16"/>
  <c r="BC12" i="16"/>
  <c r="AZ12" i="16"/>
  <c r="AX12" i="16"/>
  <c r="AW12" i="16"/>
  <c r="AO13" i="16"/>
  <c r="CZ7" i="16"/>
  <c r="DB7" i="16" s="1"/>
  <c r="AO6" i="16"/>
  <c r="CZ13" i="16"/>
  <c r="DB13" i="16" s="1"/>
  <c r="AO12" i="16"/>
  <c r="AR9" i="16"/>
  <c r="BB9" i="16"/>
  <c r="AS9" i="16"/>
  <c r="AV9" i="16"/>
  <c r="AX9" i="16"/>
  <c r="BA9" i="16"/>
  <c r="BC9" i="16"/>
  <c r="AW9" i="16"/>
  <c r="AU9" i="16"/>
  <c r="AY9" i="16"/>
  <c r="AZ9" i="16"/>
  <c r="AT9" i="16"/>
  <c r="CZ4" i="16"/>
  <c r="DB4" i="16" s="1"/>
  <c r="AG20" i="15" l="1"/>
  <c r="AI20" i="15" s="1"/>
  <c r="BQ4" i="16"/>
  <c r="BM4" i="16"/>
  <c r="BI4" i="16"/>
  <c r="BD4" i="16"/>
  <c r="BF4" i="16" s="1"/>
  <c r="BP4" i="16"/>
  <c r="BL4" i="16"/>
  <c r="BH4" i="16"/>
  <c r="BS4" i="16"/>
  <c r="BO4" i="16"/>
  <c r="BK4" i="16"/>
  <c r="BN4" i="16"/>
  <c r="BJ4" i="16"/>
  <c r="BR4" i="16"/>
  <c r="BP11" i="16"/>
  <c r="BL11" i="16"/>
  <c r="BH11" i="16"/>
  <c r="BS11" i="16"/>
  <c r="BO11" i="16"/>
  <c r="BK11" i="16"/>
  <c r="BR11" i="16"/>
  <c r="BN11" i="16"/>
  <c r="BJ11" i="16"/>
  <c r="BQ11" i="16"/>
  <c r="BD11" i="16"/>
  <c r="BF11" i="16" s="1"/>
  <c r="BM11" i="16"/>
  <c r="BI11" i="16"/>
  <c r="BP9" i="16"/>
  <c r="BL9" i="16"/>
  <c r="BH9" i="16"/>
  <c r="BS9" i="16"/>
  <c r="BO9" i="16"/>
  <c r="BK9" i="16"/>
  <c r="BR9" i="16"/>
  <c r="BN9" i="16"/>
  <c r="BJ9" i="16"/>
  <c r="BI9" i="16"/>
  <c r="BQ9" i="16"/>
  <c r="BD9" i="16"/>
  <c r="BF9" i="16" s="1"/>
  <c r="BM9" i="16"/>
  <c r="BR12" i="16"/>
  <c r="BN12" i="16"/>
  <c r="BJ12" i="16"/>
  <c r="BQ12" i="16"/>
  <c r="BM12" i="16"/>
  <c r="BI12" i="16"/>
  <c r="BD12" i="16"/>
  <c r="BF12" i="16" s="1"/>
  <c r="BP12" i="16"/>
  <c r="BL12" i="16"/>
  <c r="BH12" i="16"/>
  <c r="BS12" i="16"/>
  <c r="BO12" i="16"/>
  <c r="BK12" i="16"/>
  <c r="BQ5" i="16"/>
  <c r="BM5" i="16"/>
  <c r="BI5" i="16"/>
  <c r="BS5" i="16"/>
  <c r="BO5" i="16"/>
  <c r="BK5" i="16"/>
  <c r="BN5" i="16"/>
  <c r="BL5" i="16"/>
  <c r="BR5" i="16"/>
  <c r="BJ5" i="16"/>
  <c r="BD5" i="16"/>
  <c r="BF5" i="16" s="1"/>
  <c r="BP5" i="16"/>
  <c r="BH5" i="16"/>
  <c r="BR10" i="16"/>
  <c r="BN10" i="16"/>
  <c r="BJ10" i="16"/>
  <c r="BQ10" i="16"/>
  <c r="BM10" i="16"/>
  <c r="BI10" i="16"/>
  <c r="BD10" i="16"/>
  <c r="BF10" i="16" s="1"/>
  <c r="BP10" i="16"/>
  <c r="BL10" i="16"/>
  <c r="BH10" i="16"/>
  <c r="BK10" i="16"/>
  <c r="BS10" i="16"/>
  <c r="BO10" i="16"/>
  <c r="BS8" i="16"/>
  <c r="BO8" i="16"/>
  <c r="BK8" i="16"/>
  <c r="BR8" i="16"/>
  <c r="BN8" i="16"/>
  <c r="BJ8" i="16"/>
  <c r="BQ8" i="16"/>
  <c r="BM8" i="16"/>
  <c r="BI8" i="16"/>
  <c r="BD8" i="16"/>
  <c r="BF8" i="16" s="1"/>
  <c r="BL8" i="16"/>
  <c r="BH8" i="16"/>
  <c r="BP8" i="16"/>
  <c r="BP13" i="16"/>
  <c r="BL13" i="16"/>
  <c r="BH13" i="16"/>
  <c r="BS13" i="16"/>
  <c r="BO13" i="16"/>
  <c r="BK13" i="16"/>
  <c r="BR13" i="16"/>
  <c r="BN13" i="16"/>
  <c r="BJ13" i="16"/>
  <c r="BQ13" i="16"/>
  <c r="BD13" i="16"/>
  <c r="BF13" i="16" s="1"/>
  <c r="BM13" i="16"/>
  <c r="BI13" i="16"/>
  <c r="BS6" i="16"/>
  <c r="BO6" i="16"/>
  <c r="BK6" i="16"/>
  <c r="BR6" i="16"/>
  <c r="BN6" i="16"/>
  <c r="BJ6" i="16"/>
  <c r="BQ6" i="16"/>
  <c r="BM6" i="16"/>
  <c r="BI6" i="16"/>
  <c r="BD6" i="16"/>
  <c r="BF6" i="16" s="1"/>
  <c r="BL6" i="16"/>
  <c r="BH6" i="16"/>
  <c r="BP6" i="16"/>
  <c r="BQ7" i="16"/>
  <c r="BM7" i="16"/>
  <c r="BI7" i="16"/>
  <c r="BD7" i="16"/>
  <c r="BF7" i="16" s="1"/>
  <c r="BP7" i="16"/>
  <c r="BL7" i="16"/>
  <c r="BH7" i="16"/>
  <c r="BS7" i="16"/>
  <c r="BO7" i="16"/>
  <c r="BK7" i="16"/>
  <c r="BN7" i="16"/>
  <c r="BJ7" i="16"/>
  <c r="BR7" i="16"/>
  <c r="BT5" i="16" l="1"/>
  <c r="BV5" i="16" s="1"/>
  <c r="BT7" i="16"/>
  <c r="BV7" i="16" s="1"/>
  <c r="BT12" i="16"/>
  <c r="BV12" i="16" s="1"/>
  <c r="BT6" i="16"/>
  <c r="BV6" i="16" s="1"/>
  <c r="BT13" i="16"/>
  <c r="BV13" i="16" s="1"/>
  <c r="BT8" i="16"/>
  <c r="BV8" i="16" s="1"/>
  <c r="BT10" i="16"/>
  <c r="BV10" i="16" s="1"/>
  <c r="BT9" i="16"/>
  <c r="BV9" i="16" s="1"/>
  <c r="BT11" i="16"/>
  <c r="BV11" i="16" s="1"/>
  <c r="BT4" i="16"/>
  <c r="BV4" i="16" s="1"/>
  <c r="AH4" i="15" l="1"/>
  <c r="AH6" i="15" l="1"/>
  <c r="AH10" i="15" l="1"/>
  <c r="AH13" i="15"/>
  <c r="AH14" i="15"/>
  <c r="AC15" i="15" l="1"/>
  <c r="Y15" i="15"/>
  <c r="U15" i="15"/>
  <c r="AF15" i="15"/>
  <c r="AB15" i="15"/>
  <c r="X15" i="15"/>
  <c r="AE15" i="15"/>
  <c r="AA15" i="15"/>
  <c r="W15" i="15"/>
  <c r="AD15" i="15"/>
  <c r="Z15" i="15"/>
  <c r="V15" i="15"/>
  <c r="Q15" i="15"/>
  <c r="S15" i="15" s="1"/>
  <c r="AH17" i="15"/>
  <c r="AH5" i="15"/>
  <c r="AH18" i="15"/>
  <c r="AH9" i="15"/>
  <c r="AH8" i="15"/>
  <c r="AC10" i="15"/>
  <c r="Y10" i="15"/>
  <c r="U10" i="15"/>
  <c r="AF10" i="15"/>
  <c r="AB10" i="15"/>
  <c r="X10" i="15"/>
  <c r="AE10" i="15"/>
  <c r="AA10" i="15"/>
  <c r="W10" i="15"/>
  <c r="AD10" i="15"/>
  <c r="Z10" i="15"/>
  <c r="V10" i="15"/>
  <c r="Q10" i="15"/>
  <c r="S10" i="15" s="1"/>
  <c r="AD6" i="15"/>
  <c r="Z6" i="15"/>
  <c r="V6" i="15"/>
  <c r="Q6" i="15"/>
  <c r="S6" i="15" s="1"/>
  <c r="AC6" i="15"/>
  <c r="Y6" i="15"/>
  <c r="U6" i="15"/>
  <c r="AF6" i="15"/>
  <c r="AB6" i="15"/>
  <c r="X6" i="15"/>
  <c r="AE6" i="15"/>
  <c r="AA6" i="15"/>
  <c r="W6" i="15"/>
  <c r="AH12" i="15"/>
  <c r="AC16" i="15"/>
  <c r="Y16" i="15"/>
  <c r="U16" i="15"/>
  <c r="AF16" i="15"/>
  <c r="AB16" i="15"/>
  <c r="X16" i="15"/>
  <c r="AE16" i="15"/>
  <c r="AA16" i="15"/>
  <c r="W16" i="15"/>
  <c r="AD16" i="15"/>
  <c r="Z16" i="15"/>
  <c r="V16" i="15"/>
  <c r="Q16" i="15"/>
  <c r="S16" i="15" s="1"/>
  <c r="C26" i="10" s="1"/>
  <c r="AC11" i="15"/>
  <c r="Y11" i="15"/>
  <c r="U11" i="15"/>
  <c r="AF11" i="15"/>
  <c r="AB11" i="15"/>
  <c r="X11" i="15"/>
  <c r="AE11" i="15"/>
  <c r="AA11" i="15"/>
  <c r="W11" i="15"/>
  <c r="AD11" i="15"/>
  <c r="Z11" i="15"/>
  <c r="V11" i="15"/>
  <c r="Q11" i="15"/>
  <c r="S11" i="15" s="1"/>
  <c r="AD14" i="15"/>
  <c r="Z14" i="15"/>
  <c r="V14" i="15"/>
  <c r="Q14" i="15"/>
  <c r="S14" i="15" s="1"/>
  <c r="AC14" i="15"/>
  <c r="Y14" i="15"/>
  <c r="U14" i="15"/>
  <c r="AF14" i="15"/>
  <c r="AB14" i="15"/>
  <c r="X14" i="15"/>
  <c r="AE14" i="15"/>
  <c r="AA14" i="15"/>
  <c r="W14" i="15"/>
  <c r="AH11" i="15"/>
  <c r="N26" i="10" l="1"/>
  <c r="O26" i="10" s="1"/>
  <c r="G26" i="10"/>
  <c r="AC18" i="15"/>
  <c r="Y18" i="15"/>
  <c r="U18" i="15"/>
  <c r="AE18" i="15"/>
  <c r="AA18" i="15"/>
  <c r="W18" i="15"/>
  <c r="Z18" i="15"/>
  <c r="Q18" i="15"/>
  <c r="S18" i="15" s="1"/>
  <c r="AF18" i="15"/>
  <c r="X18" i="15"/>
  <c r="AD18" i="15"/>
  <c r="V18" i="15"/>
  <c r="AB18" i="15"/>
  <c r="AH19" i="15"/>
  <c r="AG11" i="15"/>
  <c r="AI11" i="15" s="1"/>
  <c r="AG16" i="15"/>
  <c r="AI16" i="15" s="1"/>
  <c r="AG6" i="15"/>
  <c r="AI6" i="15" s="1"/>
  <c r="Z5" i="15"/>
  <c r="Q5" i="15"/>
  <c r="S5" i="15" s="1"/>
  <c r="AC5" i="15"/>
  <c r="Y5" i="15"/>
  <c r="U5" i="15"/>
  <c r="AF5" i="15"/>
  <c r="AB5" i="15"/>
  <c r="X5" i="15"/>
  <c r="AE5" i="15"/>
  <c r="AA5" i="15"/>
  <c r="W5" i="15"/>
  <c r="AD5" i="15"/>
  <c r="V5" i="15"/>
  <c r="AG10" i="15"/>
  <c r="AI10" i="15" s="1"/>
  <c r="AC17" i="15"/>
  <c r="Y17" i="15"/>
  <c r="U17" i="15"/>
  <c r="AF17" i="15"/>
  <c r="AB17" i="15"/>
  <c r="X17" i="15"/>
  <c r="AE17" i="15"/>
  <c r="AA17" i="15"/>
  <c r="W17" i="15"/>
  <c r="AD17" i="15"/>
  <c r="Z17" i="15"/>
  <c r="V17" i="15"/>
  <c r="Q17" i="15"/>
  <c r="S17" i="15" s="1"/>
  <c r="C30" i="10" s="1"/>
  <c r="AD8" i="15"/>
  <c r="Z8" i="15"/>
  <c r="V8" i="15"/>
  <c r="Q8" i="15"/>
  <c r="S8" i="15" s="1"/>
  <c r="AC8" i="15"/>
  <c r="Y8" i="15"/>
  <c r="U8" i="15"/>
  <c r="AF8" i="15"/>
  <c r="AB8" i="15"/>
  <c r="X8" i="15"/>
  <c r="AE8" i="15"/>
  <c r="AA8" i="15"/>
  <c r="W8" i="15"/>
  <c r="AD7" i="15"/>
  <c r="Z7" i="15"/>
  <c r="V7" i="15"/>
  <c r="Q7" i="15"/>
  <c r="S7" i="15" s="1"/>
  <c r="AC7" i="15"/>
  <c r="Y7" i="15"/>
  <c r="U7" i="15"/>
  <c r="AF7" i="15"/>
  <c r="AB7" i="15"/>
  <c r="X7" i="15"/>
  <c r="AE7" i="15"/>
  <c r="AA7" i="15"/>
  <c r="W7" i="15"/>
  <c r="AC12" i="15"/>
  <c r="Y12" i="15"/>
  <c r="U12" i="15"/>
  <c r="AE12" i="15"/>
  <c r="AA12" i="15"/>
  <c r="W12" i="15"/>
  <c r="AF12" i="15"/>
  <c r="X12" i="15"/>
  <c r="AD12" i="15"/>
  <c r="V12" i="15"/>
  <c r="AB12" i="15"/>
  <c r="Z12" i="15"/>
  <c r="Q12" i="15"/>
  <c r="S12" i="15" s="1"/>
  <c r="AD4" i="15"/>
  <c r="AC4" i="15"/>
  <c r="Y4" i="15"/>
  <c r="U4" i="15"/>
  <c r="AE4" i="15"/>
  <c r="AA4" i="15"/>
  <c r="W4" i="15"/>
  <c r="Z4" i="15"/>
  <c r="AB4" i="15"/>
  <c r="Q4" i="15"/>
  <c r="S4" i="15" s="1"/>
  <c r="X4" i="15"/>
  <c r="V4" i="15"/>
  <c r="AF4" i="15"/>
  <c r="AD9" i="15"/>
  <c r="Z9" i="15"/>
  <c r="V9" i="15"/>
  <c r="Q9" i="15"/>
  <c r="S9" i="15" s="1"/>
  <c r="AC9" i="15"/>
  <c r="Y9" i="15"/>
  <c r="U9" i="15"/>
  <c r="AF9" i="15"/>
  <c r="AB9" i="15"/>
  <c r="X9" i="15"/>
  <c r="AE9" i="15"/>
  <c r="AA9" i="15"/>
  <c r="W9" i="15"/>
  <c r="AD13" i="15"/>
  <c r="Z13" i="15"/>
  <c r="V13" i="15"/>
  <c r="Q13" i="15"/>
  <c r="S13" i="15" s="1"/>
  <c r="C15" i="10" s="1"/>
  <c r="AC13" i="15"/>
  <c r="Y13" i="15"/>
  <c r="U13" i="15"/>
  <c r="AF13" i="15"/>
  <c r="AB13" i="15"/>
  <c r="X13" i="15"/>
  <c r="AE13" i="15"/>
  <c r="AA13" i="15"/>
  <c r="W13" i="15"/>
  <c r="AG15" i="15"/>
  <c r="AI15" i="15" s="1"/>
  <c r="AG14" i="15"/>
  <c r="AI14" i="15" s="1"/>
  <c r="AH7" i="15"/>
  <c r="R26" i="10" l="1"/>
  <c r="E26" i="10"/>
  <c r="I26" i="10" s="1"/>
  <c r="J26" i="10" s="1"/>
  <c r="K26" i="10" s="1"/>
  <c r="L26" i="10" s="1"/>
  <c r="C31" i="10"/>
  <c r="C32" i="10" s="1"/>
  <c r="D25" i="8" s="1"/>
  <c r="F25" i="8" s="1"/>
  <c r="G30" i="10"/>
  <c r="N30" i="10"/>
  <c r="R30" i="10" s="1"/>
  <c r="T26" i="10"/>
  <c r="P26" i="10"/>
  <c r="W26" i="10" s="1"/>
  <c r="C19" i="10"/>
  <c r="G19" i="10" s="1"/>
  <c r="D11" i="8" s="1"/>
  <c r="F11" i="8" s="1"/>
  <c r="C17" i="10"/>
  <c r="G15" i="10"/>
  <c r="G17" i="10" s="1"/>
  <c r="N15" i="10"/>
  <c r="N17" i="10" s="1"/>
  <c r="C22" i="10"/>
  <c r="AE19" i="15"/>
  <c r="AA19" i="15"/>
  <c r="W19" i="15"/>
  <c r="AC19" i="15"/>
  <c r="Y19" i="15"/>
  <c r="U19" i="15"/>
  <c r="AB19" i="15"/>
  <c r="Z19" i="15"/>
  <c r="Q19" i="15"/>
  <c r="S19" i="15" s="1"/>
  <c r="C27" i="10" s="1"/>
  <c r="AF19" i="15"/>
  <c r="X19" i="15"/>
  <c r="AD19" i="15"/>
  <c r="V19" i="15"/>
  <c r="AG13" i="15"/>
  <c r="AI13" i="15" s="1"/>
  <c r="E15" i="10" s="1"/>
  <c r="AG7" i="15"/>
  <c r="AI7" i="15" s="1"/>
  <c r="AG8" i="15"/>
  <c r="AI8" i="15" s="1"/>
  <c r="AG9" i="15"/>
  <c r="AI9" i="15" s="1"/>
  <c r="AG5" i="15"/>
  <c r="AI5" i="15" s="1"/>
  <c r="AG18" i="15"/>
  <c r="AI18" i="15" s="1"/>
  <c r="AG4" i="15"/>
  <c r="AI4" i="15" s="1"/>
  <c r="AG12" i="15"/>
  <c r="AI12" i="15" s="1"/>
  <c r="AG17" i="15"/>
  <c r="AI17" i="15" s="1"/>
  <c r="E31" i="10" l="1"/>
  <c r="X26" i="10"/>
  <c r="Y26" i="10" s="1"/>
  <c r="E30" i="10"/>
  <c r="I30" i="10" s="1"/>
  <c r="G31" i="10"/>
  <c r="G32" i="10" s="1"/>
  <c r="D9" i="8" s="1"/>
  <c r="F9" i="8" s="1"/>
  <c r="N31" i="10"/>
  <c r="R31" i="10" s="1"/>
  <c r="R32" i="10" s="1"/>
  <c r="O30" i="10"/>
  <c r="P30" i="10" s="1"/>
  <c r="T30" i="10"/>
  <c r="D27" i="8"/>
  <c r="F27" i="8" s="1"/>
  <c r="N19" i="10"/>
  <c r="R19" i="10" s="1"/>
  <c r="N27" i="10"/>
  <c r="T27" i="10" s="1"/>
  <c r="G27" i="10"/>
  <c r="C28" i="10"/>
  <c r="D29" i="8" s="1"/>
  <c r="F29" i="8" s="1"/>
  <c r="S22" i="15"/>
  <c r="E17" i="10"/>
  <c r="I15" i="10"/>
  <c r="T15" i="10"/>
  <c r="T17" i="10" s="1"/>
  <c r="D10" i="8"/>
  <c r="R15" i="10"/>
  <c r="D26" i="8"/>
  <c r="E22" i="10"/>
  <c r="E19" i="10"/>
  <c r="I19" i="10" s="1"/>
  <c r="C24" i="10"/>
  <c r="D28" i="8" s="1"/>
  <c r="F28" i="8" s="1"/>
  <c r="G22" i="10"/>
  <c r="G24" i="10" s="1"/>
  <c r="D12" i="8" s="1"/>
  <c r="F12" i="8" s="1"/>
  <c r="N22" i="10"/>
  <c r="O22" i="10" s="1"/>
  <c r="O24" i="10" s="1"/>
  <c r="O15" i="10"/>
  <c r="AG19" i="15"/>
  <c r="AI19" i="15" s="1"/>
  <c r="E32" i="10" l="1"/>
  <c r="I31" i="10"/>
  <c r="J31" i="10" s="1"/>
  <c r="K31" i="10" s="1"/>
  <c r="L31" i="10" s="1"/>
  <c r="N32" i="10"/>
  <c r="O31" i="10"/>
  <c r="P31" i="10" s="1"/>
  <c r="O19" i="10"/>
  <c r="P19" i="10" s="1"/>
  <c r="W19" i="10" s="1"/>
  <c r="X19" i="10" s="1"/>
  <c r="J30" i="10"/>
  <c r="K30" i="10" s="1"/>
  <c r="T31" i="10"/>
  <c r="T32" i="10" s="1"/>
  <c r="W30" i="10"/>
  <c r="T19" i="10"/>
  <c r="O27" i="10"/>
  <c r="O28" i="10" s="1"/>
  <c r="T22" i="10"/>
  <c r="T24" i="10" s="1"/>
  <c r="AI22" i="15"/>
  <c r="E27" i="10"/>
  <c r="G28" i="10"/>
  <c r="D13" i="8" s="1"/>
  <c r="F13" i="8" s="1"/>
  <c r="T28" i="10"/>
  <c r="R27" i="10"/>
  <c r="N28" i="10"/>
  <c r="P27" i="10"/>
  <c r="R17" i="10"/>
  <c r="J15" i="10"/>
  <c r="I17" i="10"/>
  <c r="P15" i="10"/>
  <c r="O17" i="10"/>
  <c r="F26" i="8"/>
  <c r="F30" i="8" s="1"/>
  <c r="D30" i="8"/>
  <c r="D35" i="8"/>
  <c r="F35" i="8" s="1"/>
  <c r="J19" i="10"/>
  <c r="K19" i="10" s="1"/>
  <c r="L19" i="10" s="1"/>
  <c r="R22" i="10"/>
  <c r="N24" i="10"/>
  <c r="P22" i="10"/>
  <c r="E24" i="10"/>
  <c r="I22" i="10"/>
  <c r="D36" i="8" s="1"/>
  <c r="C34" i="10"/>
  <c r="F10" i="8"/>
  <c r="I32" i="10" l="1"/>
  <c r="D33" i="8" s="1"/>
  <c r="F33" i="8" s="1"/>
  <c r="Y19" i="10"/>
  <c r="W31" i="10"/>
  <c r="X31" i="10" s="1"/>
  <c r="Y31" i="10" s="1"/>
  <c r="J32" i="10"/>
  <c r="D14" i="8"/>
  <c r="D19" i="8" s="1"/>
  <c r="F19" i="8" s="1"/>
  <c r="P32" i="10"/>
  <c r="O32" i="10"/>
  <c r="O34" i="10" s="1"/>
  <c r="K32" i="10"/>
  <c r="L30" i="10"/>
  <c r="L32" i="10" s="1"/>
  <c r="F14" i="8"/>
  <c r="G34" i="10"/>
  <c r="X30" i="10"/>
  <c r="T34" i="10"/>
  <c r="E28" i="10"/>
  <c r="E34" i="10" s="1"/>
  <c r="I27" i="10"/>
  <c r="W27" i="10" s="1"/>
  <c r="W28" i="10" s="1"/>
  <c r="P28" i="10"/>
  <c r="N34" i="10"/>
  <c r="R28" i="10"/>
  <c r="K15" i="10"/>
  <c r="J17" i="10"/>
  <c r="P24" i="10"/>
  <c r="W22" i="10"/>
  <c r="W24" i="10" s="1"/>
  <c r="W15" i="10"/>
  <c r="P17" i="10"/>
  <c r="J22" i="10"/>
  <c r="I24" i="10"/>
  <c r="F36" i="8" s="1"/>
  <c r="R24" i="10"/>
  <c r="D34" i="8"/>
  <c r="W32" i="10" l="1"/>
  <c r="D18" i="8"/>
  <c r="F18" i="8" s="1"/>
  <c r="F21" i="8" s="1"/>
  <c r="R34" i="10"/>
  <c r="X32" i="10"/>
  <c r="Y30" i="10"/>
  <c r="Y32" i="10" s="1"/>
  <c r="X27" i="10"/>
  <c r="Y27" i="10" s="1"/>
  <c r="Y28" i="10" s="1"/>
  <c r="I28" i="10"/>
  <c r="D37" i="8" s="1"/>
  <c r="F37" i="8" s="1"/>
  <c r="J27" i="10"/>
  <c r="F34" i="8"/>
  <c r="J24" i="10"/>
  <c r="K22" i="10"/>
  <c r="W17" i="10"/>
  <c r="X15" i="10"/>
  <c r="X22" i="10"/>
  <c r="P34" i="10"/>
  <c r="L15" i="10"/>
  <c r="L17" i="10" s="1"/>
  <c r="K17" i="10"/>
  <c r="W34" i="10" l="1"/>
  <c r="D41" i="8" s="1"/>
  <c r="D42" i="8" s="1"/>
  <c r="D21" i="8"/>
  <c r="D38" i="8"/>
  <c r="X28" i="10"/>
  <c r="I34" i="10"/>
  <c r="F38" i="8"/>
  <c r="J28" i="10"/>
  <c r="J34" i="10" s="1"/>
  <c r="K27" i="10"/>
  <c r="F41" i="8"/>
  <c r="F42" i="8" s="1"/>
  <c r="X24" i="10"/>
  <c r="Y22" i="10"/>
  <c r="Y24" i="10" s="1"/>
  <c r="L22" i="10"/>
  <c r="L24" i="10" s="1"/>
  <c r="K24" i="10"/>
  <c r="Y15" i="10"/>
  <c r="Y17" i="10" s="1"/>
  <c r="X17" i="10"/>
  <c r="D44" i="8" l="1"/>
  <c r="X34" i="10"/>
  <c r="F44" i="8"/>
  <c r="L27" i="10"/>
  <c r="L28" i="10" s="1"/>
  <c r="L34" i="10" s="1"/>
  <c r="K28" i="10"/>
  <c r="K34" i="10" s="1"/>
  <c r="Y34" i="10"/>
</calcChain>
</file>

<file path=xl/sharedStrings.xml><?xml version="1.0" encoding="utf-8"?>
<sst xmlns="http://schemas.openxmlformats.org/spreadsheetml/2006/main" count="384" uniqueCount="159">
  <si>
    <t>Avista Utilities</t>
  </si>
  <si>
    <t>Total Expenses</t>
  </si>
  <si>
    <t>Net Operating Income Before FIT</t>
  </si>
  <si>
    <t xml:space="preserve">   Net Operating Income</t>
  </si>
  <si>
    <t xml:space="preserve">   Net Rate Base</t>
  </si>
  <si>
    <t>Plant Cost</t>
  </si>
  <si>
    <t>Plant Additions</t>
  </si>
  <si>
    <t>Distribution</t>
  </si>
  <si>
    <t>Transmission</t>
  </si>
  <si>
    <t>Intangible</t>
  </si>
  <si>
    <t>Production</t>
  </si>
  <si>
    <t>General</t>
  </si>
  <si>
    <t>Total Plant Cost</t>
  </si>
  <si>
    <t>Total Accumulated Depreciation</t>
  </si>
  <si>
    <t>Total Accumulated DFIT</t>
  </si>
  <si>
    <t xml:space="preserve">Accumulated Depreciation </t>
  </si>
  <si>
    <t>Accumulated DFIT</t>
  </si>
  <si>
    <t>Electric Adjustment</t>
  </si>
  <si>
    <t>Gas Adjustment</t>
  </si>
  <si>
    <t>U/G Storage</t>
  </si>
  <si>
    <t>,</t>
  </si>
  <si>
    <t>Depreciation/Amortization Expense</t>
  </si>
  <si>
    <t>FIT Benefit of Depreciation/Amortization</t>
  </si>
  <si>
    <t xml:space="preserve">Transportation Expense </t>
  </si>
  <si>
    <t>Total  Depreciation Expense</t>
  </si>
  <si>
    <t>Transportation Expense</t>
  </si>
  <si>
    <t xml:space="preserve">ITC Amortization Nine Mile </t>
  </si>
  <si>
    <t xml:space="preserve"> </t>
  </si>
  <si>
    <t>E-RPCAP</t>
  </si>
  <si>
    <t>G-RPCAP</t>
  </si>
  <si>
    <t>EOP 12.31.2018</t>
  </si>
  <si>
    <t>PF Total 2019</t>
  </si>
  <si>
    <t>2.19 Restate 2018</t>
  </si>
  <si>
    <t>ADFIT</t>
  </si>
  <si>
    <t>2019 Additions</t>
  </si>
  <si>
    <t>Tax Rate</t>
  </si>
  <si>
    <t xml:space="preserve">Repairs </t>
  </si>
  <si>
    <t>1st Year Rate</t>
  </si>
  <si>
    <t>2nd Year Rate</t>
  </si>
  <si>
    <t>3rd Year Rate</t>
  </si>
  <si>
    <t>P/T/D</t>
  </si>
  <si>
    <t>GP</t>
  </si>
  <si>
    <t>Transport. &amp; Hardware</t>
  </si>
  <si>
    <t>Software</t>
  </si>
  <si>
    <t>Tax Depreciation</t>
  </si>
  <si>
    <t xml:space="preserve">Accumulated Deferred Federal Income Tax </t>
  </si>
  <si>
    <t xml:space="preserve">Retirements </t>
  </si>
  <si>
    <t>Description</t>
  </si>
  <si>
    <t>EOP Cost</t>
  </si>
  <si>
    <t>AMA Cost</t>
  </si>
  <si>
    <t>Book Rate</t>
  </si>
  <si>
    <t>Estimated Annual Deprec Expense</t>
  </si>
  <si>
    <t>12.31.19</t>
  </si>
  <si>
    <t>12.31.20</t>
  </si>
  <si>
    <t>12.31.21</t>
  </si>
  <si>
    <t>12.31.22</t>
  </si>
  <si>
    <t xml:space="preserve">Total </t>
  </si>
  <si>
    <t>Reduction in expense</t>
  </si>
  <si>
    <t>Generation</t>
  </si>
  <si>
    <t>Thermal</t>
  </si>
  <si>
    <t>Hydro</t>
  </si>
  <si>
    <t>Other</t>
  </si>
  <si>
    <t>Subtotal</t>
  </si>
  <si>
    <t>Direct</t>
  </si>
  <si>
    <t>AN</t>
  </si>
  <si>
    <t>General Plant</t>
  </si>
  <si>
    <t>Transport.</t>
  </si>
  <si>
    <t xml:space="preserve">Hardware </t>
  </si>
  <si>
    <t xml:space="preserve">Software </t>
  </si>
  <si>
    <t>Total IT</t>
  </si>
  <si>
    <t>Electric Total</t>
  </si>
  <si>
    <t xml:space="preserve">E-CAP SUMMARY </t>
  </si>
  <si>
    <t>Gas U/G Storage</t>
  </si>
  <si>
    <t>AA</t>
  </si>
  <si>
    <t>Hardware</t>
  </si>
  <si>
    <t>Gas Total</t>
  </si>
  <si>
    <t xml:space="preserve">G-CAP SUMMARY </t>
  </si>
  <si>
    <t>WA PF Major summary</t>
  </si>
  <si>
    <t>PF Adjustment</t>
  </si>
  <si>
    <t>Forecast</t>
  </si>
  <si>
    <t>Erval</t>
  </si>
  <si>
    <t>Depreciation category</t>
  </si>
  <si>
    <t>Erval + Depr Cat</t>
  </si>
  <si>
    <t>Percent included in Rate Case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</si>
  <si>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</si>
  <si>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</si>
  <si>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</si>
  <si>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</si>
  <si>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</si>
  <si>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</si>
  <si>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</si>
  <si>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</si>
  <si>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</si>
  <si>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</si>
  <si>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</si>
  <si>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</si>
  <si>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</si>
  <si>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Residual CWIP</t>
  </si>
  <si>
    <t>Total (including Residual CWIP)</t>
  </si>
  <si>
    <t>AMA - Jan</t>
  </si>
  <si>
    <t>AMA - Feb</t>
  </si>
  <si>
    <t>AMA - Mar</t>
  </si>
  <si>
    <t>AMA - Apr</t>
  </si>
  <si>
    <t>AMA - May</t>
  </si>
  <si>
    <t>AMA - Jun</t>
  </si>
  <si>
    <t>AMA - Jul</t>
  </si>
  <si>
    <t>AMA - Aug</t>
  </si>
  <si>
    <t>AMA - Sep</t>
  </si>
  <si>
    <t>AMA - Oct</t>
  </si>
  <si>
    <t>AMA - Nov</t>
  </si>
  <si>
    <t>AMA - Dec</t>
  </si>
  <si>
    <t>AMA - Full Year</t>
  </si>
  <si>
    <t>AMA - Residual CWIP</t>
  </si>
  <si>
    <t>AMA - Full Year (including Residual CWIP)</t>
  </si>
  <si>
    <t>Total Budgeted</t>
  </si>
  <si>
    <t>Difference from Actual + Budget</t>
  </si>
  <si>
    <t>Variance %</t>
  </si>
  <si>
    <t>Investigate</t>
  </si>
  <si>
    <t>Monthly Spread</t>
  </si>
  <si>
    <t>Plant Investment Driver</t>
  </si>
  <si>
    <t>Elec Distribution 360-373</t>
  </si>
  <si>
    <t>Customer Requested</t>
  </si>
  <si>
    <t>Gas Distribution 374-387</t>
  </si>
  <si>
    <t>Elec Transmission 350-359</t>
  </si>
  <si>
    <t>Asset Condition</t>
  </si>
  <si>
    <t>Failed Plant &amp; Operations</t>
  </si>
  <si>
    <t>Mandatory &amp; Compliance</t>
  </si>
  <si>
    <t>Performance &amp; Capacity</t>
  </si>
  <si>
    <t>General 12yr 389 / 393-395 / 397-398</t>
  </si>
  <si>
    <t>Customer Service Quality &amp; Reliability</t>
  </si>
  <si>
    <t>Hydro 331-336</t>
  </si>
  <si>
    <t>Software 303</t>
  </si>
  <si>
    <t>General 5yr 389 / 393-395 / 397-398</t>
  </si>
  <si>
    <t>Facilities 390-391</t>
  </si>
  <si>
    <t>Transportation and Tools 392 / 396</t>
  </si>
  <si>
    <t>1003 Elec Distribution 360-373</t>
  </si>
  <si>
    <t>2060 Elec Distribution 360-373</t>
  </si>
  <si>
    <t>2204 Elec Distribution 360-373</t>
  </si>
  <si>
    <t>2215 Elec Transmission 350-359</t>
  </si>
  <si>
    <t>2470 Elec Distribution 360-373</t>
  </si>
  <si>
    <t>2556 Elec Transmission 350-359</t>
  </si>
  <si>
    <t>2580 Elec Transmission 350-359</t>
  </si>
  <si>
    <t>2604 Elec Transmission 350-359</t>
  </si>
  <si>
    <t>4152 Hydro 331-336</t>
  </si>
  <si>
    <t>4178 Hydro 331-336</t>
  </si>
  <si>
    <t>5016 General 5yr 389 / 393-395 / 397-398</t>
  </si>
  <si>
    <t>5020 General 12yr 389 / 393-395 / 397-398</t>
  </si>
  <si>
    <t>5020 Software 303</t>
  </si>
  <si>
    <t>5151 Software 303</t>
  </si>
  <si>
    <t>7000 Transportation and Tools 392 / 396</t>
  </si>
  <si>
    <t>7131 Facilities 390-391</t>
  </si>
  <si>
    <t>7135 Facilities 390-391</t>
  </si>
  <si>
    <t>3005 Gas Distribution 374-387</t>
  </si>
  <si>
    <t>3008 Gas Distribution 374-387</t>
  </si>
  <si>
    <t>7132 Facilities 390-391</t>
  </si>
  <si>
    <t xml:space="preserve">Washington Natural Gas - Major Projects </t>
  </si>
  <si>
    <t>2055 Elec Distribution 360-373</t>
  </si>
  <si>
    <t>Washington Electric -Major Projects</t>
  </si>
  <si>
    <t>WA PF Major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</si>
</sst>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;[Red]\(#,##0.00\)"/>
    <numFmt numFmtId="166" formatCode="_(* #,###_);_(* \(#,##0\);_(* &quot;-&quot;_);_(@_)"/>
    <numFmt numFmtId="167" formatCode="0.000%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7"/>
      <color rgb="FFFF0000"/>
      <name val="Tahoma 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Geneva"/>
    </font>
    <font>
      <sz val="12"/>
      <color indexed="10"/>
      <name val="Times New Roman"/>
      <family val="1"/>
    </font>
    <font>
      <sz val="12"/>
      <name val="Times New Roman"/>
      <family val="1"/>
    </font>
    <font>
      <sz val="10"/>
      <name val="Tms Rmn"/>
    </font>
    <font>
      <sz val="11"/>
      <color theme="1"/>
      <name val="MS Serif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sz val="10"/>
      <name val="Tahoma"/>
      <family val="2"/>
    </font>
    <font>
      <sz val="10"/>
      <name val="Tahoma "/>
    </font>
    <font>
      <b/>
      <sz val="10"/>
      <name val="Tahoma "/>
    </font>
    <font>
      <sz val="10"/>
      <color theme="1"/>
      <name val="Tahoma "/>
    </font>
    <font>
      <b/>
      <sz val="10"/>
      <color indexed="8"/>
      <name val="Tahoma "/>
    </font>
    <font>
      <sz val="10"/>
      <color indexed="8"/>
      <name val="Tahoma "/>
    </font>
    <font>
      <b/>
      <sz val="8"/>
      <color rgb="FFFF0000"/>
      <name val="Tahoma "/>
    </font>
    <font>
      <b/>
      <sz val="10"/>
      <color theme="1"/>
      <name val="Tahoma "/>
    </font>
    <font>
      <b/>
      <sz val="11"/>
      <color rgb="FFFF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</patternFill>
    </fill>
    <fill>
      <patternFill patternType="gray06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977">
    <xf numFmtId="0" fontId="0" fillId="0" borderId="0"/>
    <xf numFmtId="43" fontId="1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1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165" fontId="16" fillId="2" borderId="0" applyBorder="0">
      <alignment horizontal="right"/>
    </xf>
    <xf numFmtId="0" fontId="17" fillId="3" borderId="0" applyBorder="0"/>
    <xf numFmtId="9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6" fillId="2" borderId="0">
      <alignment horizontal="left"/>
    </xf>
    <xf numFmtId="0" fontId="37" fillId="2" borderId="0">
      <alignment horizontal="right"/>
    </xf>
    <xf numFmtId="0" fontId="37" fillId="2" borderId="0">
      <alignment horizontal="center"/>
    </xf>
    <xf numFmtId="0" fontId="37" fillId="2" borderId="0">
      <alignment horizontal="right"/>
    </xf>
    <xf numFmtId="0" fontId="38" fillId="2" borderId="0">
      <alignment horizontal="left"/>
    </xf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36" fillId="2" borderId="0">
      <alignment horizontal="left"/>
    </xf>
    <xf numFmtId="0" fontId="36" fillId="2" borderId="0">
      <alignment horizontal="left"/>
    </xf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40" fillId="36" borderId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42" fillId="0" borderId="0"/>
    <xf numFmtId="0" fontId="43" fillId="0" borderId="0"/>
    <xf numFmtId="0" fontId="5" fillId="0" borderId="0"/>
    <xf numFmtId="0" fontId="5" fillId="0" borderId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44" fillId="37" borderId="0">
      <alignment horizontal="right"/>
    </xf>
    <xf numFmtId="0" fontId="45" fillId="0" borderId="0" applyBorder="0">
      <alignment horizontal="centerContinuous"/>
    </xf>
    <xf numFmtId="0" fontId="46" fillId="0" borderId="0" applyBorder="0">
      <alignment horizontal="centerContinuous"/>
    </xf>
    <xf numFmtId="0" fontId="36" fillId="2" borderId="0">
      <alignment horizontal="center"/>
    </xf>
    <xf numFmtId="49" fontId="47" fillId="2" borderId="0">
      <alignment horizontal="center"/>
    </xf>
    <xf numFmtId="0" fontId="37" fillId="2" borderId="0">
      <alignment horizontal="center"/>
    </xf>
    <xf numFmtId="0" fontId="37" fillId="2" borderId="0">
      <alignment horizontal="centerContinuous"/>
    </xf>
    <xf numFmtId="0" fontId="48" fillId="2" borderId="0">
      <alignment horizontal="left"/>
    </xf>
    <xf numFmtId="49" fontId="48" fillId="2" borderId="0">
      <alignment horizontal="center"/>
    </xf>
    <xf numFmtId="0" fontId="36" fillId="2" borderId="0">
      <alignment horizontal="left"/>
    </xf>
    <xf numFmtId="49" fontId="48" fillId="2" borderId="0">
      <alignment horizontal="left"/>
    </xf>
    <xf numFmtId="0" fontId="36" fillId="2" borderId="0">
      <alignment horizontal="centerContinuous"/>
    </xf>
    <xf numFmtId="0" fontId="36" fillId="2" borderId="0">
      <alignment horizontal="right"/>
    </xf>
    <xf numFmtId="49" fontId="36" fillId="2" borderId="0">
      <alignment horizontal="left"/>
    </xf>
    <xf numFmtId="0" fontId="37" fillId="2" borderId="0">
      <alignment horizontal="right"/>
    </xf>
    <xf numFmtId="0" fontId="48" fillId="38" borderId="0">
      <alignment horizontal="center"/>
    </xf>
    <xf numFmtId="0" fontId="49" fillId="38" borderId="0">
      <alignment horizontal="center"/>
    </xf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50" fillId="2" borderId="0">
      <alignment horizont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43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2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Border="1"/>
    <xf numFmtId="164" fontId="0" fillId="0" borderId="1" xfId="1" applyNumberFormat="1" applyFont="1" applyBorder="1"/>
    <xf numFmtId="0" fontId="13" fillId="0" borderId="0" xfId="0" applyFont="1" applyFill="1" applyBorder="1" applyAlignment="1">
      <alignment horizontal="center" wrapText="1"/>
    </xf>
    <xf numFmtId="0" fontId="13" fillId="0" borderId="0" xfId="0" applyFont="1" applyBorder="1"/>
    <xf numFmtId="164" fontId="0" fillId="0" borderId="0" xfId="1" applyNumberFormat="1" applyFont="1" applyBorder="1"/>
    <xf numFmtId="0" fontId="13" fillId="0" borderId="0" xfId="0" applyFont="1"/>
    <xf numFmtId="164" fontId="0" fillId="0" borderId="4" xfId="1" applyNumberFormat="1" applyFont="1" applyBorder="1"/>
    <xf numFmtId="0" fontId="0" fillId="0" borderId="0" xfId="0" applyBorder="1" applyAlignment="1">
      <alignment wrapText="1"/>
    </xf>
    <xf numFmtId="0" fontId="0" fillId="0" borderId="0" xfId="0" applyAlignment="1">
      <alignment horizontal="left" indent="2"/>
    </xf>
    <xf numFmtId="164" fontId="0" fillId="0" borderId="0" xfId="0" applyNumberFormat="1"/>
    <xf numFmtId="0" fontId="1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3" fillId="0" borderId="2" xfId="0" applyFont="1" applyFill="1" applyBorder="1" applyAlignment="1">
      <alignment horizontal="center" wrapText="1"/>
    </xf>
    <xf numFmtId="0" fontId="0" fillId="0" borderId="0" xfId="0" applyFill="1" applyBorder="1"/>
    <xf numFmtId="164" fontId="0" fillId="0" borderId="0" xfId="1" applyNumberFormat="1" applyFont="1" applyFill="1"/>
    <xf numFmtId="0" fontId="0" fillId="0" borderId="0" xfId="0" applyFill="1"/>
    <xf numFmtId="164" fontId="0" fillId="0" borderId="1" xfId="1" applyNumberFormat="1" applyFont="1" applyFill="1" applyBorder="1"/>
    <xf numFmtId="164" fontId="0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4" fontId="13" fillId="0" borderId="0" xfId="0" applyNumberFormat="1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164" fontId="0" fillId="0" borderId="0" xfId="0" applyNumberFormat="1" applyFill="1" applyBorder="1"/>
    <xf numFmtId="164" fontId="0" fillId="0" borderId="0" xfId="0" applyNumberFormat="1" applyBorder="1"/>
    <xf numFmtId="0" fontId="13" fillId="0" borderId="0" xfId="0" applyFont="1" applyFill="1" applyBorder="1"/>
    <xf numFmtId="0" fontId="18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0" borderId="0" xfId="0" applyFont="1"/>
    <xf numFmtId="0" fontId="13" fillId="4" borderId="0" xfId="0" applyFont="1" applyFill="1" applyBorder="1" applyAlignment="1">
      <alignment horizontal="center" wrapText="1"/>
    </xf>
    <xf numFmtId="164" fontId="0" fillId="4" borderId="0" xfId="1" applyNumberFormat="1" applyFont="1" applyFill="1"/>
    <xf numFmtId="164" fontId="0" fillId="4" borderId="4" xfId="1" applyNumberFormat="1" applyFont="1" applyFill="1" applyBorder="1"/>
    <xf numFmtId="164" fontId="0" fillId="4" borderId="3" xfId="1" applyNumberFormat="1" applyFont="1" applyFill="1" applyBorder="1"/>
    <xf numFmtId="164" fontId="0" fillId="4" borderId="1" xfId="1" applyNumberFormat="1" applyFont="1" applyFill="1" applyBorder="1"/>
    <xf numFmtId="0" fontId="0" fillId="4" borderId="0" xfId="0" applyFill="1"/>
    <xf numFmtId="164" fontId="0" fillId="4" borderId="0" xfId="1" applyNumberFormat="1" applyFont="1" applyFill="1" applyBorder="1"/>
    <xf numFmtId="166" fontId="0" fillId="0" borderId="0" xfId="1" applyNumberFormat="1" applyFont="1" applyFill="1" applyBorder="1"/>
    <xf numFmtId="164" fontId="0" fillId="0" borderId="4" xfId="0" applyNumberFormat="1" applyBorder="1"/>
    <xf numFmtId="0" fontId="20" fillId="4" borderId="4" xfId="0" applyFont="1" applyFill="1" applyBorder="1"/>
    <xf numFmtId="2" fontId="18" fillId="0" borderId="0" xfId="0" applyNumberFormat="1" applyFont="1" applyFill="1" applyAlignment="1">
      <alignment horizontal="center"/>
    </xf>
    <xf numFmtId="14" fontId="13" fillId="0" borderId="2" xfId="0" applyNumberFormat="1" applyFont="1" applyFill="1" applyBorder="1" applyAlignment="1">
      <alignment horizontal="center" wrapText="1"/>
    </xf>
    <xf numFmtId="14" fontId="13" fillId="0" borderId="0" xfId="0" applyNumberFormat="1" applyFont="1" applyFill="1" applyBorder="1" applyAlignment="1">
      <alignment horizontal="center" wrapText="1"/>
    </xf>
    <xf numFmtId="0" fontId="20" fillId="0" borderId="0" xfId="0" applyFont="1" applyFill="1" applyBorder="1"/>
    <xf numFmtId="166" fontId="0" fillId="4" borderId="0" xfId="1" applyNumberFormat="1" applyFont="1" applyFill="1" applyBorder="1"/>
    <xf numFmtId="0" fontId="18" fillId="0" borderId="0" xfId="0" applyFont="1" applyFill="1" applyBorder="1"/>
    <xf numFmtId="166" fontId="0" fillId="4" borderId="0" xfId="1" applyNumberFormat="1" applyFont="1" applyFill="1"/>
    <xf numFmtId="0" fontId="18" fillId="0" borderId="0" xfId="0" applyFont="1" applyFill="1" applyBorder="1" applyAlignment="1">
      <alignment horizontal="center" wrapText="1"/>
    </xf>
    <xf numFmtId="43" fontId="0" fillId="4" borderId="0" xfId="0" applyNumberFormat="1" applyFill="1"/>
    <xf numFmtId="0" fontId="19" fillId="0" borderId="0" xfId="0" applyFont="1" applyFill="1"/>
    <xf numFmtId="0" fontId="0" fillId="0" borderId="0" xfId="0" applyFill="1" applyAlignment="1">
      <alignment wrapText="1"/>
    </xf>
    <xf numFmtId="0" fontId="13" fillId="0" borderId="4" xfId="0" applyFont="1" applyFill="1" applyBorder="1" applyAlignment="1">
      <alignment horizontal="center" wrapText="1"/>
    </xf>
    <xf numFmtId="0" fontId="0" fillId="0" borderId="4" xfId="0" applyFill="1" applyBorder="1"/>
    <xf numFmtId="0" fontId="13" fillId="0" borderId="4" xfId="0" applyFont="1" applyFill="1" applyBorder="1" applyAlignment="1">
      <alignment horizontal="center"/>
    </xf>
    <xf numFmtId="0" fontId="19" fillId="0" borderId="0" xfId="0" applyFont="1" applyFill="1" applyBorder="1"/>
    <xf numFmtId="164" fontId="0" fillId="0" borderId="0" xfId="0" applyNumberFormat="1" applyFill="1"/>
    <xf numFmtId="164" fontId="0" fillId="0" borderId="4" xfId="1" applyNumberFormat="1" applyFont="1" applyFill="1" applyBorder="1"/>
    <xf numFmtId="0" fontId="20" fillId="0" borderId="5" xfId="0" applyFont="1" applyFill="1" applyBorder="1"/>
    <xf numFmtId="0" fontId="20" fillId="0" borderId="4" xfId="0" applyFont="1" applyFill="1" applyBorder="1"/>
    <xf numFmtId="166" fontId="0" fillId="0" borderId="0" xfId="1" applyNumberFormat="1" applyFont="1" applyFill="1"/>
    <xf numFmtId="164" fontId="0" fillId="0" borderId="4" xfId="0" applyNumberFormat="1" applyFill="1" applyBorder="1"/>
    <xf numFmtId="0" fontId="20" fillId="4" borderId="5" xfId="0" applyFont="1" applyFill="1" applyBorder="1"/>
    <xf numFmtId="0" fontId="0" fillId="4" borderId="0" xfId="0" applyFill="1" applyBorder="1"/>
    <xf numFmtId="0" fontId="53" fillId="0" borderId="0" xfId="6" applyFont="1" applyFill="1" applyBorder="1" applyAlignment="1"/>
    <xf numFmtId="0" fontId="52" fillId="0" borderId="0" xfId="6" applyFont="1" applyFill="1"/>
    <xf numFmtId="10" fontId="54" fillId="0" borderId="0" xfId="7" applyNumberFormat="1" applyFont="1" applyFill="1" applyAlignment="1">
      <alignment horizontal="center"/>
    </xf>
    <xf numFmtId="0" fontId="52" fillId="0" borderId="0" xfId="6" applyFont="1"/>
    <xf numFmtId="0" fontId="52" fillId="0" borderId="0" xfId="6" applyFont="1" applyBorder="1"/>
    <xf numFmtId="0" fontId="53" fillId="0" borderId="0" xfId="6" applyFont="1"/>
    <xf numFmtId="0" fontId="52" fillId="0" borderId="0" xfId="6" applyFont="1" applyFill="1" applyBorder="1"/>
    <xf numFmtId="0" fontId="53" fillId="0" borderId="0" xfId="6" applyFont="1" applyFill="1" applyBorder="1"/>
    <xf numFmtId="0" fontId="52" fillId="0" borderId="0" xfId="6" applyFont="1" applyFill="1" applyBorder="1" applyAlignment="1">
      <alignment wrapText="1"/>
    </xf>
    <xf numFmtId="0" fontId="53" fillId="0" borderId="0" xfId="6" applyFont="1" applyFill="1" applyBorder="1" applyAlignment="1">
      <alignment wrapText="1"/>
    </xf>
    <xf numFmtId="10" fontId="54" fillId="0" borderId="0" xfId="7" applyNumberFormat="1" applyFont="1" applyFill="1" applyBorder="1" applyAlignment="1">
      <alignment horizontal="center" wrapText="1"/>
    </xf>
    <xf numFmtId="164" fontId="53" fillId="0" borderId="0" xfId="8" applyNumberFormat="1" applyFont="1" applyBorder="1" applyAlignment="1">
      <alignment wrapText="1"/>
    </xf>
    <xf numFmtId="0" fontId="52" fillId="0" borderId="0" xfId="6" applyFont="1" applyBorder="1" applyAlignment="1">
      <alignment wrapText="1"/>
    </xf>
    <xf numFmtId="0" fontId="52" fillId="0" borderId="3" xfId="6" applyFont="1" applyBorder="1" applyAlignment="1">
      <alignment horizontal="center" wrapText="1"/>
    </xf>
    <xf numFmtId="0" fontId="52" fillId="0" borderId="3" xfId="6" applyFont="1" applyFill="1" applyBorder="1" applyAlignment="1">
      <alignment horizontal="center" wrapText="1"/>
    </xf>
    <xf numFmtId="0" fontId="53" fillId="0" borderId="0" xfId="6" applyFont="1" applyBorder="1" applyAlignment="1">
      <alignment horizontal="center" wrapText="1"/>
    </xf>
    <xf numFmtId="0" fontId="52" fillId="0" borderId="0" xfId="6" applyFont="1" applyFill="1" applyBorder="1" applyAlignment="1">
      <alignment horizontal="center" wrapText="1"/>
    </xf>
    <xf numFmtId="10" fontId="54" fillId="0" borderId="0" xfId="7" applyNumberFormat="1" applyFont="1" applyFill="1" applyBorder="1" applyAlignment="1">
      <alignment horizontal="center"/>
    </xf>
    <xf numFmtId="164" fontId="52" fillId="0" borderId="0" xfId="8" applyNumberFormat="1" applyFont="1" applyBorder="1"/>
    <xf numFmtId="9" fontId="52" fillId="0" borderId="0" xfId="6" applyNumberFormat="1" applyFont="1" applyBorder="1"/>
    <xf numFmtId="167" fontId="52" fillId="0" borderId="0" xfId="6" applyNumberFormat="1" applyFont="1" applyBorder="1"/>
    <xf numFmtId="0" fontId="53" fillId="0" borderId="0" xfId="6" applyFont="1" applyBorder="1"/>
    <xf numFmtId="167" fontId="52" fillId="0" borderId="0" xfId="6" applyNumberFormat="1" applyFont="1" applyFill="1" applyBorder="1"/>
    <xf numFmtId="10" fontId="52" fillId="0" borderId="0" xfId="6" applyNumberFormat="1" applyFont="1" applyBorder="1"/>
    <xf numFmtId="10" fontId="52" fillId="0" borderId="0" xfId="6" applyNumberFormat="1" applyFont="1" applyFill="1" applyBorder="1"/>
    <xf numFmtId="9" fontId="52" fillId="0" borderId="0" xfId="6" applyNumberFormat="1" applyFont="1" applyFill="1" applyBorder="1"/>
    <xf numFmtId="0" fontId="53" fillId="0" borderId="0" xfId="6" applyFont="1" applyFill="1" applyBorder="1" applyAlignment="1">
      <alignment horizontal="center"/>
    </xf>
    <xf numFmtId="0" fontId="53" fillId="0" borderId="0" xfId="6" applyFont="1" applyFill="1" applyBorder="1" applyAlignment="1">
      <alignment horizontal="center" wrapText="1"/>
    </xf>
    <xf numFmtId="0" fontId="53" fillId="0" borderId="19" xfId="6" applyFont="1" applyFill="1" applyBorder="1" applyAlignment="1">
      <alignment horizontal="center" wrapText="1"/>
    </xf>
    <xf numFmtId="0" fontId="53" fillId="0" borderId="0" xfId="6" applyFont="1" applyBorder="1" applyAlignment="1">
      <alignment horizontal="center"/>
    </xf>
    <xf numFmtId="0" fontId="55" fillId="0" borderId="0" xfId="3964" applyFont="1" applyFill="1" applyBorder="1" applyAlignment="1">
      <alignment horizontal="center" wrapText="1"/>
    </xf>
    <xf numFmtId="10" fontId="55" fillId="0" borderId="0" xfId="7" applyNumberFormat="1" applyFont="1" applyFill="1" applyBorder="1" applyAlignment="1">
      <alignment horizontal="center" wrapText="1"/>
    </xf>
    <xf numFmtId="164" fontId="53" fillId="0" borderId="0" xfId="8" applyNumberFormat="1" applyFont="1" applyFill="1" applyBorder="1" applyAlignment="1">
      <alignment horizontal="center" wrapText="1"/>
    </xf>
    <xf numFmtId="164" fontId="56" fillId="0" borderId="0" xfId="8" applyNumberFormat="1" applyFont="1" applyFill="1" applyBorder="1" applyAlignment="1">
      <alignment wrapText="1"/>
    </xf>
    <xf numFmtId="164" fontId="54" fillId="0" borderId="0" xfId="8" applyNumberFormat="1" applyFont="1" applyBorder="1"/>
    <xf numFmtId="164" fontId="52" fillId="0" borderId="0" xfId="8" applyNumberFormat="1" applyFont="1" applyFill="1" applyBorder="1"/>
    <xf numFmtId="164" fontId="53" fillId="0" borderId="0" xfId="8" applyNumberFormat="1" applyFont="1" applyBorder="1"/>
    <xf numFmtId="0" fontId="57" fillId="0" borderId="0" xfId="6" applyFont="1" applyFill="1" applyAlignment="1">
      <alignment horizontal="right"/>
    </xf>
    <xf numFmtId="164" fontId="54" fillId="0" borderId="4" xfId="8" applyNumberFormat="1" applyFont="1" applyFill="1" applyBorder="1"/>
    <xf numFmtId="164" fontId="54" fillId="0" borderId="4" xfId="8" applyNumberFormat="1" applyFont="1" applyBorder="1"/>
    <xf numFmtId="164" fontId="58" fillId="0" borderId="4" xfId="8" applyNumberFormat="1" applyFont="1" applyBorder="1"/>
    <xf numFmtId="164" fontId="58" fillId="0" borderId="0" xfId="8" applyNumberFormat="1" applyFont="1" applyBorder="1"/>
    <xf numFmtId="164" fontId="54" fillId="0" borderId="0" xfId="8" applyNumberFormat="1" applyFont="1" applyFill="1"/>
    <xf numFmtId="164" fontId="54" fillId="0" borderId="0" xfId="8" applyNumberFormat="1" applyFont="1" applyFill="1" applyBorder="1"/>
    <xf numFmtId="164" fontId="54" fillId="0" borderId="0" xfId="8" applyNumberFormat="1" applyFont="1"/>
    <xf numFmtId="164" fontId="58" fillId="0" borderId="0" xfId="8" applyNumberFormat="1" applyFont="1"/>
    <xf numFmtId="164" fontId="56" fillId="0" borderId="3" xfId="8" applyNumberFormat="1" applyFont="1" applyFill="1" applyBorder="1" applyAlignment="1">
      <alignment wrapText="1"/>
    </xf>
    <xf numFmtId="164" fontId="54" fillId="0" borderId="3" xfId="8" applyNumberFormat="1" applyFont="1" applyBorder="1"/>
    <xf numFmtId="164" fontId="52" fillId="0" borderId="3" xfId="8" applyNumberFormat="1" applyFont="1" applyFill="1" applyBorder="1"/>
    <xf numFmtId="164" fontId="52" fillId="0" borderId="3" xfId="8" applyNumberFormat="1" applyFont="1" applyBorder="1"/>
    <xf numFmtId="164" fontId="53" fillId="0" borderId="3" xfId="8" applyNumberFormat="1" applyFont="1" applyBorder="1"/>
    <xf numFmtId="164" fontId="54" fillId="0" borderId="5" xfId="8" applyNumberFormat="1" applyFont="1" applyFill="1" applyBorder="1"/>
    <xf numFmtId="43" fontId="52" fillId="0" borderId="0" xfId="8" applyNumberFormat="1" applyFont="1" applyFill="1" applyBorder="1"/>
    <xf numFmtId="164" fontId="56" fillId="0" borderId="4" xfId="8" applyNumberFormat="1" applyFont="1" applyFill="1" applyBorder="1" applyAlignment="1">
      <alignment wrapText="1"/>
    </xf>
    <xf numFmtId="164" fontId="55" fillId="0" borderId="4" xfId="8" applyNumberFormat="1" applyFont="1" applyFill="1" applyBorder="1" applyAlignment="1">
      <alignment wrapText="1"/>
    </xf>
    <xf numFmtId="164" fontId="55" fillId="0" borderId="0" xfId="8" applyNumberFormat="1" applyFont="1" applyFill="1" applyBorder="1" applyAlignment="1">
      <alignment wrapText="1"/>
    </xf>
    <xf numFmtId="0" fontId="53" fillId="0" borderId="0" xfId="6" applyFont="1" applyFill="1"/>
    <xf numFmtId="164" fontId="53" fillId="0" borderId="2" xfId="8" applyNumberFormat="1" applyFont="1" applyFill="1" applyBorder="1"/>
    <xf numFmtId="164" fontId="53" fillId="0" borderId="0" xfId="8" applyNumberFormat="1" applyFont="1" applyFill="1" applyBorder="1"/>
    <xf numFmtId="164" fontId="52" fillId="0" borderId="2" xfId="8" applyNumberFormat="1" applyFont="1" applyFill="1" applyBorder="1"/>
    <xf numFmtId="164" fontId="57" fillId="0" borderId="0" xfId="8" applyNumberFormat="1" applyFont="1" applyFill="1" applyBorder="1" applyAlignment="1"/>
    <xf numFmtId="10" fontId="53" fillId="0" borderId="0" xfId="7" applyNumberFormat="1" applyFont="1" applyFill="1" applyAlignment="1">
      <alignment horizontal="center"/>
    </xf>
    <xf numFmtId="164" fontId="57" fillId="0" borderId="0" xfId="8" applyNumberFormat="1" applyFont="1" applyFill="1" applyBorder="1" applyAlignment="1">
      <alignment horizontal="right"/>
    </xf>
    <xf numFmtId="164" fontId="53" fillId="0" borderId="0" xfId="8" applyNumberFormat="1" applyFont="1" applyFill="1"/>
    <xf numFmtId="164" fontId="52" fillId="0" borderId="0" xfId="8" applyNumberFormat="1" applyFont="1" applyFill="1"/>
    <xf numFmtId="43" fontId="54" fillId="0" borderId="0" xfId="8" applyNumberFormat="1" applyFont="1" applyFill="1"/>
    <xf numFmtId="43" fontId="52" fillId="0" borderId="3" xfId="6" applyNumberFormat="1" applyFont="1" applyBorder="1"/>
    <xf numFmtId="164" fontId="54" fillId="0" borderId="5" xfId="8" applyNumberFormat="1" applyFont="1" applyBorder="1"/>
    <xf numFmtId="164" fontId="58" fillId="0" borderId="5" xfId="8" applyNumberFormat="1" applyFont="1" applyBorder="1"/>
    <xf numFmtId="164" fontId="58" fillId="0" borderId="0" xfId="8" applyNumberFormat="1" applyFont="1" applyFill="1"/>
    <xf numFmtId="164" fontId="58" fillId="0" borderId="0" xfId="8" applyNumberFormat="1" applyFont="1" applyFill="1" applyBorder="1"/>
    <xf numFmtId="164" fontId="53" fillId="0" borderId="2" xfId="8" applyNumberFormat="1" applyFont="1" applyBorder="1"/>
    <xf numFmtId="43" fontId="52" fillId="0" borderId="0" xfId="6" applyNumberFormat="1" applyFont="1" applyFill="1"/>
    <xf numFmtId="164" fontId="52" fillId="0" borderId="0" xfId="6" applyNumberFormat="1" applyFont="1"/>
    <xf numFmtId="164" fontId="52" fillId="0" borderId="0" xfId="6" applyNumberFormat="1" applyFont="1" applyFill="1"/>
    <xf numFmtId="164" fontId="52" fillId="0" borderId="0" xfId="6" applyNumberFormat="1" applyFont="1" applyFill="1" applyBorder="1"/>
    <xf numFmtId="0" fontId="1" fillId="0" borderId="0" xfId="3974"/>
    <xf numFmtId="0" fontId="1" fillId="39" borderId="0" xfId="3974" applyFill="1"/>
    <xf numFmtId="0" fontId="1" fillId="0" borderId="0" xfId="3974" applyNumberFormat="1"/>
    <xf numFmtId="10" fontId="0" fillId="40" borderId="0" xfId="3975" applyNumberFormat="1" applyFont="1" applyFill="1"/>
    <xf numFmtId="41" fontId="1" fillId="0" borderId="0" xfId="3974" applyNumberFormat="1"/>
    <xf numFmtId="41" fontId="1" fillId="39" borderId="0" xfId="3974" applyNumberFormat="1" applyFill="1"/>
    <xf numFmtId="9" fontId="0" fillId="39" borderId="0" xfId="3975" applyFont="1" applyFill="1"/>
    <xf numFmtId="9" fontId="1" fillId="0" borderId="0" xfId="3974" applyNumberFormat="1"/>
    <xf numFmtId="41" fontId="1" fillId="0" borderId="0" xfId="3974" applyNumberFormat="1" applyFill="1"/>
    <xf numFmtId="0" fontId="1" fillId="0" borderId="0" xfId="3974" applyFill="1"/>
    <xf numFmtId="164" fontId="0" fillId="0" borderId="0" xfId="3976" applyNumberFormat="1" applyFont="1" applyFill="1"/>
    <xf numFmtId="0" fontId="34" fillId="0" borderId="0" xfId="3974" applyFont="1"/>
    <xf numFmtId="41" fontId="0" fillId="0" borderId="0" xfId="0" applyNumberFormat="1"/>
    <xf numFmtId="0" fontId="59" fillId="0" borderId="0" xfId="3974" applyFont="1" applyAlignment="1">
      <alignment horizontal="right"/>
    </xf>
    <xf numFmtId="41" fontId="34" fillId="0" borderId="21" xfId="3974" applyNumberFormat="1" applyFont="1" applyBorder="1"/>
    <xf numFmtId="164" fontId="57" fillId="0" borderId="20" xfId="8" applyNumberFormat="1" applyFont="1" applyFill="1" applyBorder="1" applyAlignment="1">
      <alignment horizontal="right"/>
    </xf>
    <xf numFmtId="0" fontId="53" fillId="0" borderId="15" xfId="6" applyFont="1" applyFill="1" applyBorder="1" applyAlignment="1">
      <alignment horizontal="center"/>
    </xf>
    <xf numFmtId="0" fontId="53" fillId="0" borderId="4" xfId="6" applyFont="1" applyFill="1" applyBorder="1" applyAlignment="1">
      <alignment horizontal="center"/>
    </xf>
    <xf numFmtId="0" fontId="53" fillId="0" borderId="16" xfId="6" applyFont="1" applyFill="1" applyBorder="1" applyAlignment="1">
      <alignment horizontal="center"/>
    </xf>
    <xf numFmtId="0" fontId="53" fillId="0" borderId="4" xfId="6" applyFont="1" applyBorder="1" applyAlignment="1">
      <alignment horizontal="center"/>
    </xf>
    <xf numFmtId="0" fontId="53" fillId="0" borderId="15" xfId="6" applyFont="1" applyBorder="1" applyAlignment="1">
      <alignment horizontal="center"/>
    </xf>
    <xf numFmtId="0" fontId="53" fillId="0" borderId="16" xfId="6" applyFont="1" applyBorder="1" applyAlignment="1">
      <alignment horizontal="center"/>
    </xf>
    <xf numFmtId="0" fontId="53" fillId="0" borderId="17" xfId="6" applyFont="1" applyFill="1" applyBorder="1" applyAlignment="1">
      <alignment horizontal="center" wrapText="1"/>
    </xf>
    <xf numFmtId="0" fontId="53" fillId="0" borderId="3" xfId="6" applyFont="1" applyFill="1" applyBorder="1" applyAlignment="1">
      <alignment horizontal="center" wrapText="1"/>
    </xf>
    <xf numFmtId="0" fontId="53" fillId="0" borderId="18" xfId="6" applyFont="1" applyFill="1" applyBorder="1" applyAlignment="1">
      <alignment horizontal="center" wrapText="1"/>
    </xf>
  </cellXfs>
  <cellStyles count="3977">
    <cellStyle name="20% - Accent1 10" xfId="27"/>
    <cellStyle name="20% - Accent1 10 2" xfId="28"/>
    <cellStyle name="20% - Accent1 11" xfId="29"/>
    <cellStyle name="20% - Accent1 11 2" xfId="30"/>
    <cellStyle name="20% - Accent1 12" xfId="31"/>
    <cellStyle name="20% - Accent1 12 2" xfId="32"/>
    <cellStyle name="20% - Accent1 13" xfId="33"/>
    <cellStyle name="20% - Accent1 13 2" xfId="34"/>
    <cellStyle name="20% - Accent1 14" xfId="35"/>
    <cellStyle name="20% - Accent1 14 2" xfId="36"/>
    <cellStyle name="20% - Accent1 15" xfId="37"/>
    <cellStyle name="20% - Accent1 15 2" xfId="38"/>
    <cellStyle name="20% - Accent1 16" xfId="39"/>
    <cellStyle name="20% - Accent1 16 2" xfId="40"/>
    <cellStyle name="20% - Accent1 17" xfId="41"/>
    <cellStyle name="20% - Accent1 17 2" xfId="42"/>
    <cellStyle name="20% - Accent1 18" xfId="43"/>
    <cellStyle name="20% - Accent1 18 2" xfId="44"/>
    <cellStyle name="20% - Accent1 19" xfId="45"/>
    <cellStyle name="20% - Accent1 19 2" xfId="46"/>
    <cellStyle name="20% - Accent1 2" xfId="47"/>
    <cellStyle name="20% - Accent1 2 2" xfId="48"/>
    <cellStyle name="20% - Accent1 20" xfId="49"/>
    <cellStyle name="20% - Accent1 20 2" xfId="50"/>
    <cellStyle name="20% - Accent1 21" xfId="51"/>
    <cellStyle name="20% - Accent1 21 2" xfId="52"/>
    <cellStyle name="20% - Accent1 22" xfId="53"/>
    <cellStyle name="20% - Accent1 22 2" xfId="54"/>
    <cellStyle name="20% - Accent1 23" xfId="55"/>
    <cellStyle name="20% - Accent1 23 2" xfId="56"/>
    <cellStyle name="20% - Accent1 24" xfId="57"/>
    <cellStyle name="20% - Accent1 24 2" xfId="58"/>
    <cellStyle name="20% - Accent1 25" xfId="59"/>
    <cellStyle name="20% - Accent1 25 2" xfId="60"/>
    <cellStyle name="20% - Accent1 26" xfId="61"/>
    <cellStyle name="20% - Accent1 26 2" xfId="62"/>
    <cellStyle name="20% - Accent1 27" xfId="63"/>
    <cellStyle name="20% - Accent1 27 2" xfId="64"/>
    <cellStyle name="20% - Accent1 28" xfId="65"/>
    <cellStyle name="20% - Accent1 28 2" xfId="66"/>
    <cellStyle name="20% - Accent1 29" xfId="67"/>
    <cellStyle name="20% - Accent1 29 2" xfId="68"/>
    <cellStyle name="20% - Accent1 3" xfId="69"/>
    <cellStyle name="20% - Accent1 3 2" xfId="70"/>
    <cellStyle name="20% - Accent1 30" xfId="71"/>
    <cellStyle name="20% - Accent1 30 2" xfId="72"/>
    <cellStyle name="20% - Accent1 31" xfId="73"/>
    <cellStyle name="20% - Accent1 31 2" xfId="74"/>
    <cellStyle name="20% - Accent1 32" xfId="75"/>
    <cellStyle name="20% - Accent1 32 2" xfId="76"/>
    <cellStyle name="20% - Accent1 33" xfId="77"/>
    <cellStyle name="20% - Accent1 33 2" xfId="78"/>
    <cellStyle name="20% - Accent1 34" xfId="79"/>
    <cellStyle name="20% - Accent1 34 2" xfId="80"/>
    <cellStyle name="20% - Accent1 35" xfId="81"/>
    <cellStyle name="20% - Accent1 35 2" xfId="82"/>
    <cellStyle name="20% - Accent1 36" xfId="83"/>
    <cellStyle name="20% - Accent1 36 2" xfId="84"/>
    <cellStyle name="20% - Accent1 37" xfId="85"/>
    <cellStyle name="20% - Accent1 37 2" xfId="86"/>
    <cellStyle name="20% - Accent1 38" xfId="87"/>
    <cellStyle name="20% - Accent1 38 2" xfId="88"/>
    <cellStyle name="20% - Accent1 39" xfId="89"/>
    <cellStyle name="20% - Accent1 39 2" xfId="90"/>
    <cellStyle name="20% - Accent1 4" xfId="91"/>
    <cellStyle name="20% - Accent1 4 2" xfId="92"/>
    <cellStyle name="20% - Accent1 40" xfId="93"/>
    <cellStyle name="20% - Accent1 40 2" xfId="94"/>
    <cellStyle name="20% - Accent1 41" xfId="95"/>
    <cellStyle name="20% - Accent1 41 2" xfId="96"/>
    <cellStyle name="20% - Accent1 42" xfId="97"/>
    <cellStyle name="20% - Accent1 42 2" xfId="98"/>
    <cellStyle name="20% - Accent1 43" xfId="99"/>
    <cellStyle name="20% - Accent1 43 2" xfId="100"/>
    <cellStyle name="20% - Accent1 44" xfId="101"/>
    <cellStyle name="20% - Accent1 44 2" xfId="102"/>
    <cellStyle name="20% - Accent1 45" xfId="103"/>
    <cellStyle name="20% - Accent1 45 2" xfId="104"/>
    <cellStyle name="20% - Accent1 46" xfId="105"/>
    <cellStyle name="20% - Accent1 46 2" xfId="106"/>
    <cellStyle name="20% - Accent1 47" xfId="107"/>
    <cellStyle name="20% - Accent1 47 2" xfId="108"/>
    <cellStyle name="20% - Accent1 48" xfId="109"/>
    <cellStyle name="20% - Accent1 48 2" xfId="110"/>
    <cellStyle name="20% - Accent1 49" xfId="111"/>
    <cellStyle name="20% - Accent1 49 2" xfId="112"/>
    <cellStyle name="20% - Accent1 5" xfId="113"/>
    <cellStyle name="20% - Accent1 5 2" xfId="114"/>
    <cellStyle name="20% - Accent1 50" xfId="115"/>
    <cellStyle name="20% - Accent1 50 2" xfId="116"/>
    <cellStyle name="20% - Accent1 51" xfId="117"/>
    <cellStyle name="20% - Accent1 51 2" xfId="118"/>
    <cellStyle name="20% - Accent1 52" xfId="119"/>
    <cellStyle name="20% - Accent1 52 2" xfId="120"/>
    <cellStyle name="20% - Accent1 53" xfId="121"/>
    <cellStyle name="20% - Accent1 53 2" xfId="122"/>
    <cellStyle name="20% - Accent1 54" xfId="123"/>
    <cellStyle name="20% - Accent1 54 2" xfId="124"/>
    <cellStyle name="20% - Accent1 55" xfId="125"/>
    <cellStyle name="20% - Accent1 55 2" xfId="126"/>
    <cellStyle name="20% - Accent1 56" xfId="127"/>
    <cellStyle name="20% - Accent1 56 2" xfId="128"/>
    <cellStyle name="20% - Accent1 57" xfId="129"/>
    <cellStyle name="20% - Accent1 57 2" xfId="130"/>
    <cellStyle name="20% - Accent1 58" xfId="131"/>
    <cellStyle name="20% - Accent1 58 2" xfId="132"/>
    <cellStyle name="20% - Accent1 59" xfId="133"/>
    <cellStyle name="20% - Accent1 59 2" xfId="134"/>
    <cellStyle name="20% - Accent1 6" xfId="135"/>
    <cellStyle name="20% - Accent1 6 2" xfId="136"/>
    <cellStyle name="20% - Accent1 60" xfId="137"/>
    <cellStyle name="20% - Accent1 60 2" xfId="138"/>
    <cellStyle name="20% - Accent1 61" xfId="139"/>
    <cellStyle name="20% - Accent1 61 2" xfId="140"/>
    <cellStyle name="20% - Accent1 62" xfId="141"/>
    <cellStyle name="20% - Accent1 62 2" xfId="142"/>
    <cellStyle name="20% - Accent1 63" xfId="143"/>
    <cellStyle name="20% - Accent1 63 2" xfId="144"/>
    <cellStyle name="20% - Accent1 64" xfId="145"/>
    <cellStyle name="20% - Accent1 64 2" xfId="146"/>
    <cellStyle name="20% - Accent1 65" xfId="147"/>
    <cellStyle name="20% - Accent1 65 2" xfId="148"/>
    <cellStyle name="20% - Accent1 66" xfId="149"/>
    <cellStyle name="20% - Accent1 66 2" xfId="150"/>
    <cellStyle name="20% - Accent1 67" xfId="151"/>
    <cellStyle name="20% - Accent1 67 2" xfId="152"/>
    <cellStyle name="20% - Accent1 68" xfId="153"/>
    <cellStyle name="20% - Accent1 68 2" xfId="154"/>
    <cellStyle name="20% - Accent1 69" xfId="155"/>
    <cellStyle name="20% - Accent1 69 2" xfId="156"/>
    <cellStyle name="20% - Accent1 7" xfId="157"/>
    <cellStyle name="20% - Accent1 7 2" xfId="158"/>
    <cellStyle name="20% - Accent1 70" xfId="159"/>
    <cellStyle name="20% - Accent1 70 2" xfId="160"/>
    <cellStyle name="20% - Accent1 71" xfId="161"/>
    <cellStyle name="20% - Accent1 71 2" xfId="162"/>
    <cellStyle name="20% - Accent1 72" xfId="163"/>
    <cellStyle name="20% - Accent1 72 2" xfId="164"/>
    <cellStyle name="20% - Accent1 8" xfId="165"/>
    <cellStyle name="20% - Accent1 8 2" xfId="166"/>
    <cellStyle name="20% - Accent1 9" xfId="167"/>
    <cellStyle name="20% - Accent1 9 2" xfId="168"/>
    <cellStyle name="20% - Accent2 10" xfId="169"/>
    <cellStyle name="20% - Accent2 10 2" xfId="170"/>
    <cellStyle name="20% - Accent2 11" xfId="171"/>
    <cellStyle name="20% - Accent2 11 2" xfId="172"/>
    <cellStyle name="20% - Accent2 12" xfId="173"/>
    <cellStyle name="20% - Accent2 12 2" xfId="174"/>
    <cellStyle name="20% - Accent2 13" xfId="175"/>
    <cellStyle name="20% - Accent2 13 2" xfId="176"/>
    <cellStyle name="20% - Accent2 14" xfId="177"/>
    <cellStyle name="20% - Accent2 14 2" xfId="178"/>
    <cellStyle name="20% - Accent2 15" xfId="179"/>
    <cellStyle name="20% - Accent2 15 2" xfId="180"/>
    <cellStyle name="20% - Accent2 16" xfId="181"/>
    <cellStyle name="20% - Accent2 16 2" xfId="182"/>
    <cellStyle name="20% - Accent2 17" xfId="183"/>
    <cellStyle name="20% - Accent2 17 2" xfId="184"/>
    <cellStyle name="20% - Accent2 18" xfId="185"/>
    <cellStyle name="20% - Accent2 18 2" xfId="186"/>
    <cellStyle name="20% - Accent2 19" xfId="187"/>
    <cellStyle name="20% - Accent2 19 2" xfId="188"/>
    <cellStyle name="20% - Accent2 2" xfId="189"/>
    <cellStyle name="20% - Accent2 2 2" xfId="190"/>
    <cellStyle name="20% - Accent2 20" xfId="191"/>
    <cellStyle name="20% - Accent2 20 2" xfId="192"/>
    <cellStyle name="20% - Accent2 21" xfId="193"/>
    <cellStyle name="20% - Accent2 21 2" xfId="194"/>
    <cellStyle name="20% - Accent2 22" xfId="195"/>
    <cellStyle name="20% - Accent2 22 2" xfId="196"/>
    <cellStyle name="20% - Accent2 23" xfId="197"/>
    <cellStyle name="20% - Accent2 23 2" xfId="198"/>
    <cellStyle name="20% - Accent2 24" xfId="199"/>
    <cellStyle name="20% - Accent2 24 2" xfId="200"/>
    <cellStyle name="20% - Accent2 25" xfId="201"/>
    <cellStyle name="20% - Accent2 25 2" xfId="202"/>
    <cellStyle name="20% - Accent2 26" xfId="203"/>
    <cellStyle name="20% - Accent2 26 2" xfId="204"/>
    <cellStyle name="20% - Accent2 27" xfId="205"/>
    <cellStyle name="20% - Accent2 27 2" xfId="206"/>
    <cellStyle name="20% - Accent2 28" xfId="207"/>
    <cellStyle name="20% - Accent2 28 2" xfId="208"/>
    <cellStyle name="20% - Accent2 29" xfId="209"/>
    <cellStyle name="20% - Accent2 29 2" xfId="210"/>
    <cellStyle name="20% - Accent2 3" xfId="211"/>
    <cellStyle name="20% - Accent2 3 2" xfId="212"/>
    <cellStyle name="20% - Accent2 30" xfId="213"/>
    <cellStyle name="20% - Accent2 30 2" xfId="214"/>
    <cellStyle name="20% - Accent2 31" xfId="215"/>
    <cellStyle name="20% - Accent2 31 2" xfId="216"/>
    <cellStyle name="20% - Accent2 32" xfId="217"/>
    <cellStyle name="20% - Accent2 32 2" xfId="218"/>
    <cellStyle name="20% - Accent2 33" xfId="219"/>
    <cellStyle name="20% - Accent2 33 2" xfId="220"/>
    <cellStyle name="20% - Accent2 34" xfId="221"/>
    <cellStyle name="20% - Accent2 34 2" xfId="222"/>
    <cellStyle name="20% - Accent2 35" xfId="223"/>
    <cellStyle name="20% - Accent2 35 2" xfId="224"/>
    <cellStyle name="20% - Accent2 36" xfId="225"/>
    <cellStyle name="20% - Accent2 36 2" xfId="226"/>
    <cellStyle name="20% - Accent2 37" xfId="227"/>
    <cellStyle name="20% - Accent2 37 2" xfId="228"/>
    <cellStyle name="20% - Accent2 38" xfId="229"/>
    <cellStyle name="20% - Accent2 38 2" xfId="230"/>
    <cellStyle name="20% - Accent2 39" xfId="231"/>
    <cellStyle name="20% - Accent2 39 2" xfId="232"/>
    <cellStyle name="20% - Accent2 4" xfId="233"/>
    <cellStyle name="20% - Accent2 4 2" xfId="234"/>
    <cellStyle name="20% - Accent2 40" xfId="235"/>
    <cellStyle name="20% - Accent2 40 2" xfId="236"/>
    <cellStyle name="20% - Accent2 41" xfId="237"/>
    <cellStyle name="20% - Accent2 41 2" xfId="238"/>
    <cellStyle name="20% - Accent2 42" xfId="239"/>
    <cellStyle name="20% - Accent2 42 2" xfId="240"/>
    <cellStyle name="20% - Accent2 43" xfId="241"/>
    <cellStyle name="20% - Accent2 43 2" xfId="242"/>
    <cellStyle name="20% - Accent2 44" xfId="243"/>
    <cellStyle name="20% - Accent2 44 2" xfId="244"/>
    <cellStyle name="20% - Accent2 45" xfId="245"/>
    <cellStyle name="20% - Accent2 45 2" xfId="246"/>
    <cellStyle name="20% - Accent2 46" xfId="247"/>
    <cellStyle name="20% - Accent2 46 2" xfId="248"/>
    <cellStyle name="20% - Accent2 47" xfId="249"/>
    <cellStyle name="20% - Accent2 47 2" xfId="250"/>
    <cellStyle name="20% - Accent2 48" xfId="251"/>
    <cellStyle name="20% - Accent2 48 2" xfId="252"/>
    <cellStyle name="20% - Accent2 49" xfId="253"/>
    <cellStyle name="20% - Accent2 49 2" xfId="254"/>
    <cellStyle name="20% - Accent2 5" xfId="255"/>
    <cellStyle name="20% - Accent2 5 2" xfId="256"/>
    <cellStyle name="20% - Accent2 50" xfId="257"/>
    <cellStyle name="20% - Accent2 50 2" xfId="258"/>
    <cellStyle name="20% - Accent2 51" xfId="259"/>
    <cellStyle name="20% - Accent2 51 2" xfId="260"/>
    <cellStyle name="20% - Accent2 52" xfId="261"/>
    <cellStyle name="20% - Accent2 52 2" xfId="262"/>
    <cellStyle name="20% - Accent2 53" xfId="263"/>
    <cellStyle name="20% - Accent2 53 2" xfId="264"/>
    <cellStyle name="20% - Accent2 54" xfId="265"/>
    <cellStyle name="20% - Accent2 54 2" xfId="266"/>
    <cellStyle name="20% - Accent2 55" xfId="267"/>
    <cellStyle name="20% - Accent2 55 2" xfId="268"/>
    <cellStyle name="20% - Accent2 56" xfId="269"/>
    <cellStyle name="20% - Accent2 56 2" xfId="270"/>
    <cellStyle name="20% - Accent2 57" xfId="271"/>
    <cellStyle name="20% - Accent2 57 2" xfId="272"/>
    <cellStyle name="20% - Accent2 58" xfId="273"/>
    <cellStyle name="20% - Accent2 58 2" xfId="274"/>
    <cellStyle name="20% - Accent2 59" xfId="275"/>
    <cellStyle name="20% - Accent2 59 2" xfId="276"/>
    <cellStyle name="20% - Accent2 6" xfId="277"/>
    <cellStyle name="20% - Accent2 6 2" xfId="278"/>
    <cellStyle name="20% - Accent2 60" xfId="279"/>
    <cellStyle name="20% - Accent2 60 2" xfId="280"/>
    <cellStyle name="20% - Accent2 61" xfId="281"/>
    <cellStyle name="20% - Accent2 61 2" xfId="282"/>
    <cellStyle name="20% - Accent2 62" xfId="283"/>
    <cellStyle name="20% - Accent2 62 2" xfId="284"/>
    <cellStyle name="20% - Accent2 63" xfId="285"/>
    <cellStyle name="20% - Accent2 63 2" xfId="286"/>
    <cellStyle name="20% - Accent2 64" xfId="287"/>
    <cellStyle name="20% - Accent2 64 2" xfId="288"/>
    <cellStyle name="20% - Accent2 65" xfId="289"/>
    <cellStyle name="20% - Accent2 65 2" xfId="290"/>
    <cellStyle name="20% - Accent2 66" xfId="291"/>
    <cellStyle name="20% - Accent2 66 2" xfId="292"/>
    <cellStyle name="20% - Accent2 67" xfId="293"/>
    <cellStyle name="20% - Accent2 67 2" xfId="294"/>
    <cellStyle name="20% - Accent2 68" xfId="295"/>
    <cellStyle name="20% - Accent2 68 2" xfId="296"/>
    <cellStyle name="20% - Accent2 69" xfId="297"/>
    <cellStyle name="20% - Accent2 69 2" xfId="298"/>
    <cellStyle name="20% - Accent2 7" xfId="299"/>
    <cellStyle name="20% - Accent2 7 2" xfId="300"/>
    <cellStyle name="20% - Accent2 70" xfId="301"/>
    <cellStyle name="20% - Accent2 70 2" xfId="302"/>
    <cellStyle name="20% - Accent2 71" xfId="303"/>
    <cellStyle name="20% - Accent2 71 2" xfId="304"/>
    <cellStyle name="20% - Accent2 72" xfId="305"/>
    <cellStyle name="20% - Accent2 72 2" xfId="306"/>
    <cellStyle name="20% - Accent2 8" xfId="307"/>
    <cellStyle name="20% - Accent2 8 2" xfId="308"/>
    <cellStyle name="20% - Accent2 9" xfId="309"/>
    <cellStyle name="20% - Accent2 9 2" xfId="310"/>
    <cellStyle name="20% - Accent3 10" xfId="311"/>
    <cellStyle name="20% - Accent3 10 2" xfId="312"/>
    <cellStyle name="20% - Accent3 11" xfId="313"/>
    <cellStyle name="20% - Accent3 11 2" xfId="314"/>
    <cellStyle name="20% - Accent3 12" xfId="315"/>
    <cellStyle name="20% - Accent3 12 2" xfId="316"/>
    <cellStyle name="20% - Accent3 13" xfId="317"/>
    <cellStyle name="20% - Accent3 13 2" xfId="318"/>
    <cellStyle name="20% - Accent3 14" xfId="319"/>
    <cellStyle name="20% - Accent3 14 2" xfId="320"/>
    <cellStyle name="20% - Accent3 15" xfId="321"/>
    <cellStyle name="20% - Accent3 15 2" xfId="322"/>
    <cellStyle name="20% - Accent3 16" xfId="323"/>
    <cellStyle name="20% - Accent3 16 2" xfId="324"/>
    <cellStyle name="20% - Accent3 17" xfId="325"/>
    <cellStyle name="20% - Accent3 17 2" xfId="326"/>
    <cellStyle name="20% - Accent3 18" xfId="327"/>
    <cellStyle name="20% - Accent3 18 2" xfId="328"/>
    <cellStyle name="20% - Accent3 19" xfId="329"/>
    <cellStyle name="20% - Accent3 19 2" xfId="330"/>
    <cellStyle name="20% - Accent3 2" xfId="331"/>
    <cellStyle name="20% - Accent3 2 2" xfId="332"/>
    <cellStyle name="20% - Accent3 20" xfId="333"/>
    <cellStyle name="20% - Accent3 20 2" xfId="334"/>
    <cellStyle name="20% - Accent3 21" xfId="335"/>
    <cellStyle name="20% - Accent3 21 2" xfId="336"/>
    <cellStyle name="20% - Accent3 22" xfId="337"/>
    <cellStyle name="20% - Accent3 22 2" xfId="338"/>
    <cellStyle name="20% - Accent3 23" xfId="339"/>
    <cellStyle name="20% - Accent3 23 2" xfId="340"/>
    <cellStyle name="20% - Accent3 24" xfId="341"/>
    <cellStyle name="20% - Accent3 24 2" xfId="342"/>
    <cellStyle name="20% - Accent3 25" xfId="343"/>
    <cellStyle name="20% - Accent3 25 2" xfId="344"/>
    <cellStyle name="20% - Accent3 26" xfId="345"/>
    <cellStyle name="20% - Accent3 26 2" xfId="346"/>
    <cellStyle name="20% - Accent3 27" xfId="347"/>
    <cellStyle name="20% - Accent3 27 2" xfId="348"/>
    <cellStyle name="20% - Accent3 28" xfId="349"/>
    <cellStyle name="20% - Accent3 28 2" xfId="350"/>
    <cellStyle name="20% - Accent3 29" xfId="351"/>
    <cellStyle name="20% - Accent3 29 2" xfId="352"/>
    <cellStyle name="20% - Accent3 3" xfId="353"/>
    <cellStyle name="20% - Accent3 3 2" xfId="354"/>
    <cellStyle name="20% - Accent3 30" xfId="355"/>
    <cellStyle name="20% - Accent3 30 2" xfId="356"/>
    <cellStyle name="20% - Accent3 31" xfId="357"/>
    <cellStyle name="20% - Accent3 31 2" xfId="358"/>
    <cellStyle name="20% - Accent3 32" xfId="359"/>
    <cellStyle name="20% - Accent3 32 2" xfId="360"/>
    <cellStyle name="20% - Accent3 33" xfId="361"/>
    <cellStyle name="20% - Accent3 33 2" xfId="362"/>
    <cellStyle name="20% - Accent3 34" xfId="363"/>
    <cellStyle name="20% - Accent3 34 2" xfId="364"/>
    <cellStyle name="20% - Accent3 35" xfId="365"/>
    <cellStyle name="20% - Accent3 35 2" xfId="366"/>
    <cellStyle name="20% - Accent3 36" xfId="367"/>
    <cellStyle name="20% - Accent3 36 2" xfId="368"/>
    <cellStyle name="20% - Accent3 37" xfId="369"/>
    <cellStyle name="20% - Accent3 37 2" xfId="370"/>
    <cellStyle name="20% - Accent3 38" xfId="371"/>
    <cellStyle name="20% - Accent3 38 2" xfId="372"/>
    <cellStyle name="20% - Accent3 39" xfId="373"/>
    <cellStyle name="20% - Accent3 39 2" xfId="374"/>
    <cellStyle name="20% - Accent3 4" xfId="375"/>
    <cellStyle name="20% - Accent3 4 2" xfId="376"/>
    <cellStyle name="20% - Accent3 40" xfId="377"/>
    <cellStyle name="20% - Accent3 40 2" xfId="378"/>
    <cellStyle name="20% - Accent3 41" xfId="379"/>
    <cellStyle name="20% - Accent3 41 2" xfId="380"/>
    <cellStyle name="20% - Accent3 42" xfId="381"/>
    <cellStyle name="20% - Accent3 42 2" xfId="382"/>
    <cellStyle name="20% - Accent3 43" xfId="383"/>
    <cellStyle name="20% - Accent3 43 2" xfId="384"/>
    <cellStyle name="20% - Accent3 44" xfId="385"/>
    <cellStyle name="20% - Accent3 44 2" xfId="386"/>
    <cellStyle name="20% - Accent3 45" xfId="387"/>
    <cellStyle name="20% - Accent3 45 2" xfId="388"/>
    <cellStyle name="20% - Accent3 46" xfId="389"/>
    <cellStyle name="20% - Accent3 46 2" xfId="390"/>
    <cellStyle name="20% - Accent3 47" xfId="391"/>
    <cellStyle name="20% - Accent3 47 2" xfId="392"/>
    <cellStyle name="20% - Accent3 48" xfId="393"/>
    <cellStyle name="20% - Accent3 48 2" xfId="394"/>
    <cellStyle name="20% - Accent3 49" xfId="395"/>
    <cellStyle name="20% - Accent3 49 2" xfId="396"/>
    <cellStyle name="20% - Accent3 5" xfId="397"/>
    <cellStyle name="20% - Accent3 5 2" xfId="398"/>
    <cellStyle name="20% - Accent3 50" xfId="399"/>
    <cellStyle name="20% - Accent3 50 2" xfId="400"/>
    <cellStyle name="20% - Accent3 51" xfId="401"/>
    <cellStyle name="20% - Accent3 51 2" xfId="402"/>
    <cellStyle name="20% - Accent3 52" xfId="403"/>
    <cellStyle name="20% - Accent3 52 2" xfId="404"/>
    <cellStyle name="20% - Accent3 53" xfId="405"/>
    <cellStyle name="20% - Accent3 53 2" xfId="406"/>
    <cellStyle name="20% - Accent3 54" xfId="407"/>
    <cellStyle name="20% - Accent3 54 2" xfId="408"/>
    <cellStyle name="20% - Accent3 55" xfId="409"/>
    <cellStyle name="20% - Accent3 55 2" xfId="410"/>
    <cellStyle name="20% - Accent3 56" xfId="411"/>
    <cellStyle name="20% - Accent3 56 2" xfId="412"/>
    <cellStyle name="20% - Accent3 57" xfId="413"/>
    <cellStyle name="20% - Accent3 57 2" xfId="414"/>
    <cellStyle name="20% - Accent3 58" xfId="415"/>
    <cellStyle name="20% - Accent3 58 2" xfId="416"/>
    <cellStyle name="20% - Accent3 59" xfId="417"/>
    <cellStyle name="20% - Accent3 59 2" xfId="418"/>
    <cellStyle name="20% - Accent3 6" xfId="419"/>
    <cellStyle name="20% - Accent3 6 2" xfId="420"/>
    <cellStyle name="20% - Accent3 60" xfId="421"/>
    <cellStyle name="20% - Accent3 60 2" xfId="422"/>
    <cellStyle name="20% - Accent3 61" xfId="423"/>
    <cellStyle name="20% - Accent3 61 2" xfId="424"/>
    <cellStyle name="20% - Accent3 62" xfId="425"/>
    <cellStyle name="20% - Accent3 62 2" xfId="426"/>
    <cellStyle name="20% - Accent3 63" xfId="427"/>
    <cellStyle name="20% - Accent3 63 2" xfId="428"/>
    <cellStyle name="20% - Accent3 64" xfId="429"/>
    <cellStyle name="20% - Accent3 64 2" xfId="430"/>
    <cellStyle name="20% - Accent3 65" xfId="431"/>
    <cellStyle name="20% - Accent3 65 2" xfId="432"/>
    <cellStyle name="20% - Accent3 66" xfId="433"/>
    <cellStyle name="20% - Accent3 66 2" xfId="434"/>
    <cellStyle name="20% - Accent3 67" xfId="435"/>
    <cellStyle name="20% - Accent3 67 2" xfId="436"/>
    <cellStyle name="20% - Accent3 68" xfId="437"/>
    <cellStyle name="20% - Accent3 68 2" xfId="438"/>
    <cellStyle name="20% - Accent3 69" xfId="439"/>
    <cellStyle name="20% - Accent3 69 2" xfId="440"/>
    <cellStyle name="20% - Accent3 7" xfId="441"/>
    <cellStyle name="20% - Accent3 7 2" xfId="442"/>
    <cellStyle name="20% - Accent3 70" xfId="443"/>
    <cellStyle name="20% - Accent3 70 2" xfId="444"/>
    <cellStyle name="20% - Accent3 71" xfId="445"/>
    <cellStyle name="20% - Accent3 71 2" xfId="446"/>
    <cellStyle name="20% - Accent3 72" xfId="447"/>
    <cellStyle name="20% - Accent3 72 2" xfId="448"/>
    <cellStyle name="20% - Accent3 8" xfId="449"/>
    <cellStyle name="20% - Accent3 8 2" xfId="450"/>
    <cellStyle name="20% - Accent3 9" xfId="451"/>
    <cellStyle name="20% - Accent3 9 2" xfId="452"/>
    <cellStyle name="20% - Accent4 10" xfId="453"/>
    <cellStyle name="20% - Accent4 10 2" xfId="454"/>
    <cellStyle name="20% - Accent4 11" xfId="455"/>
    <cellStyle name="20% - Accent4 11 2" xfId="456"/>
    <cellStyle name="20% - Accent4 12" xfId="457"/>
    <cellStyle name="20% - Accent4 12 2" xfId="458"/>
    <cellStyle name="20% - Accent4 13" xfId="459"/>
    <cellStyle name="20% - Accent4 13 2" xfId="460"/>
    <cellStyle name="20% - Accent4 14" xfId="461"/>
    <cellStyle name="20% - Accent4 14 2" xfId="462"/>
    <cellStyle name="20% - Accent4 15" xfId="463"/>
    <cellStyle name="20% - Accent4 15 2" xfId="464"/>
    <cellStyle name="20% - Accent4 16" xfId="465"/>
    <cellStyle name="20% - Accent4 16 2" xfId="466"/>
    <cellStyle name="20% - Accent4 17" xfId="467"/>
    <cellStyle name="20% - Accent4 17 2" xfId="468"/>
    <cellStyle name="20% - Accent4 18" xfId="469"/>
    <cellStyle name="20% - Accent4 18 2" xfId="470"/>
    <cellStyle name="20% - Accent4 19" xfId="471"/>
    <cellStyle name="20% - Accent4 19 2" xfId="472"/>
    <cellStyle name="20% - Accent4 2" xfId="473"/>
    <cellStyle name="20% - Accent4 2 2" xfId="474"/>
    <cellStyle name="20% - Accent4 20" xfId="475"/>
    <cellStyle name="20% - Accent4 20 2" xfId="476"/>
    <cellStyle name="20% - Accent4 21" xfId="477"/>
    <cellStyle name="20% - Accent4 21 2" xfId="478"/>
    <cellStyle name="20% - Accent4 22" xfId="479"/>
    <cellStyle name="20% - Accent4 22 2" xfId="480"/>
    <cellStyle name="20% - Accent4 23" xfId="481"/>
    <cellStyle name="20% - Accent4 23 2" xfId="482"/>
    <cellStyle name="20% - Accent4 24" xfId="483"/>
    <cellStyle name="20% - Accent4 24 2" xfId="484"/>
    <cellStyle name="20% - Accent4 25" xfId="485"/>
    <cellStyle name="20% - Accent4 25 2" xfId="486"/>
    <cellStyle name="20% - Accent4 26" xfId="487"/>
    <cellStyle name="20% - Accent4 26 2" xfId="488"/>
    <cellStyle name="20% - Accent4 27" xfId="489"/>
    <cellStyle name="20% - Accent4 27 2" xfId="490"/>
    <cellStyle name="20% - Accent4 28" xfId="491"/>
    <cellStyle name="20% - Accent4 28 2" xfId="492"/>
    <cellStyle name="20% - Accent4 29" xfId="493"/>
    <cellStyle name="20% - Accent4 29 2" xfId="494"/>
    <cellStyle name="20% - Accent4 3" xfId="495"/>
    <cellStyle name="20% - Accent4 3 2" xfId="496"/>
    <cellStyle name="20% - Accent4 30" xfId="497"/>
    <cellStyle name="20% - Accent4 30 2" xfId="498"/>
    <cellStyle name="20% - Accent4 31" xfId="499"/>
    <cellStyle name="20% - Accent4 31 2" xfId="500"/>
    <cellStyle name="20% - Accent4 32" xfId="501"/>
    <cellStyle name="20% - Accent4 32 2" xfId="502"/>
    <cellStyle name="20% - Accent4 33" xfId="503"/>
    <cellStyle name="20% - Accent4 33 2" xfId="504"/>
    <cellStyle name="20% - Accent4 34" xfId="505"/>
    <cellStyle name="20% - Accent4 34 2" xfId="506"/>
    <cellStyle name="20% - Accent4 35" xfId="507"/>
    <cellStyle name="20% - Accent4 35 2" xfId="508"/>
    <cellStyle name="20% - Accent4 36" xfId="509"/>
    <cellStyle name="20% - Accent4 36 2" xfId="510"/>
    <cellStyle name="20% - Accent4 37" xfId="511"/>
    <cellStyle name="20% - Accent4 37 2" xfId="512"/>
    <cellStyle name="20% - Accent4 38" xfId="513"/>
    <cellStyle name="20% - Accent4 38 2" xfId="514"/>
    <cellStyle name="20% - Accent4 39" xfId="515"/>
    <cellStyle name="20% - Accent4 39 2" xfId="516"/>
    <cellStyle name="20% - Accent4 4" xfId="517"/>
    <cellStyle name="20% - Accent4 4 2" xfId="518"/>
    <cellStyle name="20% - Accent4 40" xfId="519"/>
    <cellStyle name="20% - Accent4 40 2" xfId="520"/>
    <cellStyle name="20% - Accent4 41" xfId="521"/>
    <cellStyle name="20% - Accent4 41 2" xfId="522"/>
    <cellStyle name="20% - Accent4 42" xfId="523"/>
    <cellStyle name="20% - Accent4 42 2" xfId="524"/>
    <cellStyle name="20% - Accent4 43" xfId="525"/>
    <cellStyle name="20% - Accent4 43 2" xfId="526"/>
    <cellStyle name="20% - Accent4 44" xfId="527"/>
    <cellStyle name="20% - Accent4 44 2" xfId="528"/>
    <cellStyle name="20% - Accent4 45" xfId="529"/>
    <cellStyle name="20% - Accent4 45 2" xfId="530"/>
    <cellStyle name="20% - Accent4 46" xfId="531"/>
    <cellStyle name="20% - Accent4 46 2" xfId="532"/>
    <cellStyle name="20% - Accent4 47" xfId="533"/>
    <cellStyle name="20% - Accent4 47 2" xfId="534"/>
    <cellStyle name="20% - Accent4 48" xfId="535"/>
    <cellStyle name="20% - Accent4 48 2" xfId="536"/>
    <cellStyle name="20% - Accent4 49" xfId="537"/>
    <cellStyle name="20% - Accent4 49 2" xfId="538"/>
    <cellStyle name="20% - Accent4 5" xfId="539"/>
    <cellStyle name="20% - Accent4 5 2" xfId="540"/>
    <cellStyle name="20% - Accent4 50" xfId="541"/>
    <cellStyle name="20% - Accent4 50 2" xfId="542"/>
    <cellStyle name="20% - Accent4 51" xfId="543"/>
    <cellStyle name="20% - Accent4 51 2" xfId="544"/>
    <cellStyle name="20% - Accent4 52" xfId="545"/>
    <cellStyle name="20% - Accent4 52 2" xfId="546"/>
    <cellStyle name="20% - Accent4 53" xfId="547"/>
    <cellStyle name="20% - Accent4 53 2" xfId="548"/>
    <cellStyle name="20% - Accent4 54" xfId="549"/>
    <cellStyle name="20% - Accent4 54 2" xfId="550"/>
    <cellStyle name="20% - Accent4 55" xfId="551"/>
    <cellStyle name="20% - Accent4 55 2" xfId="552"/>
    <cellStyle name="20% - Accent4 56" xfId="553"/>
    <cellStyle name="20% - Accent4 56 2" xfId="554"/>
    <cellStyle name="20% - Accent4 57" xfId="555"/>
    <cellStyle name="20% - Accent4 57 2" xfId="556"/>
    <cellStyle name="20% - Accent4 58" xfId="557"/>
    <cellStyle name="20% - Accent4 58 2" xfId="558"/>
    <cellStyle name="20% - Accent4 59" xfId="559"/>
    <cellStyle name="20% - Accent4 59 2" xfId="560"/>
    <cellStyle name="20% - Accent4 6" xfId="561"/>
    <cellStyle name="20% - Accent4 6 2" xfId="562"/>
    <cellStyle name="20% - Accent4 60" xfId="563"/>
    <cellStyle name="20% - Accent4 60 2" xfId="564"/>
    <cellStyle name="20% - Accent4 61" xfId="565"/>
    <cellStyle name="20% - Accent4 61 2" xfId="566"/>
    <cellStyle name="20% - Accent4 62" xfId="567"/>
    <cellStyle name="20% - Accent4 62 2" xfId="568"/>
    <cellStyle name="20% - Accent4 63" xfId="569"/>
    <cellStyle name="20% - Accent4 63 2" xfId="570"/>
    <cellStyle name="20% - Accent4 64" xfId="571"/>
    <cellStyle name="20% - Accent4 64 2" xfId="572"/>
    <cellStyle name="20% - Accent4 65" xfId="573"/>
    <cellStyle name="20% - Accent4 65 2" xfId="574"/>
    <cellStyle name="20% - Accent4 66" xfId="575"/>
    <cellStyle name="20% - Accent4 66 2" xfId="576"/>
    <cellStyle name="20% - Accent4 67" xfId="577"/>
    <cellStyle name="20% - Accent4 67 2" xfId="578"/>
    <cellStyle name="20% - Accent4 68" xfId="579"/>
    <cellStyle name="20% - Accent4 68 2" xfId="580"/>
    <cellStyle name="20% - Accent4 69" xfId="581"/>
    <cellStyle name="20% - Accent4 69 2" xfId="582"/>
    <cellStyle name="20% - Accent4 7" xfId="583"/>
    <cellStyle name="20% - Accent4 7 2" xfId="584"/>
    <cellStyle name="20% - Accent4 70" xfId="585"/>
    <cellStyle name="20% - Accent4 70 2" xfId="586"/>
    <cellStyle name="20% - Accent4 71" xfId="587"/>
    <cellStyle name="20% - Accent4 71 2" xfId="588"/>
    <cellStyle name="20% - Accent4 72" xfId="589"/>
    <cellStyle name="20% - Accent4 72 2" xfId="590"/>
    <cellStyle name="20% - Accent4 8" xfId="591"/>
    <cellStyle name="20% - Accent4 8 2" xfId="592"/>
    <cellStyle name="20% - Accent4 9" xfId="593"/>
    <cellStyle name="20% - Accent4 9 2" xfId="594"/>
    <cellStyle name="20% - Accent5 10" xfId="595"/>
    <cellStyle name="20% - Accent5 10 2" xfId="596"/>
    <cellStyle name="20% - Accent5 11" xfId="597"/>
    <cellStyle name="20% - Accent5 11 2" xfId="598"/>
    <cellStyle name="20% - Accent5 12" xfId="599"/>
    <cellStyle name="20% - Accent5 12 2" xfId="600"/>
    <cellStyle name="20% - Accent5 13" xfId="601"/>
    <cellStyle name="20% - Accent5 13 2" xfId="602"/>
    <cellStyle name="20% - Accent5 14" xfId="603"/>
    <cellStyle name="20% - Accent5 14 2" xfId="604"/>
    <cellStyle name="20% - Accent5 15" xfId="605"/>
    <cellStyle name="20% - Accent5 15 2" xfId="606"/>
    <cellStyle name="20% - Accent5 16" xfId="607"/>
    <cellStyle name="20% - Accent5 16 2" xfId="608"/>
    <cellStyle name="20% - Accent5 17" xfId="609"/>
    <cellStyle name="20% - Accent5 17 2" xfId="610"/>
    <cellStyle name="20% - Accent5 18" xfId="611"/>
    <cellStyle name="20% - Accent5 18 2" xfId="612"/>
    <cellStyle name="20% - Accent5 19" xfId="613"/>
    <cellStyle name="20% - Accent5 19 2" xfId="614"/>
    <cellStyle name="20% - Accent5 2" xfId="615"/>
    <cellStyle name="20% - Accent5 2 2" xfId="616"/>
    <cellStyle name="20% - Accent5 20" xfId="617"/>
    <cellStyle name="20% - Accent5 20 2" xfId="618"/>
    <cellStyle name="20% - Accent5 21" xfId="619"/>
    <cellStyle name="20% - Accent5 21 2" xfId="620"/>
    <cellStyle name="20% - Accent5 22" xfId="621"/>
    <cellStyle name="20% - Accent5 22 2" xfId="622"/>
    <cellStyle name="20% - Accent5 23" xfId="623"/>
    <cellStyle name="20% - Accent5 23 2" xfId="624"/>
    <cellStyle name="20% - Accent5 24" xfId="625"/>
    <cellStyle name="20% - Accent5 24 2" xfId="626"/>
    <cellStyle name="20% - Accent5 25" xfId="627"/>
    <cellStyle name="20% - Accent5 25 2" xfId="628"/>
    <cellStyle name="20% - Accent5 26" xfId="629"/>
    <cellStyle name="20% - Accent5 26 2" xfId="630"/>
    <cellStyle name="20% - Accent5 27" xfId="631"/>
    <cellStyle name="20% - Accent5 27 2" xfId="632"/>
    <cellStyle name="20% - Accent5 28" xfId="633"/>
    <cellStyle name="20% - Accent5 28 2" xfId="634"/>
    <cellStyle name="20% - Accent5 29" xfId="635"/>
    <cellStyle name="20% - Accent5 29 2" xfId="636"/>
    <cellStyle name="20% - Accent5 3" xfId="637"/>
    <cellStyle name="20% - Accent5 3 2" xfId="638"/>
    <cellStyle name="20% - Accent5 30" xfId="639"/>
    <cellStyle name="20% - Accent5 30 2" xfId="640"/>
    <cellStyle name="20% - Accent5 31" xfId="641"/>
    <cellStyle name="20% - Accent5 31 2" xfId="642"/>
    <cellStyle name="20% - Accent5 32" xfId="643"/>
    <cellStyle name="20% - Accent5 32 2" xfId="644"/>
    <cellStyle name="20% - Accent5 33" xfId="645"/>
    <cellStyle name="20% - Accent5 33 2" xfId="646"/>
    <cellStyle name="20% - Accent5 34" xfId="647"/>
    <cellStyle name="20% - Accent5 34 2" xfId="648"/>
    <cellStyle name="20% - Accent5 35" xfId="649"/>
    <cellStyle name="20% - Accent5 35 2" xfId="650"/>
    <cellStyle name="20% - Accent5 36" xfId="651"/>
    <cellStyle name="20% - Accent5 36 2" xfId="652"/>
    <cellStyle name="20% - Accent5 37" xfId="653"/>
    <cellStyle name="20% - Accent5 37 2" xfId="654"/>
    <cellStyle name="20% - Accent5 38" xfId="655"/>
    <cellStyle name="20% - Accent5 38 2" xfId="656"/>
    <cellStyle name="20% - Accent5 39" xfId="657"/>
    <cellStyle name="20% - Accent5 39 2" xfId="658"/>
    <cellStyle name="20% - Accent5 4" xfId="659"/>
    <cellStyle name="20% - Accent5 4 2" xfId="660"/>
    <cellStyle name="20% - Accent5 40" xfId="661"/>
    <cellStyle name="20% - Accent5 40 2" xfId="662"/>
    <cellStyle name="20% - Accent5 41" xfId="663"/>
    <cellStyle name="20% - Accent5 41 2" xfId="664"/>
    <cellStyle name="20% - Accent5 42" xfId="665"/>
    <cellStyle name="20% - Accent5 42 2" xfId="666"/>
    <cellStyle name="20% - Accent5 43" xfId="667"/>
    <cellStyle name="20% - Accent5 43 2" xfId="668"/>
    <cellStyle name="20% - Accent5 44" xfId="669"/>
    <cellStyle name="20% - Accent5 44 2" xfId="670"/>
    <cellStyle name="20% - Accent5 45" xfId="671"/>
    <cellStyle name="20% - Accent5 45 2" xfId="672"/>
    <cellStyle name="20% - Accent5 46" xfId="673"/>
    <cellStyle name="20% - Accent5 46 2" xfId="674"/>
    <cellStyle name="20% - Accent5 47" xfId="675"/>
    <cellStyle name="20% - Accent5 47 2" xfId="676"/>
    <cellStyle name="20% - Accent5 48" xfId="677"/>
    <cellStyle name="20% - Accent5 48 2" xfId="678"/>
    <cellStyle name="20% - Accent5 49" xfId="679"/>
    <cellStyle name="20% - Accent5 49 2" xfId="680"/>
    <cellStyle name="20% - Accent5 5" xfId="681"/>
    <cellStyle name="20% - Accent5 5 2" xfId="682"/>
    <cellStyle name="20% - Accent5 50" xfId="683"/>
    <cellStyle name="20% - Accent5 50 2" xfId="684"/>
    <cellStyle name="20% - Accent5 51" xfId="685"/>
    <cellStyle name="20% - Accent5 51 2" xfId="686"/>
    <cellStyle name="20% - Accent5 52" xfId="687"/>
    <cellStyle name="20% - Accent5 52 2" xfId="688"/>
    <cellStyle name="20% - Accent5 53" xfId="689"/>
    <cellStyle name="20% - Accent5 53 2" xfId="690"/>
    <cellStyle name="20% - Accent5 54" xfId="691"/>
    <cellStyle name="20% - Accent5 54 2" xfId="692"/>
    <cellStyle name="20% - Accent5 55" xfId="693"/>
    <cellStyle name="20% - Accent5 55 2" xfId="694"/>
    <cellStyle name="20% - Accent5 56" xfId="695"/>
    <cellStyle name="20% - Accent5 56 2" xfId="696"/>
    <cellStyle name="20% - Accent5 57" xfId="697"/>
    <cellStyle name="20% - Accent5 57 2" xfId="698"/>
    <cellStyle name="20% - Accent5 58" xfId="699"/>
    <cellStyle name="20% - Accent5 58 2" xfId="700"/>
    <cellStyle name="20% - Accent5 59" xfId="701"/>
    <cellStyle name="20% - Accent5 59 2" xfId="702"/>
    <cellStyle name="20% - Accent5 6" xfId="703"/>
    <cellStyle name="20% - Accent5 6 2" xfId="704"/>
    <cellStyle name="20% - Accent5 60" xfId="705"/>
    <cellStyle name="20% - Accent5 60 2" xfId="706"/>
    <cellStyle name="20% - Accent5 61" xfId="707"/>
    <cellStyle name="20% - Accent5 61 2" xfId="708"/>
    <cellStyle name="20% - Accent5 62" xfId="709"/>
    <cellStyle name="20% - Accent5 62 2" xfId="710"/>
    <cellStyle name="20% - Accent5 63" xfId="711"/>
    <cellStyle name="20% - Accent5 63 2" xfId="712"/>
    <cellStyle name="20% - Accent5 64" xfId="713"/>
    <cellStyle name="20% - Accent5 64 2" xfId="714"/>
    <cellStyle name="20% - Accent5 65" xfId="715"/>
    <cellStyle name="20% - Accent5 65 2" xfId="716"/>
    <cellStyle name="20% - Accent5 66" xfId="717"/>
    <cellStyle name="20% - Accent5 66 2" xfId="718"/>
    <cellStyle name="20% - Accent5 67" xfId="719"/>
    <cellStyle name="20% - Accent5 67 2" xfId="720"/>
    <cellStyle name="20% - Accent5 68" xfId="721"/>
    <cellStyle name="20% - Accent5 68 2" xfId="722"/>
    <cellStyle name="20% - Accent5 69" xfId="723"/>
    <cellStyle name="20% - Accent5 69 2" xfId="724"/>
    <cellStyle name="20% - Accent5 7" xfId="725"/>
    <cellStyle name="20% - Accent5 7 2" xfId="726"/>
    <cellStyle name="20% - Accent5 70" xfId="727"/>
    <cellStyle name="20% - Accent5 70 2" xfId="728"/>
    <cellStyle name="20% - Accent5 71" xfId="729"/>
    <cellStyle name="20% - Accent5 71 2" xfId="730"/>
    <cellStyle name="20% - Accent5 72" xfId="731"/>
    <cellStyle name="20% - Accent5 72 2" xfId="732"/>
    <cellStyle name="20% - Accent5 8" xfId="733"/>
    <cellStyle name="20% - Accent5 8 2" xfId="734"/>
    <cellStyle name="20% - Accent5 9" xfId="735"/>
    <cellStyle name="20% - Accent5 9 2" xfId="736"/>
    <cellStyle name="20% - Accent6 10" xfId="737"/>
    <cellStyle name="20% - Accent6 10 2" xfId="738"/>
    <cellStyle name="20% - Accent6 11" xfId="739"/>
    <cellStyle name="20% - Accent6 11 2" xfId="740"/>
    <cellStyle name="20% - Accent6 12" xfId="741"/>
    <cellStyle name="20% - Accent6 12 2" xfId="742"/>
    <cellStyle name="20% - Accent6 13" xfId="743"/>
    <cellStyle name="20% - Accent6 13 2" xfId="744"/>
    <cellStyle name="20% - Accent6 14" xfId="745"/>
    <cellStyle name="20% - Accent6 14 2" xfId="746"/>
    <cellStyle name="20% - Accent6 15" xfId="747"/>
    <cellStyle name="20% - Accent6 15 2" xfId="748"/>
    <cellStyle name="20% - Accent6 16" xfId="749"/>
    <cellStyle name="20% - Accent6 16 2" xfId="750"/>
    <cellStyle name="20% - Accent6 17" xfId="751"/>
    <cellStyle name="20% - Accent6 17 2" xfId="752"/>
    <cellStyle name="20% - Accent6 18" xfId="753"/>
    <cellStyle name="20% - Accent6 18 2" xfId="754"/>
    <cellStyle name="20% - Accent6 19" xfId="755"/>
    <cellStyle name="20% - Accent6 19 2" xfId="756"/>
    <cellStyle name="20% - Accent6 2" xfId="757"/>
    <cellStyle name="20% - Accent6 2 2" xfId="758"/>
    <cellStyle name="20% - Accent6 20" xfId="759"/>
    <cellStyle name="20% - Accent6 20 2" xfId="760"/>
    <cellStyle name="20% - Accent6 21" xfId="761"/>
    <cellStyle name="20% - Accent6 21 2" xfId="762"/>
    <cellStyle name="20% - Accent6 22" xfId="763"/>
    <cellStyle name="20% - Accent6 22 2" xfId="764"/>
    <cellStyle name="20% - Accent6 23" xfId="765"/>
    <cellStyle name="20% - Accent6 23 2" xfId="766"/>
    <cellStyle name="20% - Accent6 24" xfId="767"/>
    <cellStyle name="20% - Accent6 24 2" xfId="768"/>
    <cellStyle name="20% - Accent6 25" xfId="769"/>
    <cellStyle name="20% - Accent6 25 2" xfId="770"/>
    <cellStyle name="20% - Accent6 26" xfId="771"/>
    <cellStyle name="20% - Accent6 26 2" xfId="772"/>
    <cellStyle name="20% - Accent6 27" xfId="773"/>
    <cellStyle name="20% - Accent6 27 2" xfId="774"/>
    <cellStyle name="20% - Accent6 28" xfId="775"/>
    <cellStyle name="20% - Accent6 28 2" xfId="776"/>
    <cellStyle name="20% - Accent6 29" xfId="777"/>
    <cellStyle name="20% - Accent6 29 2" xfId="778"/>
    <cellStyle name="20% - Accent6 3" xfId="779"/>
    <cellStyle name="20% - Accent6 3 2" xfId="780"/>
    <cellStyle name="20% - Accent6 30" xfId="781"/>
    <cellStyle name="20% - Accent6 30 2" xfId="782"/>
    <cellStyle name="20% - Accent6 31" xfId="783"/>
    <cellStyle name="20% - Accent6 31 2" xfId="784"/>
    <cellStyle name="20% - Accent6 32" xfId="785"/>
    <cellStyle name="20% - Accent6 32 2" xfId="786"/>
    <cellStyle name="20% - Accent6 33" xfId="787"/>
    <cellStyle name="20% - Accent6 33 2" xfId="788"/>
    <cellStyle name="20% - Accent6 34" xfId="789"/>
    <cellStyle name="20% - Accent6 34 2" xfId="790"/>
    <cellStyle name="20% - Accent6 35" xfId="791"/>
    <cellStyle name="20% - Accent6 35 2" xfId="792"/>
    <cellStyle name="20% - Accent6 36" xfId="793"/>
    <cellStyle name="20% - Accent6 36 2" xfId="794"/>
    <cellStyle name="20% - Accent6 37" xfId="795"/>
    <cellStyle name="20% - Accent6 37 2" xfId="796"/>
    <cellStyle name="20% - Accent6 38" xfId="797"/>
    <cellStyle name="20% - Accent6 38 2" xfId="798"/>
    <cellStyle name="20% - Accent6 39" xfId="799"/>
    <cellStyle name="20% - Accent6 39 2" xfId="800"/>
    <cellStyle name="20% - Accent6 4" xfId="801"/>
    <cellStyle name="20% - Accent6 4 2" xfId="802"/>
    <cellStyle name="20% - Accent6 40" xfId="803"/>
    <cellStyle name="20% - Accent6 40 2" xfId="804"/>
    <cellStyle name="20% - Accent6 41" xfId="805"/>
    <cellStyle name="20% - Accent6 41 2" xfId="806"/>
    <cellStyle name="20% - Accent6 42" xfId="807"/>
    <cellStyle name="20% - Accent6 42 2" xfId="808"/>
    <cellStyle name="20% - Accent6 43" xfId="809"/>
    <cellStyle name="20% - Accent6 43 2" xfId="810"/>
    <cellStyle name="20% - Accent6 44" xfId="811"/>
    <cellStyle name="20% - Accent6 44 2" xfId="812"/>
    <cellStyle name="20% - Accent6 45" xfId="813"/>
    <cellStyle name="20% - Accent6 45 2" xfId="814"/>
    <cellStyle name="20% - Accent6 46" xfId="815"/>
    <cellStyle name="20% - Accent6 46 2" xfId="816"/>
    <cellStyle name="20% - Accent6 47" xfId="817"/>
    <cellStyle name="20% - Accent6 47 2" xfId="818"/>
    <cellStyle name="20% - Accent6 48" xfId="819"/>
    <cellStyle name="20% - Accent6 48 2" xfId="820"/>
    <cellStyle name="20% - Accent6 49" xfId="821"/>
    <cellStyle name="20% - Accent6 49 2" xfId="822"/>
    <cellStyle name="20% - Accent6 5" xfId="823"/>
    <cellStyle name="20% - Accent6 5 2" xfId="824"/>
    <cellStyle name="20% - Accent6 50" xfId="825"/>
    <cellStyle name="20% - Accent6 50 2" xfId="826"/>
    <cellStyle name="20% - Accent6 51" xfId="827"/>
    <cellStyle name="20% - Accent6 51 2" xfId="828"/>
    <cellStyle name="20% - Accent6 52" xfId="829"/>
    <cellStyle name="20% - Accent6 52 2" xfId="830"/>
    <cellStyle name="20% - Accent6 53" xfId="831"/>
    <cellStyle name="20% - Accent6 53 2" xfId="832"/>
    <cellStyle name="20% - Accent6 54" xfId="833"/>
    <cellStyle name="20% - Accent6 54 2" xfId="834"/>
    <cellStyle name="20% - Accent6 55" xfId="835"/>
    <cellStyle name="20% - Accent6 55 2" xfId="836"/>
    <cellStyle name="20% - Accent6 56" xfId="837"/>
    <cellStyle name="20% - Accent6 56 2" xfId="838"/>
    <cellStyle name="20% - Accent6 57" xfId="839"/>
    <cellStyle name="20% - Accent6 57 2" xfId="840"/>
    <cellStyle name="20% - Accent6 58" xfId="841"/>
    <cellStyle name="20% - Accent6 58 2" xfId="842"/>
    <cellStyle name="20% - Accent6 59" xfId="843"/>
    <cellStyle name="20% - Accent6 59 2" xfId="844"/>
    <cellStyle name="20% - Accent6 6" xfId="845"/>
    <cellStyle name="20% - Accent6 6 2" xfId="846"/>
    <cellStyle name="20% - Accent6 60" xfId="847"/>
    <cellStyle name="20% - Accent6 60 2" xfId="848"/>
    <cellStyle name="20% - Accent6 61" xfId="849"/>
    <cellStyle name="20% - Accent6 61 2" xfId="850"/>
    <cellStyle name="20% - Accent6 62" xfId="851"/>
    <cellStyle name="20% - Accent6 62 2" xfId="852"/>
    <cellStyle name="20% - Accent6 63" xfId="853"/>
    <cellStyle name="20% - Accent6 63 2" xfId="854"/>
    <cellStyle name="20% - Accent6 64" xfId="855"/>
    <cellStyle name="20% - Accent6 64 2" xfId="856"/>
    <cellStyle name="20% - Accent6 65" xfId="857"/>
    <cellStyle name="20% - Accent6 65 2" xfId="858"/>
    <cellStyle name="20% - Accent6 66" xfId="859"/>
    <cellStyle name="20% - Accent6 66 2" xfId="860"/>
    <cellStyle name="20% - Accent6 67" xfId="861"/>
    <cellStyle name="20% - Accent6 67 2" xfId="862"/>
    <cellStyle name="20% - Accent6 68" xfId="863"/>
    <cellStyle name="20% - Accent6 68 2" xfId="864"/>
    <cellStyle name="20% - Accent6 69" xfId="865"/>
    <cellStyle name="20% - Accent6 69 2" xfId="866"/>
    <cellStyle name="20% - Accent6 7" xfId="867"/>
    <cellStyle name="20% - Accent6 7 2" xfId="868"/>
    <cellStyle name="20% - Accent6 70" xfId="869"/>
    <cellStyle name="20% - Accent6 70 2" xfId="870"/>
    <cellStyle name="20% - Accent6 71" xfId="871"/>
    <cellStyle name="20% - Accent6 71 2" xfId="872"/>
    <cellStyle name="20% - Accent6 72" xfId="873"/>
    <cellStyle name="20% - Accent6 72 2" xfId="874"/>
    <cellStyle name="20% - Accent6 8" xfId="875"/>
    <cellStyle name="20% - Accent6 8 2" xfId="876"/>
    <cellStyle name="20% - Accent6 9" xfId="877"/>
    <cellStyle name="20% - Accent6 9 2" xfId="878"/>
    <cellStyle name="40% - Accent1 10" xfId="879"/>
    <cellStyle name="40% - Accent1 10 2" xfId="880"/>
    <cellStyle name="40% - Accent1 11" xfId="881"/>
    <cellStyle name="40% - Accent1 11 2" xfId="882"/>
    <cellStyle name="40% - Accent1 12" xfId="883"/>
    <cellStyle name="40% - Accent1 12 2" xfId="884"/>
    <cellStyle name="40% - Accent1 13" xfId="885"/>
    <cellStyle name="40% - Accent1 13 2" xfId="886"/>
    <cellStyle name="40% - Accent1 14" xfId="887"/>
    <cellStyle name="40% - Accent1 14 2" xfId="888"/>
    <cellStyle name="40% - Accent1 15" xfId="889"/>
    <cellStyle name="40% - Accent1 15 2" xfId="890"/>
    <cellStyle name="40% - Accent1 16" xfId="891"/>
    <cellStyle name="40% - Accent1 16 2" xfId="892"/>
    <cellStyle name="40% - Accent1 17" xfId="893"/>
    <cellStyle name="40% - Accent1 17 2" xfId="894"/>
    <cellStyle name="40% - Accent1 18" xfId="895"/>
    <cellStyle name="40% - Accent1 18 2" xfId="896"/>
    <cellStyle name="40% - Accent1 19" xfId="897"/>
    <cellStyle name="40% - Accent1 19 2" xfId="898"/>
    <cellStyle name="40% - Accent1 2" xfId="899"/>
    <cellStyle name="40% - Accent1 2 2" xfId="900"/>
    <cellStyle name="40% - Accent1 20" xfId="901"/>
    <cellStyle name="40% - Accent1 20 2" xfId="902"/>
    <cellStyle name="40% - Accent1 21" xfId="903"/>
    <cellStyle name="40% - Accent1 21 2" xfId="904"/>
    <cellStyle name="40% - Accent1 22" xfId="905"/>
    <cellStyle name="40% - Accent1 22 2" xfId="906"/>
    <cellStyle name="40% - Accent1 23" xfId="907"/>
    <cellStyle name="40% - Accent1 23 2" xfId="908"/>
    <cellStyle name="40% - Accent1 24" xfId="909"/>
    <cellStyle name="40% - Accent1 24 2" xfId="910"/>
    <cellStyle name="40% - Accent1 25" xfId="911"/>
    <cellStyle name="40% - Accent1 25 2" xfId="912"/>
    <cellStyle name="40% - Accent1 26" xfId="913"/>
    <cellStyle name="40% - Accent1 26 2" xfId="914"/>
    <cellStyle name="40% - Accent1 27" xfId="915"/>
    <cellStyle name="40% - Accent1 27 2" xfId="916"/>
    <cellStyle name="40% - Accent1 28" xfId="917"/>
    <cellStyle name="40% - Accent1 28 2" xfId="918"/>
    <cellStyle name="40% - Accent1 29" xfId="919"/>
    <cellStyle name="40% - Accent1 29 2" xfId="920"/>
    <cellStyle name="40% - Accent1 3" xfId="921"/>
    <cellStyle name="40% - Accent1 3 2" xfId="922"/>
    <cellStyle name="40% - Accent1 30" xfId="923"/>
    <cellStyle name="40% - Accent1 30 2" xfId="924"/>
    <cellStyle name="40% - Accent1 31" xfId="925"/>
    <cellStyle name="40% - Accent1 31 2" xfId="926"/>
    <cellStyle name="40% - Accent1 32" xfId="927"/>
    <cellStyle name="40% - Accent1 32 2" xfId="928"/>
    <cellStyle name="40% - Accent1 33" xfId="929"/>
    <cellStyle name="40% - Accent1 33 2" xfId="930"/>
    <cellStyle name="40% - Accent1 34" xfId="931"/>
    <cellStyle name="40% - Accent1 34 2" xfId="932"/>
    <cellStyle name="40% - Accent1 35" xfId="933"/>
    <cellStyle name="40% - Accent1 35 2" xfId="934"/>
    <cellStyle name="40% - Accent1 36" xfId="935"/>
    <cellStyle name="40% - Accent1 36 2" xfId="936"/>
    <cellStyle name="40% - Accent1 37" xfId="937"/>
    <cellStyle name="40% - Accent1 37 2" xfId="938"/>
    <cellStyle name="40% - Accent1 38" xfId="939"/>
    <cellStyle name="40% - Accent1 38 2" xfId="940"/>
    <cellStyle name="40% - Accent1 39" xfId="941"/>
    <cellStyle name="40% - Accent1 39 2" xfId="942"/>
    <cellStyle name="40% - Accent1 4" xfId="943"/>
    <cellStyle name="40% - Accent1 4 2" xfId="944"/>
    <cellStyle name="40% - Accent1 40" xfId="945"/>
    <cellStyle name="40% - Accent1 40 2" xfId="946"/>
    <cellStyle name="40% - Accent1 41" xfId="947"/>
    <cellStyle name="40% - Accent1 41 2" xfId="948"/>
    <cellStyle name="40% - Accent1 42" xfId="949"/>
    <cellStyle name="40% - Accent1 42 2" xfId="950"/>
    <cellStyle name="40% - Accent1 43" xfId="951"/>
    <cellStyle name="40% - Accent1 43 2" xfId="952"/>
    <cellStyle name="40% - Accent1 44" xfId="953"/>
    <cellStyle name="40% - Accent1 44 2" xfId="954"/>
    <cellStyle name="40% - Accent1 45" xfId="955"/>
    <cellStyle name="40% - Accent1 45 2" xfId="956"/>
    <cellStyle name="40% - Accent1 46" xfId="957"/>
    <cellStyle name="40% - Accent1 46 2" xfId="958"/>
    <cellStyle name="40% - Accent1 47" xfId="959"/>
    <cellStyle name="40% - Accent1 47 2" xfId="960"/>
    <cellStyle name="40% - Accent1 48" xfId="961"/>
    <cellStyle name="40% - Accent1 48 2" xfId="962"/>
    <cellStyle name="40% - Accent1 49" xfId="963"/>
    <cellStyle name="40% - Accent1 49 2" xfId="964"/>
    <cellStyle name="40% - Accent1 5" xfId="965"/>
    <cellStyle name="40% - Accent1 5 2" xfId="966"/>
    <cellStyle name="40% - Accent1 50" xfId="967"/>
    <cellStyle name="40% - Accent1 50 2" xfId="968"/>
    <cellStyle name="40% - Accent1 51" xfId="969"/>
    <cellStyle name="40% - Accent1 51 2" xfId="970"/>
    <cellStyle name="40% - Accent1 52" xfId="971"/>
    <cellStyle name="40% - Accent1 52 2" xfId="972"/>
    <cellStyle name="40% - Accent1 53" xfId="973"/>
    <cellStyle name="40% - Accent1 53 2" xfId="974"/>
    <cellStyle name="40% - Accent1 54" xfId="975"/>
    <cellStyle name="40% - Accent1 54 2" xfId="976"/>
    <cellStyle name="40% - Accent1 55" xfId="977"/>
    <cellStyle name="40% - Accent1 55 2" xfId="978"/>
    <cellStyle name="40% - Accent1 56" xfId="979"/>
    <cellStyle name="40% - Accent1 56 2" xfId="980"/>
    <cellStyle name="40% - Accent1 57" xfId="981"/>
    <cellStyle name="40% - Accent1 57 2" xfId="982"/>
    <cellStyle name="40% - Accent1 58" xfId="983"/>
    <cellStyle name="40% - Accent1 58 2" xfId="984"/>
    <cellStyle name="40% - Accent1 59" xfId="985"/>
    <cellStyle name="40% - Accent1 59 2" xfId="986"/>
    <cellStyle name="40% - Accent1 6" xfId="987"/>
    <cellStyle name="40% - Accent1 6 2" xfId="988"/>
    <cellStyle name="40% - Accent1 60" xfId="989"/>
    <cellStyle name="40% - Accent1 60 2" xfId="990"/>
    <cellStyle name="40% - Accent1 61" xfId="991"/>
    <cellStyle name="40% - Accent1 61 2" xfId="992"/>
    <cellStyle name="40% - Accent1 62" xfId="993"/>
    <cellStyle name="40% - Accent1 62 2" xfId="994"/>
    <cellStyle name="40% - Accent1 63" xfId="995"/>
    <cellStyle name="40% - Accent1 63 2" xfId="996"/>
    <cellStyle name="40% - Accent1 64" xfId="997"/>
    <cellStyle name="40% - Accent1 64 2" xfId="998"/>
    <cellStyle name="40% - Accent1 65" xfId="999"/>
    <cellStyle name="40% - Accent1 65 2" xfId="1000"/>
    <cellStyle name="40% - Accent1 66" xfId="1001"/>
    <cellStyle name="40% - Accent1 66 2" xfId="1002"/>
    <cellStyle name="40% - Accent1 67" xfId="1003"/>
    <cellStyle name="40% - Accent1 67 2" xfId="1004"/>
    <cellStyle name="40% - Accent1 68" xfId="1005"/>
    <cellStyle name="40% - Accent1 68 2" xfId="1006"/>
    <cellStyle name="40% - Accent1 69" xfId="1007"/>
    <cellStyle name="40% - Accent1 69 2" xfId="1008"/>
    <cellStyle name="40% - Accent1 7" xfId="1009"/>
    <cellStyle name="40% - Accent1 7 2" xfId="1010"/>
    <cellStyle name="40% - Accent1 70" xfId="1011"/>
    <cellStyle name="40% - Accent1 70 2" xfId="1012"/>
    <cellStyle name="40% - Accent1 71" xfId="1013"/>
    <cellStyle name="40% - Accent1 71 2" xfId="1014"/>
    <cellStyle name="40% - Accent1 72" xfId="1015"/>
    <cellStyle name="40% - Accent1 72 2" xfId="1016"/>
    <cellStyle name="40% - Accent1 8" xfId="1017"/>
    <cellStyle name="40% - Accent1 8 2" xfId="1018"/>
    <cellStyle name="40% - Accent1 9" xfId="1019"/>
    <cellStyle name="40% - Accent1 9 2" xfId="1020"/>
    <cellStyle name="40% - Accent2 10" xfId="1021"/>
    <cellStyle name="40% - Accent2 10 2" xfId="1022"/>
    <cellStyle name="40% - Accent2 11" xfId="1023"/>
    <cellStyle name="40% - Accent2 11 2" xfId="1024"/>
    <cellStyle name="40% - Accent2 12" xfId="1025"/>
    <cellStyle name="40% - Accent2 12 2" xfId="1026"/>
    <cellStyle name="40% - Accent2 13" xfId="1027"/>
    <cellStyle name="40% - Accent2 13 2" xfId="1028"/>
    <cellStyle name="40% - Accent2 14" xfId="1029"/>
    <cellStyle name="40% - Accent2 14 2" xfId="1030"/>
    <cellStyle name="40% - Accent2 15" xfId="1031"/>
    <cellStyle name="40% - Accent2 15 2" xfId="1032"/>
    <cellStyle name="40% - Accent2 16" xfId="1033"/>
    <cellStyle name="40% - Accent2 16 2" xfId="1034"/>
    <cellStyle name="40% - Accent2 17" xfId="1035"/>
    <cellStyle name="40% - Accent2 17 2" xfId="1036"/>
    <cellStyle name="40% - Accent2 18" xfId="1037"/>
    <cellStyle name="40% - Accent2 18 2" xfId="1038"/>
    <cellStyle name="40% - Accent2 19" xfId="1039"/>
    <cellStyle name="40% - Accent2 19 2" xfId="1040"/>
    <cellStyle name="40% - Accent2 2" xfId="1041"/>
    <cellStyle name="40% - Accent2 2 2" xfId="1042"/>
    <cellStyle name="40% - Accent2 20" xfId="1043"/>
    <cellStyle name="40% - Accent2 20 2" xfId="1044"/>
    <cellStyle name="40% - Accent2 21" xfId="1045"/>
    <cellStyle name="40% - Accent2 21 2" xfId="1046"/>
    <cellStyle name="40% - Accent2 22" xfId="1047"/>
    <cellStyle name="40% - Accent2 22 2" xfId="1048"/>
    <cellStyle name="40% - Accent2 23" xfId="1049"/>
    <cellStyle name="40% - Accent2 23 2" xfId="1050"/>
    <cellStyle name="40% - Accent2 24" xfId="1051"/>
    <cellStyle name="40% - Accent2 24 2" xfId="1052"/>
    <cellStyle name="40% - Accent2 25" xfId="1053"/>
    <cellStyle name="40% - Accent2 25 2" xfId="1054"/>
    <cellStyle name="40% - Accent2 26" xfId="1055"/>
    <cellStyle name="40% - Accent2 26 2" xfId="1056"/>
    <cellStyle name="40% - Accent2 27" xfId="1057"/>
    <cellStyle name="40% - Accent2 27 2" xfId="1058"/>
    <cellStyle name="40% - Accent2 28" xfId="1059"/>
    <cellStyle name="40% - Accent2 28 2" xfId="1060"/>
    <cellStyle name="40% - Accent2 29" xfId="1061"/>
    <cellStyle name="40% - Accent2 29 2" xfId="1062"/>
    <cellStyle name="40% - Accent2 3" xfId="1063"/>
    <cellStyle name="40% - Accent2 3 2" xfId="1064"/>
    <cellStyle name="40% - Accent2 30" xfId="1065"/>
    <cellStyle name="40% - Accent2 30 2" xfId="1066"/>
    <cellStyle name="40% - Accent2 31" xfId="1067"/>
    <cellStyle name="40% - Accent2 31 2" xfId="1068"/>
    <cellStyle name="40% - Accent2 32" xfId="1069"/>
    <cellStyle name="40% - Accent2 32 2" xfId="1070"/>
    <cellStyle name="40% - Accent2 33" xfId="1071"/>
    <cellStyle name="40% - Accent2 33 2" xfId="1072"/>
    <cellStyle name="40% - Accent2 34" xfId="1073"/>
    <cellStyle name="40% - Accent2 34 2" xfId="1074"/>
    <cellStyle name="40% - Accent2 35" xfId="1075"/>
    <cellStyle name="40% - Accent2 35 2" xfId="1076"/>
    <cellStyle name="40% - Accent2 36" xfId="1077"/>
    <cellStyle name="40% - Accent2 36 2" xfId="1078"/>
    <cellStyle name="40% - Accent2 37" xfId="1079"/>
    <cellStyle name="40% - Accent2 37 2" xfId="1080"/>
    <cellStyle name="40% - Accent2 38" xfId="1081"/>
    <cellStyle name="40% - Accent2 38 2" xfId="1082"/>
    <cellStyle name="40% - Accent2 39" xfId="1083"/>
    <cellStyle name="40% - Accent2 39 2" xfId="1084"/>
    <cellStyle name="40% - Accent2 4" xfId="1085"/>
    <cellStyle name="40% - Accent2 4 2" xfId="1086"/>
    <cellStyle name="40% - Accent2 40" xfId="1087"/>
    <cellStyle name="40% - Accent2 40 2" xfId="1088"/>
    <cellStyle name="40% - Accent2 41" xfId="1089"/>
    <cellStyle name="40% - Accent2 41 2" xfId="1090"/>
    <cellStyle name="40% - Accent2 42" xfId="1091"/>
    <cellStyle name="40% - Accent2 42 2" xfId="1092"/>
    <cellStyle name="40% - Accent2 43" xfId="1093"/>
    <cellStyle name="40% - Accent2 43 2" xfId="1094"/>
    <cellStyle name="40% - Accent2 44" xfId="1095"/>
    <cellStyle name="40% - Accent2 44 2" xfId="1096"/>
    <cellStyle name="40% - Accent2 45" xfId="1097"/>
    <cellStyle name="40% - Accent2 45 2" xfId="1098"/>
    <cellStyle name="40% - Accent2 46" xfId="1099"/>
    <cellStyle name="40% - Accent2 46 2" xfId="1100"/>
    <cellStyle name="40% - Accent2 47" xfId="1101"/>
    <cellStyle name="40% - Accent2 47 2" xfId="1102"/>
    <cellStyle name="40% - Accent2 48" xfId="1103"/>
    <cellStyle name="40% - Accent2 48 2" xfId="1104"/>
    <cellStyle name="40% - Accent2 49" xfId="1105"/>
    <cellStyle name="40% - Accent2 49 2" xfId="1106"/>
    <cellStyle name="40% - Accent2 5" xfId="1107"/>
    <cellStyle name="40% - Accent2 5 2" xfId="1108"/>
    <cellStyle name="40% - Accent2 50" xfId="1109"/>
    <cellStyle name="40% - Accent2 50 2" xfId="1110"/>
    <cellStyle name="40% - Accent2 51" xfId="1111"/>
    <cellStyle name="40% - Accent2 51 2" xfId="1112"/>
    <cellStyle name="40% - Accent2 52" xfId="1113"/>
    <cellStyle name="40% - Accent2 52 2" xfId="1114"/>
    <cellStyle name="40% - Accent2 53" xfId="1115"/>
    <cellStyle name="40% - Accent2 53 2" xfId="1116"/>
    <cellStyle name="40% - Accent2 54" xfId="1117"/>
    <cellStyle name="40% - Accent2 54 2" xfId="1118"/>
    <cellStyle name="40% - Accent2 55" xfId="1119"/>
    <cellStyle name="40% - Accent2 55 2" xfId="1120"/>
    <cellStyle name="40% - Accent2 56" xfId="1121"/>
    <cellStyle name="40% - Accent2 56 2" xfId="1122"/>
    <cellStyle name="40% - Accent2 57" xfId="1123"/>
    <cellStyle name="40% - Accent2 57 2" xfId="1124"/>
    <cellStyle name="40% - Accent2 58" xfId="1125"/>
    <cellStyle name="40% - Accent2 58 2" xfId="1126"/>
    <cellStyle name="40% - Accent2 59" xfId="1127"/>
    <cellStyle name="40% - Accent2 59 2" xfId="1128"/>
    <cellStyle name="40% - Accent2 6" xfId="1129"/>
    <cellStyle name="40% - Accent2 6 2" xfId="1130"/>
    <cellStyle name="40% - Accent2 60" xfId="1131"/>
    <cellStyle name="40% - Accent2 60 2" xfId="1132"/>
    <cellStyle name="40% - Accent2 61" xfId="1133"/>
    <cellStyle name="40% - Accent2 61 2" xfId="1134"/>
    <cellStyle name="40% - Accent2 62" xfId="1135"/>
    <cellStyle name="40% - Accent2 62 2" xfId="1136"/>
    <cellStyle name="40% - Accent2 63" xfId="1137"/>
    <cellStyle name="40% - Accent2 63 2" xfId="1138"/>
    <cellStyle name="40% - Accent2 64" xfId="1139"/>
    <cellStyle name="40% - Accent2 64 2" xfId="1140"/>
    <cellStyle name="40% - Accent2 65" xfId="1141"/>
    <cellStyle name="40% - Accent2 65 2" xfId="1142"/>
    <cellStyle name="40% - Accent2 66" xfId="1143"/>
    <cellStyle name="40% - Accent2 66 2" xfId="1144"/>
    <cellStyle name="40% - Accent2 67" xfId="1145"/>
    <cellStyle name="40% - Accent2 67 2" xfId="1146"/>
    <cellStyle name="40% - Accent2 68" xfId="1147"/>
    <cellStyle name="40% - Accent2 68 2" xfId="1148"/>
    <cellStyle name="40% - Accent2 69" xfId="1149"/>
    <cellStyle name="40% - Accent2 69 2" xfId="1150"/>
    <cellStyle name="40% - Accent2 7" xfId="1151"/>
    <cellStyle name="40% - Accent2 7 2" xfId="1152"/>
    <cellStyle name="40% - Accent2 70" xfId="1153"/>
    <cellStyle name="40% - Accent2 70 2" xfId="1154"/>
    <cellStyle name="40% - Accent2 71" xfId="1155"/>
    <cellStyle name="40% - Accent2 71 2" xfId="1156"/>
    <cellStyle name="40% - Accent2 72" xfId="1157"/>
    <cellStyle name="40% - Accent2 72 2" xfId="1158"/>
    <cellStyle name="40% - Accent2 8" xfId="1159"/>
    <cellStyle name="40% - Accent2 8 2" xfId="1160"/>
    <cellStyle name="40% - Accent2 9" xfId="1161"/>
    <cellStyle name="40% - Accent2 9 2" xfId="1162"/>
    <cellStyle name="40% - Accent3 10" xfId="1163"/>
    <cellStyle name="40% - Accent3 10 2" xfId="1164"/>
    <cellStyle name="40% - Accent3 11" xfId="1165"/>
    <cellStyle name="40% - Accent3 11 2" xfId="1166"/>
    <cellStyle name="40% - Accent3 12" xfId="1167"/>
    <cellStyle name="40% - Accent3 12 2" xfId="1168"/>
    <cellStyle name="40% - Accent3 13" xfId="1169"/>
    <cellStyle name="40% - Accent3 13 2" xfId="1170"/>
    <cellStyle name="40% - Accent3 14" xfId="1171"/>
    <cellStyle name="40% - Accent3 14 2" xfId="1172"/>
    <cellStyle name="40% - Accent3 15" xfId="1173"/>
    <cellStyle name="40% - Accent3 15 2" xfId="1174"/>
    <cellStyle name="40% - Accent3 16" xfId="1175"/>
    <cellStyle name="40% - Accent3 16 2" xfId="1176"/>
    <cellStyle name="40% - Accent3 17" xfId="1177"/>
    <cellStyle name="40% - Accent3 17 2" xfId="1178"/>
    <cellStyle name="40% - Accent3 18" xfId="1179"/>
    <cellStyle name="40% - Accent3 18 2" xfId="1180"/>
    <cellStyle name="40% - Accent3 19" xfId="1181"/>
    <cellStyle name="40% - Accent3 19 2" xfId="1182"/>
    <cellStyle name="40% - Accent3 2" xfId="1183"/>
    <cellStyle name="40% - Accent3 2 2" xfId="1184"/>
    <cellStyle name="40% - Accent3 20" xfId="1185"/>
    <cellStyle name="40% - Accent3 20 2" xfId="1186"/>
    <cellStyle name="40% - Accent3 21" xfId="1187"/>
    <cellStyle name="40% - Accent3 21 2" xfId="1188"/>
    <cellStyle name="40% - Accent3 22" xfId="1189"/>
    <cellStyle name="40% - Accent3 22 2" xfId="1190"/>
    <cellStyle name="40% - Accent3 23" xfId="1191"/>
    <cellStyle name="40% - Accent3 23 2" xfId="1192"/>
    <cellStyle name="40% - Accent3 24" xfId="1193"/>
    <cellStyle name="40% - Accent3 24 2" xfId="1194"/>
    <cellStyle name="40% - Accent3 25" xfId="1195"/>
    <cellStyle name="40% - Accent3 25 2" xfId="1196"/>
    <cellStyle name="40% - Accent3 26" xfId="1197"/>
    <cellStyle name="40% - Accent3 26 2" xfId="1198"/>
    <cellStyle name="40% - Accent3 27" xfId="1199"/>
    <cellStyle name="40% - Accent3 27 2" xfId="1200"/>
    <cellStyle name="40% - Accent3 28" xfId="1201"/>
    <cellStyle name="40% - Accent3 28 2" xfId="1202"/>
    <cellStyle name="40% - Accent3 29" xfId="1203"/>
    <cellStyle name="40% - Accent3 29 2" xfId="1204"/>
    <cellStyle name="40% - Accent3 3" xfId="1205"/>
    <cellStyle name="40% - Accent3 3 2" xfId="1206"/>
    <cellStyle name="40% - Accent3 30" xfId="1207"/>
    <cellStyle name="40% - Accent3 30 2" xfId="1208"/>
    <cellStyle name="40% - Accent3 31" xfId="1209"/>
    <cellStyle name="40% - Accent3 31 2" xfId="1210"/>
    <cellStyle name="40% - Accent3 32" xfId="1211"/>
    <cellStyle name="40% - Accent3 32 2" xfId="1212"/>
    <cellStyle name="40% - Accent3 33" xfId="1213"/>
    <cellStyle name="40% - Accent3 33 2" xfId="1214"/>
    <cellStyle name="40% - Accent3 34" xfId="1215"/>
    <cellStyle name="40% - Accent3 34 2" xfId="1216"/>
    <cellStyle name="40% - Accent3 35" xfId="1217"/>
    <cellStyle name="40% - Accent3 35 2" xfId="1218"/>
    <cellStyle name="40% - Accent3 36" xfId="1219"/>
    <cellStyle name="40% - Accent3 36 2" xfId="1220"/>
    <cellStyle name="40% - Accent3 37" xfId="1221"/>
    <cellStyle name="40% - Accent3 37 2" xfId="1222"/>
    <cellStyle name="40% - Accent3 38" xfId="1223"/>
    <cellStyle name="40% - Accent3 38 2" xfId="1224"/>
    <cellStyle name="40% - Accent3 39" xfId="1225"/>
    <cellStyle name="40% - Accent3 39 2" xfId="1226"/>
    <cellStyle name="40% - Accent3 4" xfId="1227"/>
    <cellStyle name="40% - Accent3 4 2" xfId="1228"/>
    <cellStyle name="40% - Accent3 40" xfId="1229"/>
    <cellStyle name="40% - Accent3 40 2" xfId="1230"/>
    <cellStyle name="40% - Accent3 41" xfId="1231"/>
    <cellStyle name="40% - Accent3 41 2" xfId="1232"/>
    <cellStyle name="40% - Accent3 42" xfId="1233"/>
    <cellStyle name="40% - Accent3 42 2" xfId="1234"/>
    <cellStyle name="40% - Accent3 43" xfId="1235"/>
    <cellStyle name="40% - Accent3 43 2" xfId="1236"/>
    <cellStyle name="40% - Accent3 44" xfId="1237"/>
    <cellStyle name="40% - Accent3 44 2" xfId="1238"/>
    <cellStyle name="40% - Accent3 45" xfId="1239"/>
    <cellStyle name="40% - Accent3 45 2" xfId="1240"/>
    <cellStyle name="40% - Accent3 46" xfId="1241"/>
    <cellStyle name="40% - Accent3 46 2" xfId="1242"/>
    <cellStyle name="40% - Accent3 47" xfId="1243"/>
    <cellStyle name="40% - Accent3 47 2" xfId="1244"/>
    <cellStyle name="40% - Accent3 48" xfId="1245"/>
    <cellStyle name="40% - Accent3 48 2" xfId="1246"/>
    <cellStyle name="40% - Accent3 49" xfId="1247"/>
    <cellStyle name="40% - Accent3 49 2" xfId="1248"/>
    <cellStyle name="40% - Accent3 5" xfId="1249"/>
    <cellStyle name="40% - Accent3 5 2" xfId="1250"/>
    <cellStyle name="40% - Accent3 50" xfId="1251"/>
    <cellStyle name="40% - Accent3 50 2" xfId="1252"/>
    <cellStyle name="40% - Accent3 51" xfId="1253"/>
    <cellStyle name="40% - Accent3 51 2" xfId="1254"/>
    <cellStyle name="40% - Accent3 52" xfId="1255"/>
    <cellStyle name="40% - Accent3 52 2" xfId="1256"/>
    <cellStyle name="40% - Accent3 53" xfId="1257"/>
    <cellStyle name="40% - Accent3 53 2" xfId="1258"/>
    <cellStyle name="40% - Accent3 54" xfId="1259"/>
    <cellStyle name="40% - Accent3 54 2" xfId="1260"/>
    <cellStyle name="40% - Accent3 55" xfId="1261"/>
    <cellStyle name="40% - Accent3 55 2" xfId="1262"/>
    <cellStyle name="40% - Accent3 56" xfId="1263"/>
    <cellStyle name="40% - Accent3 56 2" xfId="1264"/>
    <cellStyle name="40% - Accent3 57" xfId="1265"/>
    <cellStyle name="40% - Accent3 57 2" xfId="1266"/>
    <cellStyle name="40% - Accent3 58" xfId="1267"/>
    <cellStyle name="40% - Accent3 58 2" xfId="1268"/>
    <cellStyle name="40% - Accent3 59" xfId="1269"/>
    <cellStyle name="40% - Accent3 59 2" xfId="1270"/>
    <cellStyle name="40% - Accent3 6" xfId="1271"/>
    <cellStyle name="40% - Accent3 6 2" xfId="1272"/>
    <cellStyle name="40% - Accent3 60" xfId="1273"/>
    <cellStyle name="40% - Accent3 60 2" xfId="1274"/>
    <cellStyle name="40% - Accent3 61" xfId="1275"/>
    <cellStyle name="40% - Accent3 61 2" xfId="1276"/>
    <cellStyle name="40% - Accent3 62" xfId="1277"/>
    <cellStyle name="40% - Accent3 62 2" xfId="1278"/>
    <cellStyle name="40% - Accent3 63" xfId="1279"/>
    <cellStyle name="40% - Accent3 63 2" xfId="1280"/>
    <cellStyle name="40% - Accent3 64" xfId="1281"/>
    <cellStyle name="40% - Accent3 64 2" xfId="1282"/>
    <cellStyle name="40% - Accent3 65" xfId="1283"/>
    <cellStyle name="40% - Accent3 65 2" xfId="1284"/>
    <cellStyle name="40% - Accent3 66" xfId="1285"/>
    <cellStyle name="40% - Accent3 66 2" xfId="1286"/>
    <cellStyle name="40% - Accent3 67" xfId="1287"/>
    <cellStyle name="40% - Accent3 67 2" xfId="1288"/>
    <cellStyle name="40% - Accent3 68" xfId="1289"/>
    <cellStyle name="40% - Accent3 68 2" xfId="1290"/>
    <cellStyle name="40% - Accent3 69" xfId="1291"/>
    <cellStyle name="40% - Accent3 69 2" xfId="1292"/>
    <cellStyle name="40% - Accent3 7" xfId="1293"/>
    <cellStyle name="40% - Accent3 7 2" xfId="1294"/>
    <cellStyle name="40% - Accent3 70" xfId="1295"/>
    <cellStyle name="40% - Accent3 70 2" xfId="1296"/>
    <cellStyle name="40% - Accent3 71" xfId="1297"/>
    <cellStyle name="40% - Accent3 71 2" xfId="1298"/>
    <cellStyle name="40% - Accent3 72" xfId="1299"/>
    <cellStyle name="40% - Accent3 72 2" xfId="1300"/>
    <cellStyle name="40% - Accent3 8" xfId="1301"/>
    <cellStyle name="40% - Accent3 8 2" xfId="1302"/>
    <cellStyle name="40% - Accent3 9" xfId="1303"/>
    <cellStyle name="40% - Accent3 9 2" xfId="1304"/>
    <cellStyle name="40% - Accent4 10" xfId="1305"/>
    <cellStyle name="40% - Accent4 10 2" xfId="1306"/>
    <cellStyle name="40% - Accent4 11" xfId="1307"/>
    <cellStyle name="40% - Accent4 11 2" xfId="1308"/>
    <cellStyle name="40% - Accent4 12" xfId="1309"/>
    <cellStyle name="40% - Accent4 12 2" xfId="1310"/>
    <cellStyle name="40% - Accent4 13" xfId="1311"/>
    <cellStyle name="40% - Accent4 13 2" xfId="1312"/>
    <cellStyle name="40% - Accent4 14" xfId="1313"/>
    <cellStyle name="40% - Accent4 14 2" xfId="1314"/>
    <cellStyle name="40% - Accent4 15" xfId="1315"/>
    <cellStyle name="40% - Accent4 15 2" xfId="1316"/>
    <cellStyle name="40% - Accent4 16" xfId="1317"/>
    <cellStyle name="40% - Accent4 16 2" xfId="1318"/>
    <cellStyle name="40% - Accent4 17" xfId="1319"/>
    <cellStyle name="40% - Accent4 17 2" xfId="1320"/>
    <cellStyle name="40% - Accent4 18" xfId="1321"/>
    <cellStyle name="40% - Accent4 18 2" xfId="1322"/>
    <cellStyle name="40% - Accent4 19" xfId="1323"/>
    <cellStyle name="40% - Accent4 19 2" xfId="1324"/>
    <cellStyle name="40% - Accent4 2" xfId="1325"/>
    <cellStyle name="40% - Accent4 2 2" xfId="1326"/>
    <cellStyle name="40% - Accent4 20" xfId="1327"/>
    <cellStyle name="40% - Accent4 20 2" xfId="1328"/>
    <cellStyle name="40% - Accent4 21" xfId="1329"/>
    <cellStyle name="40% - Accent4 21 2" xfId="1330"/>
    <cellStyle name="40% - Accent4 22" xfId="1331"/>
    <cellStyle name="40% - Accent4 22 2" xfId="1332"/>
    <cellStyle name="40% - Accent4 23" xfId="1333"/>
    <cellStyle name="40% - Accent4 23 2" xfId="1334"/>
    <cellStyle name="40% - Accent4 24" xfId="1335"/>
    <cellStyle name="40% - Accent4 24 2" xfId="1336"/>
    <cellStyle name="40% - Accent4 25" xfId="1337"/>
    <cellStyle name="40% - Accent4 25 2" xfId="1338"/>
    <cellStyle name="40% - Accent4 26" xfId="1339"/>
    <cellStyle name="40% - Accent4 26 2" xfId="1340"/>
    <cellStyle name="40% - Accent4 27" xfId="1341"/>
    <cellStyle name="40% - Accent4 27 2" xfId="1342"/>
    <cellStyle name="40% - Accent4 28" xfId="1343"/>
    <cellStyle name="40% - Accent4 28 2" xfId="1344"/>
    <cellStyle name="40% - Accent4 29" xfId="1345"/>
    <cellStyle name="40% - Accent4 29 2" xfId="1346"/>
    <cellStyle name="40% - Accent4 3" xfId="1347"/>
    <cellStyle name="40% - Accent4 3 2" xfId="1348"/>
    <cellStyle name="40% - Accent4 30" xfId="1349"/>
    <cellStyle name="40% - Accent4 30 2" xfId="1350"/>
    <cellStyle name="40% - Accent4 31" xfId="1351"/>
    <cellStyle name="40% - Accent4 31 2" xfId="1352"/>
    <cellStyle name="40% - Accent4 32" xfId="1353"/>
    <cellStyle name="40% - Accent4 32 2" xfId="1354"/>
    <cellStyle name="40% - Accent4 33" xfId="1355"/>
    <cellStyle name="40% - Accent4 33 2" xfId="1356"/>
    <cellStyle name="40% - Accent4 34" xfId="1357"/>
    <cellStyle name="40% - Accent4 34 2" xfId="1358"/>
    <cellStyle name="40% - Accent4 35" xfId="1359"/>
    <cellStyle name="40% - Accent4 35 2" xfId="1360"/>
    <cellStyle name="40% - Accent4 36" xfId="1361"/>
    <cellStyle name="40% - Accent4 36 2" xfId="1362"/>
    <cellStyle name="40% - Accent4 37" xfId="1363"/>
    <cellStyle name="40% - Accent4 37 2" xfId="1364"/>
    <cellStyle name="40% - Accent4 38" xfId="1365"/>
    <cellStyle name="40% - Accent4 38 2" xfId="1366"/>
    <cellStyle name="40% - Accent4 39" xfId="1367"/>
    <cellStyle name="40% - Accent4 39 2" xfId="1368"/>
    <cellStyle name="40% - Accent4 4" xfId="1369"/>
    <cellStyle name="40% - Accent4 4 2" xfId="1370"/>
    <cellStyle name="40% - Accent4 40" xfId="1371"/>
    <cellStyle name="40% - Accent4 40 2" xfId="1372"/>
    <cellStyle name="40% - Accent4 41" xfId="1373"/>
    <cellStyle name="40% - Accent4 41 2" xfId="1374"/>
    <cellStyle name="40% - Accent4 42" xfId="1375"/>
    <cellStyle name="40% - Accent4 42 2" xfId="1376"/>
    <cellStyle name="40% - Accent4 43" xfId="1377"/>
    <cellStyle name="40% - Accent4 43 2" xfId="1378"/>
    <cellStyle name="40% - Accent4 44" xfId="1379"/>
    <cellStyle name="40% - Accent4 44 2" xfId="1380"/>
    <cellStyle name="40% - Accent4 45" xfId="1381"/>
    <cellStyle name="40% - Accent4 45 2" xfId="1382"/>
    <cellStyle name="40% - Accent4 46" xfId="1383"/>
    <cellStyle name="40% - Accent4 46 2" xfId="1384"/>
    <cellStyle name="40% - Accent4 47" xfId="1385"/>
    <cellStyle name="40% - Accent4 47 2" xfId="1386"/>
    <cellStyle name="40% - Accent4 48" xfId="1387"/>
    <cellStyle name="40% - Accent4 48 2" xfId="1388"/>
    <cellStyle name="40% - Accent4 49" xfId="1389"/>
    <cellStyle name="40% - Accent4 49 2" xfId="1390"/>
    <cellStyle name="40% - Accent4 5" xfId="1391"/>
    <cellStyle name="40% - Accent4 5 2" xfId="1392"/>
    <cellStyle name="40% - Accent4 50" xfId="1393"/>
    <cellStyle name="40% - Accent4 50 2" xfId="1394"/>
    <cellStyle name="40% - Accent4 51" xfId="1395"/>
    <cellStyle name="40% - Accent4 51 2" xfId="1396"/>
    <cellStyle name="40% - Accent4 52" xfId="1397"/>
    <cellStyle name="40% - Accent4 52 2" xfId="1398"/>
    <cellStyle name="40% - Accent4 53" xfId="1399"/>
    <cellStyle name="40% - Accent4 53 2" xfId="1400"/>
    <cellStyle name="40% - Accent4 54" xfId="1401"/>
    <cellStyle name="40% - Accent4 54 2" xfId="1402"/>
    <cellStyle name="40% - Accent4 55" xfId="1403"/>
    <cellStyle name="40% - Accent4 55 2" xfId="1404"/>
    <cellStyle name="40% - Accent4 56" xfId="1405"/>
    <cellStyle name="40% - Accent4 56 2" xfId="1406"/>
    <cellStyle name="40% - Accent4 57" xfId="1407"/>
    <cellStyle name="40% - Accent4 57 2" xfId="1408"/>
    <cellStyle name="40% - Accent4 58" xfId="1409"/>
    <cellStyle name="40% - Accent4 58 2" xfId="1410"/>
    <cellStyle name="40% - Accent4 59" xfId="1411"/>
    <cellStyle name="40% - Accent4 59 2" xfId="1412"/>
    <cellStyle name="40% - Accent4 6" xfId="1413"/>
    <cellStyle name="40% - Accent4 6 2" xfId="1414"/>
    <cellStyle name="40% - Accent4 60" xfId="1415"/>
    <cellStyle name="40% - Accent4 60 2" xfId="1416"/>
    <cellStyle name="40% - Accent4 61" xfId="1417"/>
    <cellStyle name="40% - Accent4 61 2" xfId="1418"/>
    <cellStyle name="40% - Accent4 62" xfId="1419"/>
    <cellStyle name="40% - Accent4 62 2" xfId="1420"/>
    <cellStyle name="40% - Accent4 63" xfId="1421"/>
    <cellStyle name="40% - Accent4 63 2" xfId="1422"/>
    <cellStyle name="40% - Accent4 64" xfId="1423"/>
    <cellStyle name="40% - Accent4 64 2" xfId="1424"/>
    <cellStyle name="40% - Accent4 65" xfId="1425"/>
    <cellStyle name="40% - Accent4 65 2" xfId="1426"/>
    <cellStyle name="40% - Accent4 66" xfId="1427"/>
    <cellStyle name="40% - Accent4 66 2" xfId="1428"/>
    <cellStyle name="40% - Accent4 67" xfId="1429"/>
    <cellStyle name="40% - Accent4 67 2" xfId="1430"/>
    <cellStyle name="40% - Accent4 68" xfId="1431"/>
    <cellStyle name="40% - Accent4 68 2" xfId="1432"/>
    <cellStyle name="40% - Accent4 69" xfId="1433"/>
    <cellStyle name="40% - Accent4 69 2" xfId="1434"/>
    <cellStyle name="40% - Accent4 7" xfId="1435"/>
    <cellStyle name="40% - Accent4 7 2" xfId="1436"/>
    <cellStyle name="40% - Accent4 70" xfId="1437"/>
    <cellStyle name="40% - Accent4 70 2" xfId="1438"/>
    <cellStyle name="40% - Accent4 71" xfId="1439"/>
    <cellStyle name="40% - Accent4 71 2" xfId="1440"/>
    <cellStyle name="40% - Accent4 72" xfId="1441"/>
    <cellStyle name="40% - Accent4 72 2" xfId="1442"/>
    <cellStyle name="40% - Accent4 8" xfId="1443"/>
    <cellStyle name="40% - Accent4 8 2" xfId="1444"/>
    <cellStyle name="40% - Accent4 9" xfId="1445"/>
    <cellStyle name="40% - Accent4 9 2" xfId="1446"/>
    <cellStyle name="40% - Accent5 10" xfId="1447"/>
    <cellStyle name="40% - Accent5 10 2" xfId="1448"/>
    <cellStyle name="40% - Accent5 11" xfId="1449"/>
    <cellStyle name="40% - Accent5 11 2" xfId="1450"/>
    <cellStyle name="40% - Accent5 12" xfId="1451"/>
    <cellStyle name="40% - Accent5 12 2" xfId="1452"/>
    <cellStyle name="40% - Accent5 13" xfId="1453"/>
    <cellStyle name="40% - Accent5 13 2" xfId="1454"/>
    <cellStyle name="40% - Accent5 14" xfId="1455"/>
    <cellStyle name="40% - Accent5 14 2" xfId="1456"/>
    <cellStyle name="40% - Accent5 15" xfId="1457"/>
    <cellStyle name="40% - Accent5 15 2" xfId="1458"/>
    <cellStyle name="40% - Accent5 16" xfId="1459"/>
    <cellStyle name="40% - Accent5 16 2" xfId="1460"/>
    <cellStyle name="40% - Accent5 17" xfId="1461"/>
    <cellStyle name="40% - Accent5 17 2" xfId="1462"/>
    <cellStyle name="40% - Accent5 18" xfId="1463"/>
    <cellStyle name="40% - Accent5 18 2" xfId="1464"/>
    <cellStyle name="40% - Accent5 19" xfId="1465"/>
    <cellStyle name="40% - Accent5 19 2" xfId="1466"/>
    <cellStyle name="40% - Accent5 2" xfId="1467"/>
    <cellStyle name="40% - Accent5 2 2" xfId="1468"/>
    <cellStyle name="40% - Accent5 20" xfId="1469"/>
    <cellStyle name="40% - Accent5 20 2" xfId="1470"/>
    <cellStyle name="40% - Accent5 21" xfId="1471"/>
    <cellStyle name="40% - Accent5 21 2" xfId="1472"/>
    <cellStyle name="40% - Accent5 22" xfId="1473"/>
    <cellStyle name="40% - Accent5 22 2" xfId="1474"/>
    <cellStyle name="40% - Accent5 23" xfId="1475"/>
    <cellStyle name="40% - Accent5 23 2" xfId="1476"/>
    <cellStyle name="40% - Accent5 24" xfId="1477"/>
    <cellStyle name="40% - Accent5 24 2" xfId="1478"/>
    <cellStyle name="40% - Accent5 25" xfId="1479"/>
    <cellStyle name="40% - Accent5 25 2" xfId="1480"/>
    <cellStyle name="40% - Accent5 26" xfId="1481"/>
    <cellStyle name="40% - Accent5 26 2" xfId="1482"/>
    <cellStyle name="40% - Accent5 27" xfId="1483"/>
    <cellStyle name="40% - Accent5 27 2" xfId="1484"/>
    <cellStyle name="40% - Accent5 28" xfId="1485"/>
    <cellStyle name="40% - Accent5 28 2" xfId="1486"/>
    <cellStyle name="40% - Accent5 29" xfId="1487"/>
    <cellStyle name="40% - Accent5 29 2" xfId="1488"/>
    <cellStyle name="40% - Accent5 3" xfId="1489"/>
    <cellStyle name="40% - Accent5 3 2" xfId="1490"/>
    <cellStyle name="40% - Accent5 30" xfId="1491"/>
    <cellStyle name="40% - Accent5 30 2" xfId="1492"/>
    <cellStyle name="40% - Accent5 31" xfId="1493"/>
    <cellStyle name="40% - Accent5 31 2" xfId="1494"/>
    <cellStyle name="40% - Accent5 32" xfId="1495"/>
    <cellStyle name="40% - Accent5 32 2" xfId="1496"/>
    <cellStyle name="40% - Accent5 33" xfId="1497"/>
    <cellStyle name="40% - Accent5 33 2" xfId="1498"/>
    <cellStyle name="40% - Accent5 34" xfId="1499"/>
    <cellStyle name="40% - Accent5 34 2" xfId="1500"/>
    <cellStyle name="40% - Accent5 35" xfId="1501"/>
    <cellStyle name="40% - Accent5 35 2" xfId="1502"/>
    <cellStyle name="40% - Accent5 36" xfId="1503"/>
    <cellStyle name="40% - Accent5 36 2" xfId="1504"/>
    <cellStyle name="40% - Accent5 37" xfId="1505"/>
    <cellStyle name="40% - Accent5 37 2" xfId="1506"/>
    <cellStyle name="40% - Accent5 38" xfId="1507"/>
    <cellStyle name="40% - Accent5 38 2" xfId="1508"/>
    <cellStyle name="40% - Accent5 39" xfId="1509"/>
    <cellStyle name="40% - Accent5 39 2" xfId="1510"/>
    <cellStyle name="40% - Accent5 4" xfId="1511"/>
    <cellStyle name="40% - Accent5 4 2" xfId="1512"/>
    <cellStyle name="40% - Accent5 40" xfId="1513"/>
    <cellStyle name="40% - Accent5 40 2" xfId="1514"/>
    <cellStyle name="40% - Accent5 41" xfId="1515"/>
    <cellStyle name="40% - Accent5 41 2" xfId="1516"/>
    <cellStyle name="40% - Accent5 42" xfId="1517"/>
    <cellStyle name="40% - Accent5 42 2" xfId="1518"/>
    <cellStyle name="40% - Accent5 43" xfId="1519"/>
    <cellStyle name="40% - Accent5 43 2" xfId="1520"/>
    <cellStyle name="40% - Accent5 44" xfId="1521"/>
    <cellStyle name="40% - Accent5 44 2" xfId="1522"/>
    <cellStyle name="40% - Accent5 45" xfId="1523"/>
    <cellStyle name="40% - Accent5 45 2" xfId="1524"/>
    <cellStyle name="40% - Accent5 46" xfId="1525"/>
    <cellStyle name="40% - Accent5 46 2" xfId="1526"/>
    <cellStyle name="40% - Accent5 47" xfId="1527"/>
    <cellStyle name="40% - Accent5 47 2" xfId="1528"/>
    <cellStyle name="40% - Accent5 48" xfId="1529"/>
    <cellStyle name="40% - Accent5 48 2" xfId="1530"/>
    <cellStyle name="40% - Accent5 49" xfId="1531"/>
    <cellStyle name="40% - Accent5 49 2" xfId="1532"/>
    <cellStyle name="40% - Accent5 5" xfId="1533"/>
    <cellStyle name="40% - Accent5 5 2" xfId="1534"/>
    <cellStyle name="40% - Accent5 50" xfId="1535"/>
    <cellStyle name="40% - Accent5 50 2" xfId="1536"/>
    <cellStyle name="40% - Accent5 51" xfId="1537"/>
    <cellStyle name="40% - Accent5 51 2" xfId="1538"/>
    <cellStyle name="40% - Accent5 52" xfId="1539"/>
    <cellStyle name="40% - Accent5 52 2" xfId="1540"/>
    <cellStyle name="40% - Accent5 53" xfId="1541"/>
    <cellStyle name="40% - Accent5 53 2" xfId="1542"/>
    <cellStyle name="40% - Accent5 54" xfId="1543"/>
    <cellStyle name="40% - Accent5 54 2" xfId="1544"/>
    <cellStyle name="40% - Accent5 55" xfId="1545"/>
    <cellStyle name="40% - Accent5 55 2" xfId="1546"/>
    <cellStyle name="40% - Accent5 56" xfId="1547"/>
    <cellStyle name="40% - Accent5 56 2" xfId="1548"/>
    <cellStyle name="40% - Accent5 57" xfId="1549"/>
    <cellStyle name="40% - Accent5 57 2" xfId="1550"/>
    <cellStyle name="40% - Accent5 58" xfId="1551"/>
    <cellStyle name="40% - Accent5 58 2" xfId="1552"/>
    <cellStyle name="40% - Accent5 59" xfId="1553"/>
    <cellStyle name="40% - Accent5 59 2" xfId="1554"/>
    <cellStyle name="40% - Accent5 6" xfId="1555"/>
    <cellStyle name="40% - Accent5 6 2" xfId="1556"/>
    <cellStyle name="40% - Accent5 60" xfId="1557"/>
    <cellStyle name="40% - Accent5 60 2" xfId="1558"/>
    <cellStyle name="40% - Accent5 61" xfId="1559"/>
    <cellStyle name="40% - Accent5 61 2" xfId="1560"/>
    <cellStyle name="40% - Accent5 62" xfId="1561"/>
    <cellStyle name="40% - Accent5 62 2" xfId="1562"/>
    <cellStyle name="40% - Accent5 63" xfId="1563"/>
    <cellStyle name="40% - Accent5 63 2" xfId="1564"/>
    <cellStyle name="40% - Accent5 64" xfId="1565"/>
    <cellStyle name="40% - Accent5 64 2" xfId="1566"/>
    <cellStyle name="40% - Accent5 65" xfId="1567"/>
    <cellStyle name="40% - Accent5 65 2" xfId="1568"/>
    <cellStyle name="40% - Accent5 66" xfId="1569"/>
    <cellStyle name="40% - Accent5 66 2" xfId="1570"/>
    <cellStyle name="40% - Accent5 67" xfId="1571"/>
    <cellStyle name="40% - Accent5 67 2" xfId="1572"/>
    <cellStyle name="40% - Accent5 68" xfId="1573"/>
    <cellStyle name="40% - Accent5 68 2" xfId="1574"/>
    <cellStyle name="40% - Accent5 69" xfId="1575"/>
    <cellStyle name="40% - Accent5 69 2" xfId="1576"/>
    <cellStyle name="40% - Accent5 7" xfId="1577"/>
    <cellStyle name="40% - Accent5 7 2" xfId="1578"/>
    <cellStyle name="40% - Accent5 70" xfId="1579"/>
    <cellStyle name="40% - Accent5 70 2" xfId="1580"/>
    <cellStyle name="40% - Accent5 71" xfId="1581"/>
    <cellStyle name="40% - Accent5 71 2" xfId="1582"/>
    <cellStyle name="40% - Accent5 72" xfId="1583"/>
    <cellStyle name="40% - Accent5 72 2" xfId="1584"/>
    <cellStyle name="40% - Accent5 8" xfId="1585"/>
    <cellStyle name="40% - Accent5 8 2" xfId="1586"/>
    <cellStyle name="40% - Accent5 9" xfId="1587"/>
    <cellStyle name="40% - Accent5 9 2" xfId="1588"/>
    <cellStyle name="40% - Accent6 10" xfId="1589"/>
    <cellStyle name="40% - Accent6 10 2" xfId="1590"/>
    <cellStyle name="40% - Accent6 11" xfId="1591"/>
    <cellStyle name="40% - Accent6 11 2" xfId="1592"/>
    <cellStyle name="40% - Accent6 12" xfId="1593"/>
    <cellStyle name="40% - Accent6 12 2" xfId="1594"/>
    <cellStyle name="40% - Accent6 13" xfId="1595"/>
    <cellStyle name="40% - Accent6 13 2" xfId="1596"/>
    <cellStyle name="40% - Accent6 14" xfId="1597"/>
    <cellStyle name="40% - Accent6 14 2" xfId="1598"/>
    <cellStyle name="40% - Accent6 15" xfId="1599"/>
    <cellStyle name="40% - Accent6 15 2" xfId="1600"/>
    <cellStyle name="40% - Accent6 16" xfId="1601"/>
    <cellStyle name="40% - Accent6 16 2" xfId="1602"/>
    <cellStyle name="40% - Accent6 17" xfId="1603"/>
    <cellStyle name="40% - Accent6 17 2" xfId="1604"/>
    <cellStyle name="40% - Accent6 18" xfId="1605"/>
    <cellStyle name="40% - Accent6 18 2" xfId="1606"/>
    <cellStyle name="40% - Accent6 19" xfId="1607"/>
    <cellStyle name="40% - Accent6 19 2" xfId="1608"/>
    <cellStyle name="40% - Accent6 2" xfId="1609"/>
    <cellStyle name="40% - Accent6 2 2" xfId="1610"/>
    <cellStyle name="40% - Accent6 20" xfId="1611"/>
    <cellStyle name="40% - Accent6 20 2" xfId="1612"/>
    <cellStyle name="40% - Accent6 21" xfId="1613"/>
    <cellStyle name="40% - Accent6 21 2" xfId="1614"/>
    <cellStyle name="40% - Accent6 22" xfId="1615"/>
    <cellStyle name="40% - Accent6 22 2" xfId="1616"/>
    <cellStyle name="40% - Accent6 23" xfId="1617"/>
    <cellStyle name="40% - Accent6 23 2" xfId="1618"/>
    <cellStyle name="40% - Accent6 24" xfId="1619"/>
    <cellStyle name="40% - Accent6 24 2" xfId="1620"/>
    <cellStyle name="40% - Accent6 25" xfId="1621"/>
    <cellStyle name="40% - Accent6 25 2" xfId="1622"/>
    <cellStyle name="40% - Accent6 26" xfId="1623"/>
    <cellStyle name="40% - Accent6 26 2" xfId="1624"/>
    <cellStyle name="40% - Accent6 27" xfId="1625"/>
    <cellStyle name="40% - Accent6 27 2" xfId="1626"/>
    <cellStyle name="40% - Accent6 28" xfId="1627"/>
    <cellStyle name="40% - Accent6 28 2" xfId="1628"/>
    <cellStyle name="40% - Accent6 29" xfId="1629"/>
    <cellStyle name="40% - Accent6 29 2" xfId="1630"/>
    <cellStyle name="40% - Accent6 3" xfId="1631"/>
    <cellStyle name="40% - Accent6 3 2" xfId="1632"/>
    <cellStyle name="40% - Accent6 30" xfId="1633"/>
    <cellStyle name="40% - Accent6 30 2" xfId="1634"/>
    <cellStyle name="40% - Accent6 31" xfId="1635"/>
    <cellStyle name="40% - Accent6 31 2" xfId="1636"/>
    <cellStyle name="40% - Accent6 32" xfId="1637"/>
    <cellStyle name="40% - Accent6 32 2" xfId="1638"/>
    <cellStyle name="40% - Accent6 33" xfId="1639"/>
    <cellStyle name="40% - Accent6 33 2" xfId="1640"/>
    <cellStyle name="40% - Accent6 34" xfId="1641"/>
    <cellStyle name="40% - Accent6 34 2" xfId="1642"/>
    <cellStyle name="40% - Accent6 35" xfId="1643"/>
    <cellStyle name="40% - Accent6 35 2" xfId="1644"/>
    <cellStyle name="40% - Accent6 36" xfId="1645"/>
    <cellStyle name="40% - Accent6 36 2" xfId="1646"/>
    <cellStyle name="40% - Accent6 37" xfId="1647"/>
    <cellStyle name="40% - Accent6 37 2" xfId="1648"/>
    <cellStyle name="40% - Accent6 38" xfId="1649"/>
    <cellStyle name="40% - Accent6 38 2" xfId="1650"/>
    <cellStyle name="40% - Accent6 39" xfId="1651"/>
    <cellStyle name="40% - Accent6 39 2" xfId="1652"/>
    <cellStyle name="40% - Accent6 4" xfId="1653"/>
    <cellStyle name="40% - Accent6 4 2" xfId="1654"/>
    <cellStyle name="40% - Accent6 40" xfId="1655"/>
    <cellStyle name="40% - Accent6 40 2" xfId="1656"/>
    <cellStyle name="40% - Accent6 41" xfId="1657"/>
    <cellStyle name="40% - Accent6 41 2" xfId="1658"/>
    <cellStyle name="40% - Accent6 42" xfId="1659"/>
    <cellStyle name="40% - Accent6 42 2" xfId="1660"/>
    <cellStyle name="40% - Accent6 43" xfId="1661"/>
    <cellStyle name="40% - Accent6 43 2" xfId="1662"/>
    <cellStyle name="40% - Accent6 44" xfId="1663"/>
    <cellStyle name="40% - Accent6 44 2" xfId="1664"/>
    <cellStyle name="40% - Accent6 45" xfId="1665"/>
    <cellStyle name="40% - Accent6 45 2" xfId="1666"/>
    <cellStyle name="40% - Accent6 46" xfId="1667"/>
    <cellStyle name="40% - Accent6 46 2" xfId="1668"/>
    <cellStyle name="40% - Accent6 47" xfId="1669"/>
    <cellStyle name="40% - Accent6 47 2" xfId="1670"/>
    <cellStyle name="40% - Accent6 48" xfId="1671"/>
    <cellStyle name="40% - Accent6 48 2" xfId="1672"/>
    <cellStyle name="40% - Accent6 49" xfId="1673"/>
    <cellStyle name="40% - Accent6 49 2" xfId="1674"/>
    <cellStyle name="40% - Accent6 5" xfId="1675"/>
    <cellStyle name="40% - Accent6 5 2" xfId="1676"/>
    <cellStyle name="40% - Accent6 50" xfId="1677"/>
    <cellStyle name="40% - Accent6 50 2" xfId="1678"/>
    <cellStyle name="40% - Accent6 51" xfId="1679"/>
    <cellStyle name="40% - Accent6 51 2" xfId="1680"/>
    <cellStyle name="40% - Accent6 52" xfId="1681"/>
    <cellStyle name="40% - Accent6 52 2" xfId="1682"/>
    <cellStyle name="40% - Accent6 53" xfId="1683"/>
    <cellStyle name="40% - Accent6 53 2" xfId="1684"/>
    <cellStyle name="40% - Accent6 54" xfId="1685"/>
    <cellStyle name="40% - Accent6 54 2" xfId="1686"/>
    <cellStyle name="40% - Accent6 55" xfId="1687"/>
    <cellStyle name="40% - Accent6 55 2" xfId="1688"/>
    <cellStyle name="40% - Accent6 56" xfId="1689"/>
    <cellStyle name="40% - Accent6 56 2" xfId="1690"/>
    <cellStyle name="40% - Accent6 57" xfId="1691"/>
    <cellStyle name="40% - Accent6 57 2" xfId="1692"/>
    <cellStyle name="40% - Accent6 58" xfId="1693"/>
    <cellStyle name="40% - Accent6 58 2" xfId="1694"/>
    <cellStyle name="40% - Accent6 59" xfId="1695"/>
    <cellStyle name="40% - Accent6 59 2" xfId="1696"/>
    <cellStyle name="40% - Accent6 6" xfId="1697"/>
    <cellStyle name="40% - Accent6 6 2" xfId="1698"/>
    <cellStyle name="40% - Accent6 60" xfId="1699"/>
    <cellStyle name="40% - Accent6 60 2" xfId="1700"/>
    <cellStyle name="40% - Accent6 61" xfId="1701"/>
    <cellStyle name="40% - Accent6 61 2" xfId="1702"/>
    <cellStyle name="40% - Accent6 62" xfId="1703"/>
    <cellStyle name="40% - Accent6 62 2" xfId="1704"/>
    <cellStyle name="40% - Accent6 63" xfId="1705"/>
    <cellStyle name="40% - Accent6 63 2" xfId="1706"/>
    <cellStyle name="40% - Accent6 64" xfId="1707"/>
    <cellStyle name="40% - Accent6 64 2" xfId="1708"/>
    <cellStyle name="40% - Accent6 65" xfId="1709"/>
    <cellStyle name="40% - Accent6 65 2" xfId="1710"/>
    <cellStyle name="40% - Accent6 66" xfId="1711"/>
    <cellStyle name="40% - Accent6 66 2" xfId="1712"/>
    <cellStyle name="40% - Accent6 67" xfId="1713"/>
    <cellStyle name="40% - Accent6 67 2" xfId="1714"/>
    <cellStyle name="40% - Accent6 68" xfId="1715"/>
    <cellStyle name="40% - Accent6 68 2" xfId="1716"/>
    <cellStyle name="40% - Accent6 69" xfId="1717"/>
    <cellStyle name="40% - Accent6 69 2" xfId="1718"/>
    <cellStyle name="40% - Accent6 7" xfId="1719"/>
    <cellStyle name="40% - Accent6 7 2" xfId="1720"/>
    <cellStyle name="40% - Accent6 70" xfId="1721"/>
    <cellStyle name="40% - Accent6 70 2" xfId="1722"/>
    <cellStyle name="40% - Accent6 71" xfId="1723"/>
    <cellStyle name="40% - Accent6 71 2" xfId="1724"/>
    <cellStyle name="40% - Accent6 72" xfId="1725"/>
    <cellStyle name="40% - Accent6 72 2" xfId="1726"/>
    <cellStyle name="40% - Accent6 8" xfId="1727"/>
    <cellStyle name="40% - Accent6 8 2" xfId="1728"/>
    <cellStyle name="40% - Accent6 9" xfId="1729"/>
    <cellStyle name="40% - Accent6 9 2" xfId="1730"/>
    <cellStyle name="60% - Accent1 10" xfId="1731"/>
    <cellStyle name="60% - Accent1 11" xfId="1732"/>
    <cellStyle name="60% - Accent1 12" xfId="1733"/>
    <cellStyle name="60% - Accent1 13" xfId="1734"/>
    <cellStyle name="60% - Accent1 14" xfId="1735"/>
    <cellStyle name="60% - Accent1 15" xfId="1736"/>
    <cellStyle name="60% - Accent1 16" xfId="1737"/>
    <cellStyle name="60% - Accent1 17" xfId="1738"/>
    <cellStyle name="60% - Accent1 18" xfId="1739"/>
    <cellStyle name="60% - Accent1 19" xfId="1740"/>
    <cellStyle name="60% - Accent1 2" xfId="1741"/>
    <cellStyle name="60% - Accent1 20" xfId="1742"/>
    <cellStyle name="60% - Accent1 21" xfId="1743"/>
    <cellStyle name="60% - Accent1 22" xfId="1744"/>
    <cellStyle name="60% - Accent1 23" xfId="1745"/>
    <cellStyle name="60% - Accent1 24" xfId="1746"/>
    <cellStyle name="60% - Accent1 25" xfId="1747"/>
    <cellStyle name="60% - Accent1 26" xfId="1748"/>
    <cellStyle name="60% - Accent1 27" xfId="1749"/>
    <cellStyle name="60% - Accent1 28" xfId="1750"/>
    <cellStyle name="60% - Accent1 29" xfId="1751"/>
    <cellStyle name="60% - Accent1 3" xfId="1752"/>
    <cellStyle name="60% - Accent1 30" xfId="1753"/>
    <cellStyle name="60% - Accent1 31" xfId="1754"/>
    <cellStyle name="60% - Accent1 32" xfId="1755"/>
    <cellStyle name="60% - Accent1 33" xfId="1756"/>
    <cellStyle name="60% - Accent1 34" xfId="1757"/>
    <cellStyle name="60% - Accent1 35" xfId="1758"/>
    <cellStyle name="60% - Accent1 36" xfId="1759"/>
    <cellStyle name="60% - Accent1 37" xfId="1760"/>
    <cellStyle name="60% - Accent1 38" xfId="1761"/>
    <cellStyle name="60% - Accent1 39" xfId="1762"/>
    <cellStyle name="60% - Accent1 4" xfId="1763"/>
    <cellStyle name="60% - Accent1 40" xfId="1764"/>
    <cellStyle name="60% - Accent1 41" xfId="1765"/>
    <cellStyle name="60% - Accent1 42" xfId="1766"/>
    <cellStyle name="60% - Accent1 43" xfId="1767"/>
    <cellStyle name="60% - Accent1 44" xfId="1768"/>
    <cellStyle name="60% - Accent1 45" xfId="1769"/>
    <cellStyle name="60% - Accent1 46" xfId="1770"/>
    <cellStyle name="60% - Accent1 47" xfId="1771"/>
    <cellStyle name="60% - Accent1 48" xfId="1772"/>
    <cellStyle name="60% - Accent1 49" xfId="1773"/>
    <cellStyle name="60% - Accent1 5" xfId="1774"/>
    <cellStyle name="60% - Accent1 50" xfId="1775"/>
    <cellStyle name="60% - Accent1 51" xfId="1776"/>
    <cellStyle name="60% - Accent1 52" xfId="1777"/>
    <cellStyle name="60% - Accent1 53" xfId="1778"/>
    <cellStyle name="60% - Accent1 54" xfId="1779"/>
    <cellStyle name="60% - Accent1 55" xfId="1780"/>
    <cellStyle name="60% - Accent1 56" xfId="1781"/>
    <cellStyle name="60% - Accent1 57" xfId="1782"/>
    <cellStyle name="60% - Accent1 58" xfId="1783"/>
    <cellStyle name="60% - Accent1 59" xfId="1784"/>
    <cellStyle name="60% - Accent1 6" xfId="1785"/>
    <cellStyle name="60% - Accent1 60" xfId="1786"/>
    <cellStyle name="60% - Accent1 61" xfId="1787"/>
    <cellStyle name="60% - Accent1 62" xfId="1788"/>
    <cellStyle name="60% - Accent1 63" xfId="1789"/>
    <cellStyle name="60% - Accent1 64" xfId="1790"/>
    <cellStyle name="60% - Accent1 65" xfId="1791"/>
    <cellStyle name="60% - Accent1 66" xfId="1792"/>
    <cellStyle name="60% - Accent1 67" xfId="1793"/>
    <cellStyle name="60% - Accent1 68" xfId="1794"/>
    <cellStyle name="60% - Accent1 69" xfId="1795"/>
    <cellStyle name="60% - Accent1 7" xfId="1796"/>
    <cellStyle name="60% - Accent1 70" xfId="1797"/>
    <cellStyle name="60% - Accent1 71" xfId="1798"/>
    <cellStyle name="60% - Accent1 72" xfId="1799"/>
    <cellStyle name="60% - Accent1 8" xfId="1800"/>
    <cellStyle name="60% - Accent1 9" xfId="1801"/>
    <cellStyle name="60% - Accent2 10" xfId="1802"/>
    <cellStyle name="60% - Accent2 11" xfId="1803"/>
    <cellStyle name="60% - Accent2 12" xfId="1804"/>
    <cellStyle name="60% - Accent2 13" xfId="1805"/>
    <cellStyle name="60% - Accent2 14" xfId="1806"/>
    <cellStyle name="60% - Accent2 15" xfId="1807"/>
    <cellStyle name="60% - Accent2 16" xfId="1808"/>
    <cellStyle name="60% - Accent2 17" xfId="1809"/>
    <cellStyle name="60% - Accent2 18" xfId="1810"/>
    <cellStyle name="60% - Accent2 19" xfId="1811"/>
    <cellStyle name="60% - Accent2 2" xfId="1812"/>
    <cellStyle name="60% - Accent2 20" xfId="1813"/>
    <cellStyle name="60% - Accent2 21" xfId="1814"/>
    <cellStyle name="60% - Accent2 22" xfId="1815"/>
    <cellStyle name="60% - Accent2 23" xfId="1816"/>
    <cellStyle name="60% - Accent2 24" xfId="1817"/>
    <cellStyle name="60% - Accent2 25" xfId="1818"/>
    <cellStyle name="60% - Accent2 26" xfId="1819"/>
    <cellStyle name="60% - Accent2 27" xfId="1820"/>
    <cellStyle name="60% - Accent2 28" xfId="1821"/>
    <cellStyle name="60% - Accent2 29" xfId="1822"/>
    <cellStyle name="60% - Accent2 3" xfId="1823"/>
    <cellStyle name="60% - Accent2 30" xfId="1824"/>
    <cellStyle name="60% - Accent2 31" xfId="1825"/>
    <cellStyle name="60% - Accent2 32" xfId="1826"/>
    <cellStyle name="60% - Accent2 33" xfId="1827"/>
    <cellStyle name="60% - Accent2 34" xfId="1828"/>
    <cellStyle name="60% - Accent2 35" xfId="1829"/>
    <cellStyle name="60% - Accent2 36" xfId="1830"/>
    <cellStyle name="60% - Accent2 37" xfId="1831"/>
    <cellStyle name="60% - Accent2 38" xfId="1832"/>
    <cellStyle name="60% - Accent2 39" xfId="1833"/>
    <cellStyle name="60% - Accent2 4" xfId="1834"/>
    <cellStyle name="60% - Accent2 40" xfId="1835"/>
    <cellStyle name="60% - Accent2 41" xfId="1836"/>
    <cellStyle name="60% - Accent2 42" xfId="1837"/>
    <cellStyle name="60% - Accent2 43" xfId="1838"/>
    <cellStyle name="60% - Accent2 44" xfId="1839"/>
    <cellStyle name="60% - Accent2 45" xfId="1840"/>
    <cellStyle name="60% - Accent2 46" xfId="1841"/>
    <cellStyle name="60% - Accent2 47" xfId="1842"/>
    <cellStyle name="60% - Accent2 48" xfId="1843"/>
    <cellStyle name="60% - Accent2 49" xfId="1844"/>
    <cellStyle name="60% - Accent2 5" xfId="1845"/>
    <cellStyle name="60% - Accent2 50" xfId="1846"/>
    <cellStyle name="60% - Accent2 51" xfId="1847"/>
    <cellStyle name="60% - Accent2 52" xfId="1848"/>
    <cellStyle name="60% - Accent2 53" xfId="1849"/>
    <cellStyle name="60% - Accent2 54" xfId="1850"/>
    <cellStyle name="60% - Accent2 55" xfId="1851"/>
    <cellStyle name="60% - Accent2 56" xfId="1852"/>
    <cellStyle name="60% - Accent2 57" xfId="1853"/>
    <cellStyle name="60% - Accent2 58" xfId="1854"/>
    <cellStyle name="60% - Accent2 59" xfId="1855"/>
    <cellStyle name="60% - Accent2 6" xfId="1856"/>
    <cellStyle name="60% - Accent2 60" xfId="1857"/>
    <cellStyle name="60% - Accent2 61" xfId="1858"/>
    <cellStyle name="60% - Accent2 62" xfId="1859"/>
    <cellStyle name="60% - Accent2 63" xfId="1860"/>
    <cellStyle name="60% - Accent2 64" xfId="1861"/>
    <cellStyle name="60% - Accent2 65" xfId="1862"/>
    <cellStyle name="60% - Accent2 66" xfId="1863"/>
    <cellStyle name="60% - Accent2 67" xfId="1864"/>
    <cellStyle name="60% - Accent2 68" xfId="1865"/>
    <cellStyle name="60% - Accent2 69" xfId="1866"/>
    <cellStyle name="60% - Accent2 7" xfId="1867"/>
    <cellStyle name="60% - Accent2 70" xfId="1868"/>
    <cellStyle name="60% - Accent2 71" xfId="1869"/>
    <cellStyle name="60% - Accent2 72" xfId="1870"/>
    <cellStyle name="60% - Accent2 8" xfId="1871"/>
    <cellStyle name="60% - Accent2 9" xfId="1872"/>
    <cellStyle name="60% - Accent3 10" xfId="1873"/>
    <cellStyle name="60% - Accent3 11" xfId="1874"/>
    <cellStyle name="60% - Accent3 12" xfId="1875"/>
    <cellStyle name="60% - Accent3 13" xfId="1876"/>
    <cellStyle name="60% - Accent3 14" xfId="1877"/>
    <cellStyle name="60% - Accent3 15" xfId="1878"/>
    <cellStyle name="60% - Accent3 16" xfId="1879"/>
    <cellStyle name="60% - Accent3 17" xfId="1880"/>
    <cellStyle name="60% - Accent3 18" xfId="1881"/>
    <cellStyle name="60% - Accent3 19" xfId="1882"/>
    <cellStyle name="60% - Accent3 2" xfId="1883"/>
    <cellStyle name="60% - Accent3 20" xfId="1884"/>
    <cellStyle name="60% - Accent3 21" xfId="1885"/>
    <cellStyle name="60% - Accent3 22" xfId="1886"/>
    <cellStyle name="60% - Accent3 23" xfId="1887"/>
    <cellStyle name="60% - Accent3 24" xfId="1888"/>
    <cellStyle name="60% - Accent3 25" xfId="1889"/>
    <cellStyle name="60% - Accent3 26" xfId="1890"/>
    <cellStyle name="60% - Accent3 27" xfId="1891"/>
    <cellStyle name="60% - Accent3 28" xfId="1892"/>
    <cellStyle name="60% - Accent3 29" xfId="1893"/>
    <cellStyle name="60% - Accent3 3" xfId="1894"/>
    <cellStyle name="60% - Accent3 30" xfId="1895"/>
    <cellStyle name="60% - Accent3 31" xfId="1896"/>
    <cellStyle name="60% - Accent3 32" xfId="1897"/>
    <cellStyle name="60% - Accent3 33" xfId="1898"/>
    <cellStyle name="60% - Accent3 34" xfId="1899"/>
    <cellStyle name="60% - Accent3 35" xfId="1900"/>
    <cellStyle name="60% - Accent3 36" xfId="1901"/>
    <cellStyle name="60% - Accent3 37" xfId="1902"/>
    <cellStyle name="60% - Accent3 38" xfId="1903"/>
    <cellStyle name="60% - Accent3 39" xfId="1904"/>
    <cellStyle name="60% - Accent3 4" xfId="1905"/>
    <cellStyle name="60% - Accent3 40" xfId="1906"/>
    <cellStyle name="60% - Accent3 41" xfId="1907"/>
    <cellStyle name="60% - Accent3 42" xfId="1908"/>
    <cellStyle name="60% - Accent3 43" xfId="1909"/>
    <cellStyle name="60% - Accent3 44" xfId="1910"/>
    <cellStyle name="60% - Accent3 45" xfId="1911"/>
    <cellStyle name="60% - Accent3 46" xfId="1912"/>
    <cellStyle name="60% - Accent3 47" xfId="1913"/>
    <cellStyle name="60% - Accent3 48" xfId="1914"/>
    <cellStyle name="60% - Accent3 49" xfId="1915"/>
    <cellStyle name="60% - Accent3 5" xfId="1916"/>
    <cellStyle name="60% - Accent3 50" xfId="1917"/>
    <cellStyle name="60% - Accent3 51" xfId="1918"/>
    <cellStyle name="60% - Accent3 52" xfId="1919"/>
    <cellStyle name="60% - Accent3 53" xfId="1920"/>
    <cellStyle name="60% - Accent3 54" xfId="1921"/>
    <cellStyle name="60% - Accent3 55" xfId="1922"/>
    <cellStyle name="60% - Accent3 56" xfId="1923"/>
    <cellStyle name="60% - Accent3 57" xfId="1924"/>
    <cellStyle name="60% - Accent3 58" xfId="1925"/>
    <cellStyle name="60% - Accent3 59" xfId="1926"/>
    <cellStyle name="60% - Accent3 6" xfId="1927"/>
    <cellStyle name="60% - Accent3 60" xfId="1928"/>
    <cellStyle name="60% - Accent3 61" xfId="1929"/>
    <cellStyle name="60% - Accent3 62" xfId="1930"/>
    <cellStyle name="60% - Accent3 63" xfId="1931"/>
    <cellStyle name="60% - Accent3 64" xfId="1932"/>
    <cellStyle name="60% - Accent3 65" xfId="1933"/>
    <cellStyle name="60% - Accent3 66" xfId="1934"/>
    <cellStyle name="60% - Accent3 67" xfId="1935"/>
    <cellStyle name="60% - Accent3 68" xfId="1936"/>
    <cellStyle name="60% - Accent3 69" xfId="1937"/>
    <cellStyle name="60% - Accent3 7" xfId="1938"/>
    <cellStyle name="60% - Accent3 70" xfId="1939"/>
    <cellStyle name="60% - Accent3 71" xfId="1940"/>
    <cellStyle name="60% - Accent3 72" xfId="1941"/>
    <cellStyle name="60% - Accent3 8" xfId="1942"/>
    <cellStyle name="60% - Accent3 9" xfId="1943"/>
    <cellStyle name="60% - Accent4 10" xfId="1944"/>
    <cellStyle name="60% - Accent4 11" xfId="1945"/>
    <cellStyle name="60% - Accent4 12" xfId="1946"/>
    <cellStyle name="60% - Accent4 13" xfId="1947"/>
    <cellStyle name="60% - Accent4 14" xfId="1948"/>
    <cellStyle name="60% - Accent4 15" xfId="1949"/>
    <cellStyle name="60% - Accent4 16" xfId="1950"/>
    <cellStyle name="60% - Accent4 17" xfId="1951"/>
    <cellStyle name="60% - Accent4 18" xfId="1952"/>
    <cellStyle name="60% - Accent4 19" xfId="1953"/>
    <cellStyle name="60% - Accent4 2" xfId="1954"/>
    <cellStyle name="60% - Accent4 20" xfId="1955"/>
    <cellStyle name="60% - Accent4 21" xfId="1956"/>
    <cellStyle name="60% - Accent4 22" xfId="1957"/>
    <cellStyle name="60% - Accent4 23" xfId="1958"/>
    <cellStyle name="60% - Accent4 24" xfId="1959"/>
    <cellStyle name="60% - Accent4 25" xfId="1960"/>
    <cellStyle name="60% - Accent4 26" xfId="1961"/>
    <cellStyle name="60% - Accent4 27" xfId="1962"/>
    <cellStyle name="60% - Accent4 28" xfId="1963"/>
    <cellStyle name="60% - Accent4 29" xfId="1964"/>
    <cellStyle name="60% - Accent4 3" xfId="1965"/>
    <cellStyle name="60% - Accent4 30" xfId="1966"/>
    <cellStyle name="60% - Accent4 31" xfId="1967"/>
    <cellStyle name="60% - Accent4 32" xfId="1968"/>
    <cellStyle name="60% - Accent4 33" xfId="1969"/>
    <cellStyle name="60% - Accent4 34" xfId="1970"/>
    <cellStyle name="60% - Accent4 35" xfId="1971"/>
    <cellStyle name="60% - Accent4 36" xfId="1972"/>
    <cellStyle name="60% - Accent4 37" xfId="1973"/>
    <cellStyle name="60% - Accent4 38" xfId="1974"/>
    <cellStyle name="60% - Accent4 39" xfId="1975"/>
    <cellStyle name="60% - Accent4 4" xfId="1976"/>
    <cellStyle name="60% - Accent4 40" xfId="1977"/>
    <cellStyle name="60% - Accent4 41" xfId="1978"/>
    <cellStyle name="60% - Accent4 42" xfId="1979"/>
    <cellStyle name="60% - Accent4 43" xfId="1980"/>
    <cellStyle name="60% - Accent4 44" xfId="1981"/>
    <cellStyle name="60% - Accent4 45" xfId="1982"/>
    <cellStyle name="60% - Accent4 46" xfId="1983"/>
    <cellStyle name="60% - Accent4 47" xfId="1984"/>
    <cellStyle name="60% - Accent4 48" xfId="1985"/>
    <cellStyle name="60% - Accent4 49" xfId="1986"/>
    <cellStyle name="60% - Accent4 5" xfId="1987"/>
    <cellStyle name="60% - Accent4 50" xfId="1988"/>
    <cellStyle name="60% - Accent4 51" xfId="1989"/>
    <cellStyle name="60% - Accent4 52" xfId="1990"/>
    <cellStyle name="60% - Accent4 53" xfId="1991"/>
    <cellStyle name="60% - Accent4 54" xfId="1992"/>
    <cellStyle name="60% - Accent4 55" xfId="1993"/>
    <cellStyle name="60% - Accent4 56" xfId="1994"/>
    <cellStyle name="60% - Accent4 57" xfId="1995"/>
    <cellStyle name="60% - Accent4 58" xfId="1996"/>
    <cellStyle name="60% - Accent4 59" xfId="1997"/>
    <cellStyle name="60% - Accent4 6" xfId="1998"/>
    <cellStyle name="60% - Accent4 60" xfId="1999"/>
    <cellStyle name="60% - Accent4 61" xfId="2000"/>
    <cellStyle name="60% - Accent4 62" xfId="2001"/>
    <cellStyle name="60% - Accent4 63" xfId="2002"/>
    <cellStyle name="60% - Accent4 64" xfId="2003"/>
    <cellStyle name="60% - Accent4 65" xfId="2004"/>
    <cellStyle name="60% - Accent4 66" xfId="2005"/>
    <cellStyle name="60% - Accent4 67" xfId="2006"/>
    <cellStyle name="60% - Accent4 68" xfId="2007"/>
    <cellStyle name="60% - Accent4 69" xfId="2008"/>
    <cellStyle name="60% - Accent4 7" xfId="2009"/>
    <cellStyle name="60% - Accent4 70" xfId="2010"/>
    <cellStyle name="60% - Accent4 71" xfId="2011"/>
    <cellStyle name="60% - Accent4 72" xfId="2012"/>
    <cellStyle name="60% - Accent4 8" xfId="2013"/>
    <cellStyle name="60% - Accent4 9" xfId="2014"/>
    <cellStyle name="60% - Accent5 10" xfId="2015"/>
    <cellStyle name="60% - Accent5 11" xfId="2016"/>
    <cellStyle name="60% - Accent5 12" xfId="2017"/>
    <cellStyle name="60% - Accent5 13" xfId="2018"/>
    <cellStyle name="60% - Accent5 14" xfId="2019"/>
    <cellStyle name="60% - Accent5 15" xfId="2020"/>
    <cellStyle name="60% - Accent5 16" xfId="2021"/>
    <cellStyle name="60% - Accent5 17" xfId="2022"/>
    <cellStyle name="60% - Accent5 18" xfId="2023"/>
    <cellStyle name="60% - Accent5 19" xfId="2024"/>
    <cellStyle name="60% - Accent5 2" xfId="2025"/>
    <cellStyle name="60% - Accent5 20" xfId="2026"/>
    <cellStyle name="60% - Accent5 21" xfId="2027"/>
    <cellStyle name="60% - Accent5 22" xfId="2028"/>
    <cellStyle name="60% - Accent5 23" xfId="2029"/>
    <cellStyle name="60% - Accent5 24" xfId="2030"/>
    <cellStyle name="60% - Accent5 25" xfId="2031"/>
    <cellStyle name="60% - Accent5 26" xfId="2032"/>
    <cellStyle name="60% - Accent5 27" xfId="2033"/>
    <cellStyle name="60% - Accent5 28" xfId="2034"/>
    <cellStyle name="60% - Accent5 29" xfId="2035"/>
    <cellStyle name="60% - Accent5 3" xfId="2036"/>
    <cellStyle name="60% - Accent5 30" xfId="2037"/>
    <cellStyle name="60% - Accent5 31" xfId="2038"/>
    <cellStyle name="60% - Accent5 32" xfId="2039"/>
    <cellStyle name="60% - Accent5 33" xfId="2040"/>
    <cellStyle name="60% - Accent5 34" xfId="2041"/>
    <cellStyle name="60% - Accent5 35" xfId="2042"/>
    <cellStyle name="60% - Accent5 36" xfId="2043"/>
    <cellStyle name="60% - Accent5 37" xfId="2044"/>
    <cellStyle name="60% - Accent5 38" xfId="2045"/>
    <cellStyle name="60% - Accent5 39" xfId="2046"/>
    <cellStyle name="60% - Accent5 4" xfId="2047"/>
    <cellStyle name="60% - Accent5 40" xfId="2048"/>
    <cellStyle name="60% - Accent5 41" xfId="2049"/>
    <cellStyle name="60% - Accent5 42" xfId="2050"/>
    <cellStyle name="60% - Accent5 43" xfId="2051"/>
    <cellStyle name="60% - Accent5 44" xfId="2052"/>
    <cellStyle name="60% - Accent5 45" xfId="2053"/>
    <cellStyle name="60% - Accent5 46" xfId="2054"/>
    <cellStyle name="60% - Accent5 47" xfId="2055"/>
    <cellStyle name="60% - Accent5 48" xfId="2056"/>
    <cellStyle name="60% - Accent5 49" xfId="2057"/>
    <cellStyle name="60% - Accent5 5" xfId="2058"/>
    <cellStyle name="60% - Accent5 50" xfId="2059"/>
    <cellStyle name="60% - Accent5 51" xfId="2060"/>
    <cellStyle name="60% - Accent5 52" xfId="2061"/>
    <cellStyle name="60% - Accent5 53" xfId="2062"/>
    <cellStyle name="60% - Accent5 54" xfId="2063"/>
    <cellStyle name="60% - Accent5 55" xfId="2064"/>
    <cellStyle name="60% - Accent5 56" xfId="2065"/>
    <cellStyle name="60% - Accent5 57" xfId="2066"/>
    <cellStyle name="60% - Accent5 58" xfId="2067"/>
    <cellStyle name="60% - Accent5 59" xfId="2068"/>
    <cellStyle name="60% - Accent5 6" xfId="2069"/>
    <cellStyle name="60% - Accent5 60" xfId="2070"/>
    <cellStyle name="60% - Accent5 61" xfId="2071"/>
    <cellStyle name="60% - Accent5 62" xfId="2072"/>
    <cellStyle name="60% - Accent5 63" xfId="2073"/>
    <cellStyle name="60% - Accent5 64" xfId="2074"/>
    <cellStyle name="60% - Accent5 65" xfId="2075"/>
    <cellStyle name="60% - Accent5 66" xfId="2076"/>
    <cellStyle name="60% - Accent5 67" xfId="2077"/>
    <cellStyle name="60% - Accent5 68" xfId="2078"/>
    <cellStyle name="60% - Accent5 69" xfId="2079"/>
    <cellStyle name="60% - Accent5 7" xfId="2080"/>
    <cellStyle name="60% - Accent5 70" xfId="2081"/>
    <cellStyle name="60% - Accent5 71" xfId="2082"/>
    <cellStyle name="60% - Accent5 72" xfId="2083"/>
    <cellStyle name="60% - Accent5 8" xfId="2084"/>
    <cellStyle name="60% - Accent5 9" xfId="2085"/>
    <cellStyle name="60% - Accent6 10" xfId="2086"/>
    <cellStyle name="60% - Accent6 11" xfId="2087"/>
    <cellStyle name="60% - Accent6 12" xfId="2088"/>
    <cellStyle name="60% - Accent6 13" xfId="2089"/>
    <cellStyle name="60% - Accent6 14" xfId="2090"/>
    <cellStyle name="60% - Accent6 15" xfId="2091"/>
    <cellStyle name="60% - Accent6 16" xfId="2092"/>
    <cellStyle name="60% - Accent6 17" xfId="2093"/>
    <cellStyle name="60% - Accent6 18" xfId="2094"/>
    <cellStyle name="60% - Accent6 19" xfId="2095"/>
    <cellStyle name="60% - Accent6 2" xfId="2096"/>
    <cellStyle name="60% - Accent6 20" xfId="2097"/>
    <cellStyle name="60% - Accent6 21" xfId="2098"/>
    <cellStyle name="60% - Accent6 22" xfId="2099"/>
    <cellStyle name="60% - Accent6 23" xfId="2100"/>
    <cellStyle name="60% - Accent6 24" xfId="2101"/>
    <cellStyle name="60% - Accent6 25" xfId="2102"/>
    <cellStyle name="60% - Accent6 26" xfId="2103"/>
    <cellStyle name="60% - Accent6 27" xfId="2104"/>
    <cellStyle name="60% - Accent6 28" xfId="2105"/>
    <cellStyle name="60% - Accent6 29" xfId="2106"/>
    <cellStyle name="60% - Accent6 3" xfId="2107"/>
    <cellStyle name="60% - Accent6 30" xfId="2108"/>
    <cellStyle name="60% - Accent6 31" xfId="2109"/>
    <cellStyle name="60% - Accent6 32" xfId="2110"/>
    <cellStyle name="60% - Accent6 33" xfId="2111"/>
    <cellStyle name="60% - Accent6 34" xfId="2112"/>
    <cellStyle name="60% - Accent6 35" xfId="2113"/>
    <cellStyle name="60% - Accent6 36" xfId="2114"/>
    <cellStyle name="60% - Accent6 37" xfId="2115"/>
    <cellStyle name="60% - Accent6 38" xfId="2116"/>
    <cellStyle name="60% - Accent6 39" xfId="2117"/>
    <cellStyle name="60% - Accent6 4" xfId="2118"/>
    <cellStyle name="60% - Accent6 40" xfId="2119"/>
    <cellStyle name="60% - Accent6 41" xfId="2120"/>
    <cellStyle name="60% - Accent6 42" xfId="2121"/>
    <cellStyle name="60% - Accent6 43" xfId="2122"/>
    <cellStyle name="60% - Accent6 44" xfId="2123"/>
    <cellStyle name="60% - Accent6 45" xfId="2124"/>
    <cellStyle name="60% - Accent6 46" xfId="2125"/>
    <cellStyle name="60% - Accent6 47" xfId="2126"/>
    <cellStyle name="60% - Accent6 48" xfId="2127"/>
    <cellStyle name="60% - Accent6 49" xfId="2128"/>
    <cellStyle name="60% - Accent6 5" xfId="2129"/>
    <cellStyle name="60% - Accent6 50" xfId="2130"/>
    <cellStyle name="60% - Accent6 51" xfId="2131"/>
    <cellStyle name="60% - Accent6 52" xfId="2132"/>
    <cellStyle name="60% - Accent6 53" xfId="2133"/>
    <cellStyle name="60% - Accent6 54" xfId="2134"/>
    <cellStyle name="60% - Accent6 55" xfId="2135"/>
    <cellStyle name="60% - Accent6 56" xfId="2136"/>
    <cellStyle name="60% - Accent6 57" xfId="2137"/>
    <cellStyle name="60% - Accent6 58" xfId="2138"/>
    <cellStyle name="60% - Accent6 59" xfId="2139"/>
    <cellStyle name="60% - Accent6 6" xfId="2140"/>
    <cellStyle name="60% - Accent6 60" xfId="2141"/>
    <cellStyle name="60% - Accent6 61" xfId="2142"/>
    <cellStyle name="60% - Accent6 62" xfId="2143"/>
    <cellStyle name="60% - Accent6 63" xfId="2144"/>
    <cellStyle name="60% - Accent6 64" xfId="2145"/>
    <cellStyle name="60% - Accent6 65" xfId="2146"/>
    <cellStyle name="60% - Accent6 66" xfId="2147"/>
    <cellStyle name="60% - Accent6 67" xfId="2148"/>
    <cellStyle name="60% - Accent6 68" xfId="2149"/>
    <cellStyle name="60% - Accent6 69" xfId="2150"/>
    <cellStyle name="60% - Accent6 7" xfId="2151"/>
    <cellStyle name="60% - Accent6 70" xfId="2152"/>
    <cellStyle name="60% - Accent6 71" xfId="2153"/>
    <cellStyle name="60% - Accent6 72" xfId="2154"/>
    <cellStyle name="60% - Accent6 8" xfId="2155"/>
    <cellStyle name="60% - Accent6 9" xfId="2156"/>
    <cellStyle name="Accent1 10" xfId="2157"/>
    <cellStyle name="Accent1 11" xfId="2158"/>
    <cellStyle name="Accent1 12" xfId="2159"/>
    <cellStyle name="Accent1 13" xfId="2160"/>
    <cellStyle name="Accent1 14" xfId="2161"/>
    <cellStyle name="Accent1 15" xfId="2162"/>
    <cellStyle name="Accent1 16" xfId="2163"/>
    <cellStyle name="Accent1 17" xfId="2164"/>
    <cellStyle name="Accent1 18" xfId="2165"/>
    <cellStyle name="Accent1 19" xfId="2166"/>
    <cellStyle name="Accent1 2" xfId="2167"/>
    <cellStyle name="Accent1 20" xfId="2168"/>
    <cellStyle name="Accent1 21" xfId="2169"/>
    <cellStyle name="Accent1 22" xfId="2170"/>
    <cellStyle name="Accent1 23" xfId="2171"/>
    <cellStyle name="Accent1 24" xfId="2172"/>
    <cellStyle name="Accent1 25" xfId="2173"/>
    <cellStyle name="Accent1 26" xfId="2174"/>
    <cellStyle name="Accent1 27" xfId="2175"/>
    <cellStyle name="Accent1 28" xfId="2176"/>
    <cellStyle name="Accent1 29" xfId="2177"/>
    <cellStyle name="Accent1 3" xfId="2178"/>
    <cellStyle name="Accent1 30" xfId="2179"/>
    <cellStyle name="Accent1 31" xfId="2180"/>
    <cellStyle name="Accent1 32" xfId="2181"/>
    <cellStyle name="Accent1 33" xfId="2182"/>
    <cellStyle name="Accent1 34" xfId="2183"/>
    <cellStyle name="Accent1 35" xfId="2184"/>
    <cellStyle name="Accent1 36" xfId="2185"/>
    <cellStyle name="Accent1 37" xfId="2186"/>
    <cellStyle name="Accent1 38" xfId="2187"/>
    <cellStyle name="Accent1 39" xfId="2188"/>
    <cellStyle name="Accent1 4" xfId="2189"/>
    <cellStyle name="Accent1 40" xfId="2190"/>
    <cellStyle name="Accent1 41" xfId="2191"/>
    <cellStyle name="Accent1 42" xfId="2192"/>
    <cellStyle name="Accent1 43" xfId="2193"/>
    <cellStyle name="Accent1 44" xfId="2194"/>
    <cellStyle name="Accent1 45" xfId="2195"/>
    <cellStyle name="Accent1 46" xfId="2196"/>
    <cellStyle name="Accent1 47" xfId="2197"/>
    <cellStyle name="Accent1 48" xfId="2198"/>
    <cellStyle name="Accent1 49" xfId="2199"/>
    <cellStyle name="Accent1 5" xfId="2200"/>
    <cellStyle name="Accent1 50" xfId="2201"/>
    <cellStyle name="Accent1 51" xfId="2202"/>
    <cellStyle name="Accent1 52" xfId="2203"/>
    <cellStyle name="Accent1 53" xfId="2204"/>
    <cellStyle name="Accent1 54" xfId="2205"/>
    <cellStyle name="Accent1 55" xfId="2206"/>
    <cellStyle name="Accent1 56" xfId="2207"/>
    <cellStyle name="Accent1 57" xfId="2208"/>
    <cellStyle name="Accent1 58" xfId="2209"/>
    <cellStyle name="Accent1 59" xfId="2210"/>
    <cellStyle name="Accent1 6" xfId="2211"/>
    <cellStyle name="Accent1 60" xfId="2212"/>
    <cellStyle name="Accent1 61" xfId="2213"/>
    <cellStyle name="Accent1 62" xfId="2214"/>
    <cellStyle name="Accent1 63" xfId="2215"/>
    <cellStyle name="Accent1 64" xfId="2216"/>
    <cellStyle name="Accent1 65" xfId="2217"/>
    <cellStyle name="Accent1 66" xfId="2218"/>
    <cellStyle name="Accent1 67" xfId="2219"/>
    <cellStyle name="Accent1 68" xfId="2220"/>
    <cellStyle name="Accent1 69" xfId="2221"/>
    <cellStyle name="Accent1 7" xfId="2222"/>
    <cellStyle name="Accent1 70" xfId="2223"/>
    <cellStyle name="Accent1 71" xfId="2224"/>
    <cellStyle name="Accent1 72" xfId="2225"/>
    <cellStyle name="Accent1 8" xfId="2226"/>
    <cellStyle name="Accent1 9" xfId="2227"/>
    <cellStyle name="Accent2 10" xfId="2228"/>
    <cellStyle name="Accent2 11" xfId="2229"/>
    <cellStyle name="Accent2 12" xfId="2230"/>
    <cellStyle name="Accent2 13" xfId="2231"/>
    <cellStyle name="Accent2 14" xfId="2232"/>
    <cellStyle name="Accent2 15" xfId="2233"/>
    <cellStyle name="Accent2 16" xfId="2234"/>
    <cellStyle name="Accent2 17" xfId="2235"/>
    <cellStyle name="Accent2 18" xfId="2236"/>
    <cellStyle name="Accent2 19" xfId="2237"/>
    <cellStyle name="Accent2 2" xfId="2238"/>
    <cellStyle name="Accent2 20" xfId="2239"/>
    <cellStyle name="Accent2 21" xfId="2240"/>
    <cellStyle name="Accent2 22" xfId="2241"/>
    <cellStyle name="Accent2 23" xfId="2242"/>
    <cellStyle name="Accent2 24" xfId="2243"/>
    <cellStyle name="Accent2 25" xfId="2244"/>
    <cellStyle name="Accent2 26" xfId="2245"/>
    <cellStyle name="Accent2 27" xfId="2246"/>
    <cellStyle name="Accent2 28" xfId="2247"/>
    <cellStyle name="Accent2 29" xfId="2248"/>
    <cellStyle name="Accent2 3" xfId="2249"/>
    <cellStyle name="Accent2 30" xfId="2250"/>
    <cellStyle name="Accent2 31" xfId="2251"/>
    <cellStyle name="Accent2 32" xfId="2252"/>
    <cellStyle name="Accent2 33" xfId="2253"/>
    <cellStyle name="Accent2 34" xfId="2254"/>
    <cellStyle name="Accent2 35" xfId="2255"/>
    <cellStyle name="Accent2 36" xfId="2256"/>
    <cellStyle name="Accent2 37" xfId="2257"/>
    <cellStyle name="Accent2 38" xfId="2258"/>
    <cellStyle name="Accent2 39" xfId="2259"/>
    <cellStyle name="Accent2 4" xfId="2260"/>
    <cellStyle name="Accent2 40" xfId="2261"/>
    <cellStyle name="Accent2 41" xfId="2262"/>
    <cellStyle name="Accent2 42" xfId="2263"/>
    <cellStyle name="Accent2 43" xfId="2264"/>
    <cellStyle name="Accent2 44" xfId="2265"/>
    <cellStyle name="Accent2 45" xfId="2266"/>
    <cellStyle name="Accent2 46" xfId="2267"/>
    <cellStyle name="Accent2 47" xfId="2268"/>
    <cellStyle name="Accent2 48" xfId="2269"/>
    <cellStyle name="Accent2 49" xfId="2270"/>
    <cellStyle name="Accent2 5" xfId="2271"/>
    <cellStyle name="Accent2 50" xfId="2272"/>
    <cellStyle name="Accent2 51" xfId="2273"/>
    <cellStyle name="Accent2 52" xfId="2274"/>
    <cellStyle name="Accent2 53" xfId="2275"/>
    <cellStyle name="Accent2 54" xfId="2276"/>
    <cellStyle name="Accent2 55" xfId="2277"/>
    <cellStyle name="Accent2 56" xfId="2278"/>
    <cellStyle name="Accent2 57" xfId="2279"/>
    <cellStyle name="Accent2 58" xfId="2280"/>
    <cellStyle name="Accent2 59" xfId="2281"/>
    <cellStyle name="Accent2 6" xfId="2282"/>
    <cellStyle name="Accent2 60" xfId="2283"/>
    <cellStyle name="Accent2 61" xfId="2284"/>
    <cellStyle name="Accent2 62" xfId="2285"/>
    <cellStyle name="Accent2 63" xfId="2286"/>
    <cellStyle name="Accent2 64" xfId="2287"/>
    <cellStyle name="Accent2 65" xfId="2288"/>
    <cellStyle name="Accent2 66" xfId="2289"/>
    <cellStyle name="Accent2 67" xfId="2290"/>
    <cellStyle name="Accent2 68" xfId="2291"/>
    <cellStyle name="Accent2 69" xfId="2292"/>
    <cellStyle name="Accent2 7" xfId="2293"/>
    <cellStyle name="Accent2 70" xfId="2294"/>
    <cellStyle name="Accent2 71" xfId="2295"/>
    <cellStyle name="Accent2 72" xfId="2296"/>
    <cellStyle name="Accent2 8" xfId="2297"/>
    <cellStyle name="Accent2 9" xfId="2298"/>
    <cellStyle name="Accent3 10" xfId="2299"/>
    <cellStyle name="Accent3 11" xfId="2300"/>
    <cellStyle name="Accent3 12" xfId="2301"/>
    <cellStyle name="Accent3 13" xfId="2302"/>
    <cellStyle name="Accent3 14" xfId="2303"/>
    <cellStyle name="Accent3 15" xfId="2304"/>
    <cellStyle name="Accent3 16" xfId="2305"/>
    <cellStyle name="Accent3 17" xfId="2306"/>
    <cellStyle name="Accent3 18" xfId="2307"/>
    <cellStyle name="Accent3 19" xfId="2308"/>
    <cellStyle name="Accent3 2" xfId="2309"/>
    <cellStyle name="Accent3 20" xfId="2310"/>
    <cellStyle name="Accent3 21" xfId="2311"/>
    <cellStyle name="Accent3 22" xfId="2312"/>
    <cellStyle name="Accent3 23" xfId="2313"/>
    <cellStyle name="Accent3 24" xfId="2314"/>
    <cellStyle name="Accent3 25" xfId="2315"/>
    <cellStyle name="Accent3 26" xfId="2316"/>
    <cellStyle name="Accent3 27" xfId="2317"/>
    <cellStyle name="Accent3 28" xfId="2318"/>
    <cellStyle name="Accent3 29" xfId="2319"/>
    <cellStyle name="Accent3 3" xfId="2320"/>
    <cellStyle name="Accent3 30" xfId="2321"/>
    <cellStyle name="Accent3 31" xfId="2322"/>
    <cellStyle name="Accent3 32" xfId="2323"/>
    <cellStyle name="Accent3 33" xfId="2324"/>
    <cellStyle name="Accent3 34" xfId="2325"/>
    <cellStyle name="Accent3 35" xfId="2326"/>
    <cellStyle name="Accent3 36" xfId="2327"/>
    <cellStyle name="Accent3 37" xfId="2328"/>
    <cellStyle name="Accent3 38" xfId="2329"/>
    <cellStyle name="Accent3 39" xfId="2330"/>
    <cellStyle name="Accent3 4" xfId="2331"/>
    <cellStyle name="Accent3 40" xfId="2332"/>
    <cellStyle name="Accent3 41" xfId="2333"/>
    <cellStyle name="Accent3 42" xfId="2334"/>
    <cellStyle name="Accent3 43" xfId="2335"/>
    <cellStyle name="Accent3 44" xfId="2336"/>
    <cellStyle name="Accent3 45" xfId="2337"/>
    <cellStyle name="Accent3 46" xfId="2338"/>
    <cellStyle name="Accent3 47" xfId="2339"/>
    <cellStyle name="Accent3 48" xfId="2340"/>
    <cellStyle name="Accent3 49" xfId="2341"/>
    <cellStyle name="Accent3 5" xfId="2342"/>
    <cellStyle name="Accent3 50" xfId="2343"/>
    <cellStyle name="Accent3 51" xfId="2344"/>
    <cellStyle name="Accent3 52" xfId="2345"/>
    <cellStyle name="Accent3 53" xfId="2346"/>
    <cellStyle name="Accent3 54" xfId="2347"/>
    <cellStyle name="Accent3 55" xfId="2348"/>
    <cellStyle name="Accent3 56" xfId="2349"/>
    <cellStyle name="Accent3 57" xfId="2350"/>
    <cellStyle name="Accent3 58" xfId="2351"/>
    <cellStyle name="Accent3 59" xfId="2352"/>
    <cellStyle name="Accent3 6" xfId="2353"/>
    <cellStyle name="Accent3 60" xfId="2354"/>
    <cellStyle name="Accent3 61" xfId="2355"/>
    <cellStyle name="Accent3 62" xfId="2356"/>
    <cellStyle name="Accent3 63" xfId="2357"/>
    <cellStyle name="Accent3 64" xfId="2358"/>
    <cellStyle name="Accent3 65" xfId="2359"/>
    <cellStyle name="Accent3 66" xfId="2360"/>
    <cellStyle name="Accent3 67" xfId="2361"/>
    <cellStyle name="Accent3 68" xfId="2362"/>
    <cellStyle name="Accent3 69" xfId="2363"/>
    <cellStyle name="Accent3 7" xfId="2364"/>
    <cellStyle name="Accent3 70" xfId="2365"/>
    <cellStyle name="Accent3 71" xfId="2366"/>
    <cellStyle name="Accent3 72" xfId="2367"/>
    <cellStyle name="Accent3 8" xfId="2368"/>
    <cellStyle name="Accent3 9" xfId="2369"/>
    <cellStyle name="Accent4 10" xfId="2370"/>
    <cellStyle name="Accent4 11" xfId="2371"/>
    <cellStyle name="Accent4 12" xfId="2372"/>
    <cellStyle name="Accent4 13" xfId="2373"/>
    <cellStyle name="Accent4 14" xfId="2374"/>
    <cellStyle name="Accent4 15" xfId="2375"/>
    <cellStyle name="Accent4 16" xfId="2376"/>
    <cellStyle name="Accent4 17" xfId="2377"/>
    <cellStyle name="Accent4 18" xfId="2378"/>
    <cellStyle name="Accent4 19" xfId="2379"/>
    <cellStyle name="Accent4 2" xfId="2380"/>
    <cellStyle name="Accent4 20" xfId="2381"/>
    <cellStyle name="Accent4 21" xfId="2382"/>
    <cellStyle name="Accent4 22" xfId="2383"/>
    <cellStyle name="Accent4 23" xfId="2384"/>
    <cellStyle name="Accent4 24" xfId="2385"/>
    <cellStyle name="Accent4 25" xfId="2386"/>
    <cellStyle name="Accent4 26" xfId="2387"/>
    <cellStyle name="Accent4 27" xfId="2388"/>
    <cellStyle name="Accent4 28" xfId="2389"/>
    <cellStyle name="Accent4 29" xfId="2390"/>
    <cellStyle name="Accent4 3" xfId="2391"/>
    <cellStyle name="Accent4 30" xfId="2392"/>
    <cellStyle name="Accent4 31" xfId="2393"/>
    <cellStyle name="Accent4 32" xfId="2394"/>
    <cellStyle name="Accent4 33" xfId="2395"/>
    <cellStyle name="Accent4 34" xfId="2396"/>
    <cellStyle name="Accent4 35" xfId="2397"/>
    <cellStyle name="Accent4 36" xfId="2398"/>
    <cellStyle name="Accent4 37" xfId="2399"/>
    <cellStyle name="Accent4 38" xfId="2400"/>
    <cellStyle name="Accent4 39" xfId="2401"/>
    <cellStyle name="Accent4 4" xfId="2402"/>
    <cellStyle name="Accent4 40" xfId="2403"/>
    <cellStyle name="Accent4 41" xfId="2404"/>
    <cellStyle name="Accent4 42" xfId="2405"/>
    <cellStyle name="Accent4 43" xfId="2406"/>
    <cellStyle name="Accent4 44" xfId="2407"/>
    <cellStyle name="Accent4 45" xfId="2408"/>
    <cellStyle name="Accent4 46" xfId="2409"/>
    <cellStyle name="Accent4 47" xfId="2410"/>
    <cellStyle name="Accent4 48" xfId="2411"/>
    <cellStyle name="Accent4 49" xfId="2412"/>
    <cellStyle name="Accent4 5" xfId="2413"/>
    <cellStyle name="Accent4 50" xfId="2414"/>
    <cellStyle name="Accent4 51" xfId="2415"/>
    <cellStyle name="Accent4 52" xfId="2416"/>
    <cellStyle name="Accent4 53" xfId="2417"/>
    <cellStyle name="Accent4 54" xfId="2418"/>
    <cellStyle name="Accent4 55" xfId="2419"/>
    <cellStyle name="Accent4 56" xfId="2420"/>
    <cellStyle name="Accent4 57" xfId="2421"/>
    <cellStyle name="Accent4 58" xfId="2422"/>
    <cellStyle name="Accent4 59" xfId="2423"/>
    <cellStyle name="Accent4 6" xfId="2424"/>
    <cellStyle name="Accent4 60" xfId="2425"/>
    <cellStyle name="Accent4 61" xfId="2426"/>
    <cellStyle name="Accent4 62" xfId="2427"/>
    <cellStyle name="Accent4 63" xfId="2428"/>
    <cellStyle name="Accent4 64" xfId="2429"/>
    <cellStyle name="Accent4 65" xfId="2430"/>
    <cellStyle name="Accent4 66" xfId="2431"/>
    <cellStyle name="Accent4 67" xfId="2432"/>
    <cellStyle name="Accent4 68" xfId="2433"/>
    <cellStyle name="Accent4 69" xfId="2434"/>
    <cellStyle name="Accent4 7" xfId="2435"/>
    <cellStyle name="Accent4 70" xfId="2436"/>
    <cellStyle name="Accent4 71" xfId="2437"/>
    <cellStyle name="Accent4 72" xfId="2438"/>
    <cellStyle name="Accent4 8" xfId="2439"/>
    <cellStyle name="Accent4 9" xfId="2440"/>
    <cellStyle name="Accent5 10" xfId="2441"/>
    <cellStyle name="Accent5 11" xfId="2442"/>
    <cellStyle name="Accent5 12" xfId="2443"/>
    <cellStyle name="Accent5 13" xfId="2444"/>
    <cellStyle name="Accent5 14" xfId="2445"/>
    <cellStyle name="Accent5 15" xfId="2446"/>
    <cellStyle name="Accent5 16" xfId="2447"/>
    <cellStyle name="Accent5 17" xfId="2448"/>
    <cellStyle name="Accent5 18" xfId="2449"/>
    <cellStyle name="Accent5 19" xfId="2450"/>
    <cellStyle name="Accent5 2" xfId="2451"/>
    <cellStyle name="Accent5 20" xfId="2452"/>
    <cellStyle name="Accent5 21" xfId="2453"/>
    <cellStyle name="Accent5 22" xfId="2454"/>
    <cellStyle name="Accent5 23" xfId="2455"/>
    <cellStyle name="Accent5 24" xfId="2456"/>
    <cellStyle name="Accent5 25" xfId="2457"/>
    <cellStyle name="Accent5 26" xfId="2458"/>
    <cellStyle name="Accent5 27" xfId="2459"/>
    <cellStyle name="Accent5 28" xfId="2460"/>
    <cellStyle name="Accent5 29" xfId="2461"/>
    <cellStyle name="Accent5 3" xfId="2462"/>
    <cellStyle name="Accent5 30" xfId="2463"/>
    <cellStyle name="Accent5 31" xfId="2464"/>
    <cellStyle name="Accent5 32" xfId="2465"/>
    <cellStyle name="Accent5 33" xfId="2466"/>
    <cellStyle name="Accent5 34" xfId="2467"/>
    <cellStyle name="Accent5 35" xfId="2468"/>
    <cellStyle name="Accent5 36" xfId="2469"/>
    <cellStyle name="Accent5 37" xfId="2470"/>
    <cellStyle name="Accent5 38" xfId="2471"/>
    <cellStyle name="Accent5 39" xfId="2472"/>
    <cellStyle name="Accent5 4" xfId="2473"/>
    <cellStyle name="Accent5 40" xfId="2474"/>
    <cellStyle name="Accent5 41" xfId="2475"/>
    <cellStyle name="Accent5 42" xfId="2476"/>
    <cellStyle name="Accent5 43" xfId="2477"/>
    <cellStyle name="Accent5 44" xfId="2478"/>
    <cellStyle name="Accent5 45" xfId="2479"/>
    <cellStyle name="Accent5 46" xfId="2480"/>
    <cellStyle name="Accent5 47" xfId="2481"/>
    <cellStyle name="Accent5 48" xfId="2482"/>
    <cellStyle name="Accent5 49" xfId="2483"/>
    <cellStyle name="Accent5 5" xfId="2484"/>
    <cellStyle name="Accent5 50" xfId="2485"/>
    <cellStyle name="Accent5 51" xfId="2486"/>
    <cellStyle name="Accent5 52" xfId="2487"/>
    <cellStyle name="Accent5 53" xfId="2488"/>
    <cellStyle name="Accent5 54" xfId="2489"/>
    <cellStyle name="Accent5 55" xfId="2490"/>
    <cellStyle name="Accent5 56" xfId="2491"/>
    <cellStyle name="Accent5 57" xfId="2492"/>
    <cellStyle name="Accent5 58" xfId="2493"/>
    <cellStyle name="Accent5 59" xfId="2494"/>
    <cellStyle name="Accent5 6" xfId="2495"/>
    <cellStyle name="Accent5 60" xfId="2496"/>
    <cellStyle name="Accent5 61" xfId="2497"/>
    <cellStyle name="Accent5 62" xfId="2498"/>
    <cellStyle name="Accent5 63" xfId="2499"/>
    <cellStyle name="Accent5 64" xfId="2500"/>
    <cellStyle name="Accent5 65" xfId="2501"/>
    <cellStyle name="Accent5 66" xfId="2502"/>
    <cellStyle name="Accent5 67" xfId="2503"/>
    <cellStyle name="Accent5 68" xfId="2504"/>
    <cellStyle name="Accent5 69" xfId="2505"/>
    <cellStyle name="Accent5 7" xfId="2506"/>
    <cellStyle name="Accent5 70" xfId="2507"/>
    <cellStyle name="Accent5 71" xfId="2508"/>
    <cellStyle name="Accent5 72" xfId="2509"/>
    <cellStyle name="Accent5 8" xfId="2510"/>
    <cellStyle name="Accent5 9" xfId="2511"/>
    <cellStyle name="Accent6 10" xfId="2512"/>
    <cellStyle name="Accent6 11" xfId="2513"/>
    <cellStyle name="Accent6 12" xfId="2514"/>
    <cellStyle name="Accent6 13" xfId="2515"/>
    <cellStyle name="Accent6 14" xfId="2516"/>
    <cellStyle name="Accent6 15" xfId="2517"/>
    <cellStyle name="Accent6 16" xfId="2518"/>
    <cellStyle name="Accent6 17" xfId="2519"/>
    <cellStyle name="Accent6 18" xfId="2520"/>
    <cellStyle name="Accent6 19" xfId="2521"/>
    <cellStyle name="Accent6 2" xfId="2522"/>
    <cellStyle name="Accent6 20" xfId="2523"/>
    <cellStyle name="Accent6 21" xfId="2524"/>
    <cellStyle name="Accent6 22" xfId="2525"/>
    <cellStyle name="Accent6 23" xfId="2526"/>
    <cellStyle name="Accent6 24" xfId="2527"/>
    <cellStyle name="Accent6 25" xfId="2528"/>
    <cellStyle name="Accent6 26" xfId="2529"/>
    <cellStyle name="Accent6 27" xfId="2530"/>
    <cellStyle name="Accent6 28" xfId="2531"/>
    <cellStyle name="Accent6 29" xfId="2532"/>
    <cellStyle name="Accent6 3" xfId="2533"/>
    <cellStyle name="Accent6 30" xfId="2534"/>
    <cellStyle name="Accent6 31" xfId="2535"/>
    <cellStyle name="Accent6 32" xfId="2536"/>
    <cellStyle name="Accent6 33" xfId="2537"/>
    <cellStyle name="Accent6 34" xfId="2538"/>
    <cellStyle name="Accent6 35" xfId="2539"/>
    <cellStyle name="Accent6 36" xfId="2540"/>
    <cellStyle name="Accent6 37" xfId="2541"/>
    <cellStyle name="Accent6 38" xfId="2542"/>
    <cellStyle name="Accent6 39" xfId="2543"/>
    <cellStyle name="Accent6 4" xfId="2544"/>
    <cellStyle name="Accent6 40" xfId="2545"/>
    <cellStyle name="Accent6 41" xfId="2546"/>
    <cellStyle name="Accent6 42" xfId="2547"/>
    <cellStyle name="Accent6 43" xfId="2548"/>
    <cellStyle name="Accent6 44" xfId="2549"/>
    <cellStyle name="Accent6 45" xfId="2550"/>
    <cellStyle name="Accent6 46" xfId="2551"/>
    <cellStyle name="Accent6 47" xfId="2552"/>
    <cellStyle name="Accent6 48" xfId="2553"/>
    <cellStyle name="Accent6 49" xfId="2554"/>
    <cellStyle name="Accent6 5" xfId="2555"/>
    <cellStyle name="Accent6 50" xfId="2556"/>
    <cellStyle name="Accent6 51" xfId="2557"/>
    <cellStyle name="Accent6 52" xfId="2558"/>
    <cellStyle name="Accent6 53" xfId="2559"/>
    <cellStyle name="Accent6 54" xfId="2560"/>
    <cellStyle name="Accent6 55" xfId="2561"/>
    <cellStyle name="Accent6 56" xfId="2562"/>
    <cellStyle name="Accent6 57" xfId="2563"/>
    <cellStyle name="Accent6 58" xfId="2564"/>
    <cellStyle name="Accent6 59" xfId="2565"/>
    <cellStyle name="Accent6 6" xfId="2566"/>
    <cellStyle name="Accent6 60" xfId="2567"/>
    <cellStyle name="Accent6 61" xfId="2568"/>
    <cellStyle name="Accent6 62" xfId="2569"/>
    <cellStyle name="Accent6 63" xfId="2570"/>
    <cellStyle name="Accent6 64" xfId="2571"/>
    <cellStyle name="Accent6 65" xfId="2572"/>
    <cellStyle name="Accent6 66" xfId="2573"/>
    <cellStyle name="Accent6 67" xfId="2574"/>
    <cellStyle name="Accent6 68" xfId="2575"/>
    <cellStyle name="Accent6 69" xfId="2576"/>
    <cellStyle name="Accent6 7" xfId="2577"/>
    <cellStyle name="Accent6 70" xfId="2578"/>
    <cellStyle name="Accent6 71" xfId="2579"/>
    <cellStyle name="Accent6 72" xfId="2580"/>
    <cellStyle name="Accent6 8" xfId="2581"/>
    <cellStyle name="Accent6 9" xfId="2582"/>
    <cellStyle name="Bad 10" xfId="2583"/>
    <cellStyle name="Bad 11" xfId="2584"/>
    <cellStyle name="Bad 12" xfId="2585"/>
    <cellStyle name="Bad 13" xfId="2586"/>
    <cellStyle name="Bad 14" xfId="2587"/>
    <cellStyle name="Bad 15" xfId="2588"/>
    <cellStyle name="Bad 16" xfId="2589"/>
    <cellStyle name="Bad 17" xfId="2590"/>
    <cellStyle name="Bad 18" xfId="2591"/>
    <cellStyle name="Bad 19" xfId="2592"/>
    <cellStyle name="Bad 2" xfId="2593"/>
    <cellStyle name="Bad 20" xfId="2594"/>
    <cellStyle name="Bad 21" xfId="2595"/>
    <cellStyle name="Bad 22" xfId="2596"/>
    <cellStyle name="Bad 23" xfId="2597"/>
    <cellStyle name="Bad 24" xfId="2598"/>
    <cellStyle name="Bad 25" xfId="2599"/>
    <cellStyle name="Bad 26" xfId="2600"/>
    <cellStyle name="Bad 27" xfId="2601"/>
    <cellStyle name="Bad 28" xfId="2602"/>
    <cellStyle name="Bad 29" xfId="2603"/>
    <cellStyle name="Bad 3" xfId="2604"/>
    <cellStyle name="Bad 30" xfId="2605"/>
    <cellStyle name="Bad 31" xfId="2606"/>
    <cellStyle name="Bad 32" xfId="2607"/>
    <cellStyle name="Bad 33" xfId="2608"/>
    <cellStyle name="Bad 34" xfId="2609"/>
    <cellStyle name="Bad 35" xfId="2610"/>
    <cellStyle name="Bad 36" xfId="2611"/>
    <cellStyle name="Bad 37" xfId="2612"/>
    <cellStyle name="Bad 38" xfId="2613"/>
    <cellStyle name="Bad 39" xfId="2614"/>
    <cellStyle name="Bad 4" xfId="2615"/>
    <cellStyle name="Bad 40" xfId="2616"/>
    <cellStyle name="Bad 41" xfId="2617"/>
    <cellStyle name="Bad 42" xfId="2618"/>
    <cellStyle name="Bad 43" xfId="2619"/>
    <cellStyle name="Bad 44" xfId="2620"/>
    <cellStyle name="Bad 45" xfId="2621"/>
    <cellStyle name="Bad 46" xfId="2622"/>
    <cellStyle name="Bad 47" xfId="2623"/>
    <cellStyle name="Bad 48" xfId="2624"/>
    <cellStyle name="Bad 49" xfId="2625"/>
    <cellStyle name="Bad 5" xfId="2626"/>
    <cellStyle name="Bad 50" xfId="2627"/>
    <cellStyle name="Bad 51" xfId="2628"/>
    <cellStyle name="Bad 52" xfId="2629"/>
    <cellStyle name="Bad 53" xfId="2630"/>
    <cellStyle name="Bad 54" xfId="2631"/>
    <cellStyle name="Bad 55" xfId="2632"/>
    <cellStyle name="Bad 56" xfId="2633"/>
    <cellStyle name="Bad 57" xfId="2634"/>
    <cellStyle name="Bad 58" xfId="2635"/>
    <cellStyle name="Bad 59" xfId="2636"/>
    <cellStyle name="Bad 6" xfId="2637"/>
    <cellStyle name="Bad 60" xfId="2638"/>
    <cellStyle name="Bad 61" xfId="2639"/>
    <cellStyle name="Bad 62" xfId="2640"/>
    <cellStyle name="Bad 63" xfId="2641"/>
    <cellStyle name="Bad 64" xfId="2642"/>
    <cellStyle name="Bad 65" xfId="2643"/>
    <cellStyle name="Bad 66" xfId="2644"/>
    <cellStyle name="Bad 67" xfId="2645"/>
    <cellStyle name="Bad 68" xfId="2646"/>
    <cellStyle name="Bad 69" xfId="2647"/>
    <cellStyle name="Bad 7" xfId="2648"/>
    <cellStyle name="Bad 70" xfId="2649"/>
    <cellStyle name="Bad 71" xfId="2650"/>
    <cellStyle name="Bad 72" xfId="2651"/>
    <cellStyle name="Bad 8" xfId="2652"/>
    <cellStyle name="Bad 9" xfId="2653"/>
    <cellStyle name="Calculation 10" xfId="2654"/>
    <cellStyle name="Calculation 11" xfId="2655"/>
    <cellStyle name="Calculation 12" xfId="2656"/>
    <cellStyle name="Calculation 13" xfId="2657"/>
    <cellStyle name="Calculation 14" xfId="2658"/>
    <cellStyle name="Calculation 15" xfId="2659"/>
    <cellStyle name="Calculation 16" xfId="2660"/>
    <cellStyle name="Calculation 17" xfId="2661"/>
    <cellStyle name="Calculation 18" xfId="2662"/>
    <cellStyle name="Calculation 19" xfId="2663"/>
    <cellStyle name="Calculation 2" xfId="2664"/>
    <cellStyle name="Calculation 20" xfId="2665"/>
    <cellStyle name="Calculation 21" xfId="2666"/>
    <cellStyle name="Calculation 22" xfId="2667"/>
    <cellStyle name="Calculation 23" xfId="2668"/>
    <cellStyle name="Calculation 24" xfId="2669"/>
    <cellStyle name="Calculation 25" xfId="2670"/>
    <cellStyle name="Calculation 26" xfId="2671"/>
    <cellStyle name="Calculation 27" xfId="2672"/>
    <cellStyle name="Calculation 28" xfId="2673"/>
    <cellStyle name="Calculation 29" xfId="2674"/>
    <cellStyle name="Calculation 3" xfId="2675"/>
    <cellStyle name="Calculation 30" xfId="2676"/>
    <cellStyle name="Calculation 31" xfId="2677"/>
    <cellStyle name="Calculation 32" xfId="2678"/>
    <cellStyle name="Calculation 33" xfId="2679"/>
    <cellStyle name="Calculation 34" xfId="2680"/>
    <cellStyle name="Calculation 35" xfId="2681"/>
    <cellStyle name="Calculation 36" xfId="2682"/>
    <cellStyle name="Calculation 37" xfId="2683"/>
    <cellStyle name="Calculation 38" xfId="2684"/>
    <cellStyle name="Calculation 39" xfId="2685"/>
    <cellStyle name="Calculation 4" xfId="2686"/>
    <cellStyle name="Calculation 40" xfId="2687"/>
    <cellStyle name="Calculation 41" xfId="2688"/>
    <cellStyle name="Calculation 42" xfId="2689"/>
    <cellStyle name="Calculation 43" xfId="2690"/>
    <cellStyle name="Calculation 44" xfId="2691"/>
    <cellStyle name="Calculation 45" xfId="2692"/>
    <cellStyle name="Calculation 46" xfId="2693"/>
    <cellStyle name="Calculation 47" xfId="2694"/>
    <cellStyle name="Calculation 48" xfId="2695"/>
    <cellStyle name="Calculation 49" xfId="2696"/>
    <cellStyle name="Calculation 5" xfId="2697"/>
    <cellStyle name="Calculation 50" xfId="2698"/>
    <cellStyle name="Calculation 51" xfId="2699"/>
    <cellStyle name="Calculation 52" xfId="2700"/>
    <cellStyle name="Calculation 53" xfId="2701"/>
    <cellStyle name="Calculation 54" xfId="2702"/>
    <cellStyle name="Calculation 55" xfId="2703"/>
    <cellStyle name="Calculation 56" xfId="2704"/>
    <cellStyle name="Calculation 57" xfId="2705"/>
    <cellStyle name="Calculation 58" xfId="2706"/>
    <cellStyle name="Calculation 59" xfId="2707"/>
    <cellStyle name="Calculation 6" xfId="2708"/>
    <cellStyle name="Calculation 60" xfId="2709"/>
    <cellStyle name="Calculation 61" xfId="2710"/>
    <cellStyle name="Calculation 62" xfId="2711"/>
    <cellStyle name="Calculation 63" xfId="2712"/>
    <cellStyle name="Calculation 64" xfId="2713"/>
    <cellStyle name="Calculation 65" xfId="2714"/>
    <cellStyle name="Calculation 66" xfId="2715"/>
    <cellStyle name="Calculation 67" xfId="2716"/>
    <cellStyle name="Calculation 68" xfId="2717"/>
    <cellStyle name="Calculation 69" xfId="2718"/>
    <cellStyle name="Calculation 7" xfId="2719"/>
    <cellStyle name="Calculation 70" xfId="2720"/>
    <cellStyle name="Calculation 71" xfId="2721"/>
    <cellStyle name="Calculation 72" xfId="2722"/>
    <cellStyle name="Calculation 8" xfId="2723"/>
    <cellStyle name="Calculation 9" xfId="2724"/>
    <cellStyle name="Check Cell 10" xfId="2725"/>
    <cellStyle name="Check Cell 11" xfId="2726"/>
    <cellStyle name="Check Cell 12" xfId="2727"/>
    <cellStyle name="Check Cell 13" xfId="2728"/>
    <cellStyle name="Check Cell 14" xfId="2729"/>
    <cellStyle name="Check Cell 15" xfId="2730"/>
    <cellStyle name="Check Cell 16" xfId="2731"/>
    <cellStyle name="Check Cell 17" xfId="2732"/>
    <cellStyle name="Check Cell 18" xfId="2733"/>
    <cellStyle name="Check Cell 19" xfId="2734"/>
    <cellStyle name="Check Cell 2" xfId="2735"/>
    <cellStyle name="Check Cell 20" xfId="2736"/>
    <cellStyle name="Check Cell 21" xfId="2737"/>
    <cellStyle name="Check Cell 22" xfId="2738"/>
    <cellStyle name="Check Cell 23" xfId="2739"/>
    <cellStyle name="Check Cell 24" xfId="2740"/>
    <cellStyle name="Check Cell 25" xfId="2741"/>
    <cellStyle name="Check Cell 26" xfId="2742"/>
    <cellStyle name="Check Cell 27" xfId="2743"/>
    <cellStyle name="Check Cell 28" xfId="2744"/>
    <cellStyle name="Check Cell 29" xfId="2745"/>
    <cellStyle name="Check Cell 3" xfId="2746"/>
    <cellStyle name="Check Cell 30" xfId="2747"/>
    <cellStyle name="Check Cell 31" xfId="2748"/>
    <cellStyle name="Check Cell 32" xfId="2749"/>
    <cellStyle name="Check Cell 33" xfId="2750"/>
    <cellStyle name="Check Cell 34" xfId="2751"/>
    <cellStyle name="Check Cell 35" xfId="2752"/>
    <cellStyle name="Check Cell 36" xfId="2753"/>
    <cellStyle name="Check Cell 37" xfId="2754"/>
    <cellStyle name="Check Cell 38" xfId="2755"/>
    <cellStyle name="Check Cell 39" xfId="2756"/>
    <cellStyle name="Check Cell 4" xfId="2757"/>
    <cellStyle name="Check Cell 40" xfId="2758"/>
    <cellStyle name="Check Cell 41" xfId="2759"/>
    <cellStyle name="Check Cell 42" xfId="2760"/>
    <cellStyle name="Check Cell 43" xfId="2761"/>
    <cellStyle name="Check Cell 44" xfId="2762"/>
    <cellStyle name="Check Cell 45" xfId="2763"/>
    <cellStyle name="Check Cell 46" xfId="2764"/>
    <cellStyle name="Check Cell 47" xfId="2765"/>
    <cellStyle name="Check Cell 48" xfId="2766"/>
    <cellStyle name="Check Cell 49" xfId="2767"/>
    <cellStyle name="Check Cell 5" xfId="2768"/>
    <cellStyle name="Check Cell 50" xfId="2769"/>
    <cellStyle name="Check Cell 51" xfId="2770"/>
    <cellStyle name="Check Cell 52" xfId="2771"/>
    <cellStyle name="Check Cell 53" xfId="2772"/>
    <cellStyle name="Check Cell 54" xfId="2773"/>
    <cellStyle name="Check Cell 55" xfId="2774"/>
    <cellStyle name="Check Cell 56" xfId="2775"/>
    <cellStyle name="Check Cell 57" xfId="2776"/>
    <cellStyle name="Check Cell 58" xfId="2777"/>
    <cellStyle name="Check Cell 59" xfId="2778"/>
    <cellStyle name="Check Cell 6" xfId="2779"/>
    <cellStyle name="Check Cell 60" xfId="2780"/>
    <cellStyle name="Check Cell 61" xfId="2781"/>
    <cellStyle name="Check Cell 62" xfId="2782"/>
    <cellStyle name="Check Cell 63" xfId="2783"/>
    <cellStyle name="Check Cell 64" xfId="2784"/>
    <cellStyle name="Check Cell 65" xfId="2785"/>
    <cellStyle name="Check Cell 66" xfId="2786"/>
    <cellStyle name="Check Cell 67" xfId="2787"/>
    <cellStyle name="Check Cell 68" xfId="2788"/>
    <cellStyle name="Check Cell 69" xfId="2789"/>
    <cellStyle name="Check Cell 7" xfId="2790"/>
    <cellStyle name="Check Cell 70" xfId="2791"/>
    <cellStyle name="Check Cell 71" xfId="2792"/>
    <cellStyle name="Check Cell 72" xfId="2793"/>
    <cellStyle name="Check Cell 8" xfId="2794"/>
    <cellStyle name="Check Cell 9" xfId="2795"/>
    <cellStyle name="ColumnAttributeAbovePrompt" xfId="2796"/>
    <cellStyle name="ColumnAttributePrompt" xfId="2797"/>
    <cellStyle name="ColumnAttributeValue" xfId="2798"/>
    <cellStyle name="ColumnHeadingPrompt" xfId="2799"/>
    <cellStyle name="ColumnHeadingValue" xfId="2800"/>
    <cellStyle name="Comma" xfId="1" builtinId="3"/>
    <cellStyle name="Comma [0] 2" xfId="2801"/>
    <cellStyle name="Comma 10" xfId="3962"/>
    <cellStyle name="Comma 11" xfId="3967"/>
    <cellStyle name="Comma 12" xfId="3970"/>
    <cellStyle name="Comma 13" xfId="3973"/>
    <cellStyle name="Comma 14" xfId="3976"/>
    <cellStyle name="Comma 2" xfId="4"/>
    <cellStyle name="Comma 2 2" xfId="8"/>
    <cellStyle name="Comma 3" xfId="5"/>
    <cellStyle name="Comma 4" xfId="9"/>
    <cellStyle name="Comma 5" xfId="22"/>
    <cellStyle name="Comma 6" xfId="2802"/>
    <cellStyle name="Comma 7" xfId="2803"/>
    <cellStyle name="Comma 8" xfId="2804"/>
    <cellStyle name="Comma 9" xfId="2805"/>
    <cellStyle name="Currency 2" xfId="23"/>
    <cellStyle name="Currency 3" xfId="2806"/>
    <cellStyle name="Currency 5" xfId="2807"/>
    <cellStyle name="Explanatory Text 10" xfId="2808"/>
    <cellStyle name="Explanatory Text 11" xfId="2809"/>
    <cellStyle name="Explanatory Text 12" xfId="2810"/>
    <cellStyle name="Explanatory Text 13" xfId="2811"/>
    <cellStyle name="Explanatory Text 14" xfId="2812"/>
    <cellStyle name="Explanatory Text 15" xfId="2813"/>
    <cellStyle name="Explanatory Text 16" xfId="2814"/>
    <cellStyle name="Explanatory Text 17" xfId="2815"/>
    <cellStyle name="Explanatory Text 18" xfId="2816"/>
    <cellStyle name="Explanatory Text 19" xfId="2817"/>
    <cellStyle name="Explanatory Text 2" xfId="2818"/>
    <cellStyle name="Explanatory Text 20" xfId="2819"/>
    <cellStyle name="Explanatory Text 21" xfId="2820"/>
    <cellStyle name="Explanatory Text 22" xfId="2821"/>
    <cellStyle name="Explanatory Text 23" xfId="2822"/>
    <cellStyle name="Explanatory Text 24" xfId="2823"/>
    <cellStyle name="Explanatory Text 25" xfId="2824"/>
    <cellStyle name="Explanatory Text 26" xfId="2825"/>
    <cellStyle name="Explanatory Text 27" xfId="2826"/>
    <cellStyle name="Explanatory Text 28" xfId="2827"/>
    <cellStyle name="Explanatory Text 29" xfId="2828"/>
    <cellStyle name="Explanatory Text 3" xfId="2829"/>
    <cellStyle name="Explanatory Text 30" xfId="2830"/>
    <cellStyle name="Explanatory Text 31" xfId="2831"/>
    <cellStyle name="Explanatory Text 32" xfId="2832"/>
    <cellStyle name="Explanatory Text 33" xfId="2833"/>
    <cellStyle name="Explanatory Text 34" xfId="2834"/>
    <cellStyle name="Explanatory Text 35" xfId="2835"/>
    <cellStyle name="Explanatory Text 36" xfId="2836"/>
    <cellStyle name="Explanatory Text 37" xfId="2837"/>
    <cellStyle name="Explanatory Text 38" xfId="2838"/>
    <cellStyle name="Explanatory Text 39" xfId="2839"/>
    <cellStyle name="Explanatory Text 4" xfId="2840"/>
    <cellStyle name="Explanatory Text 40" xfId="2841"/>
    <cellStyle name="Explanatory Text 41" xfId="2842"/>
    <cellStyle name="Explanatory Text 42" xfId="2843"/>
    <cellStyle name="Explanatory Text 43" xfId="2844"/>
    <cellStyle name="Explanatory Text 44" xfId="2845"/>
    <cellStyle name="Explanatory Text 45" xfId="2846"/>
    <cellStyle name="Explanatory Text 46" xfId="2847"/>
    <cellStyle name="Explanatory Text 47" xfId="2848"/>
    <cellStyle name="Explanatory Text 48" xfId="2849"/>
    <cellStyle name="Explanatory Text 49" xfId="2850"/>
    <cellStyle name="Explanatory Text 5" xfId="2851"/>
    <cellStyle name="Explanatory Text 50" xfId="2852"/>
    <cellStyle name="Explanatory Text 51" xfId="2853"/>
    <cellStyle name="Explanatory Text 52" xfId="2854"/>
    <cellStyle name="Explanatory Text 53" xfId="2855"/>
    <cellStyle name="Explanatory Text 54" xfId="2856"/>
    <cellStyle name="Explanatory Text 55" xfId="2857"/>
    <cellStyle name="Explanatory Text 56" xfId="2858"/>
    <cellStyle name="Explanatory Text 57" xfId="2859"/>
    <cellStyle name="Explanatory Text 58" xfId="2860"/>
    <cellStyle name="Explanatory Text 59" xfId="2861"/>
    <cellStyle name="Explanatory Text 6" xfId="2862"/>
    <cellStyle name="Explanatory Text 60" xfId="2863"/>
    <cellStyle name="Explanatory Text 61" xfId="2864"/>
    <cellStyle name="Explanatory Text 62" xfId="2865"/>
    <cellStyle name="Explanatory Text 63" xfId="2866"/>
    <cellStyle name="Explanatory Text 64" xfId="2867"/>
    <cellStyle name="Explanatory Text 65" xfId="2868"/>
    <cellStyle name="Explanatory Text 66" xfId="2869"/>
    <cellStyle name="Explanatory Text 67" xfId="2870"/>
    <cellStyle name="Explanatory Text 68" xfId="2871"/>
    <cellStyle name="Explanatory Text 69" xfId="2872"/>
    <cellStyle name="Explanatory Text 7" xfId="2873"/>
    <cellStyle name="Explanatory Text 70" xfId="2874"/>
    <cellStyle name="Explanatory Text 71" xfId="2875"/>
    <cellStyle name="Explanatory Text 72" xfId="2876"/>
    <cellStyle name="Explanatory Text 8" xfId="2877"/>
    <cellStyle name="Explanatory Text 9" xfId="2878"/>
    <cellStyle name="Good 10" xfId="2879"/>
    <cellStyle name="Good 11" xfId="2880"/>
    <cellStyle name="Good 12" xfId="2881"/>
    <cellStyle name="Good 13" xfId="2882"/>
    <cellStyle name="Good 14" xfId="2883"/>
    <cellStyle name="Good 15" xfId="2884"/>
    <cellStyle name="Good 16" xfId="2885"/>
    <cellStyle name="Good 17" xfId="2886"/>
    <cellStyle name="Good 18" xfId="2887"/>
    <cellStyle name="Good 19" xfId="2888"/>
    <cellStyle name="Good 2" xfId="2889"/>
    <cellStyle name="Good 20" xfId="2890"/>
    <cellStyle name="Good 21" xfId="2891"/>
    <cellStyle name="Good 22" xfId="2892"/>
    <cellStyle name="Good 23" xfId="2893"/>
    <cellStyle name="Good 24" xfId="2894"/>
    <cellStyle name="Good 25" xfId="2895"/>
    <cellStyle name="Good 26" xfId="2896"/>
    <cellStyle name="Good 27" xfId="2897"/>
    <cellStyle name="Good 28" xfId="2898"/>
    <cellStyle name="Good 29" xfId="2899"/>
    <cellStyle name="Good 3" xfId="2900"/>
    <cellStyle name="Good 30" xfId="2901"/>
    <cellStyle name="Good 31" xfId="2902"/>
    <cellStyle name="Good 32" xfId="2903"/>
    <cellStyle name="Good 33" xfId="2904"/>
    <cellStyle name="Good 34" xfId="2905"/>
    <cellStyle name="Good 35" xfId="2906"/>
    <cellStyle name="Good 36" xfId="2907"/>
    <cellStyle name="Good 37" xfId="2908"/>
    <cellStyle name="Good 38" xfId="2909"/>
    <cellStyle name="Good 39" xfId="2910"/>
    <cellStyle name="Good 4" xfId="2911"/>
    <cellStyle name="Good 40" xfId="2912"/>
    <cellStyle name="Good 41" xfId="2913"/>
    <cellStyle name="Good 42" xfId="2914"/>
    <cellStyle name="Good 43" xfId="2915"/>
    <cellStyle name="Good 44" xfId="2916"/>
    <cellStyle name="Good 45" xfId="2917"/>
    <cellStyle name="Good 46" xfId="2918"/>
    <cellStyle name="Good 47" xfId="2919"/>
    <cellStyle name="Good 48" xfId="2920"/>
    <cellStyle name="Good 49" xfId="2921"/>
    <cellStyle name="Good 5" xfId="2922"/>
    <cellStyle name="Good 50" xfId="2923"/>
    <cellStyle name="Good 51" xfId="2924"/>
    <cellStyle name="Good 52" xfId="2925"/>
    <cellStyle name="Good 53" xfId="2926"/>
    <cellStyle name="Good 54" xfId="2927"/>
    <cellStyle name="Good 55" xfId="2928"/>
    <cellStyle name="Good 56" xfId="2929"/>
    <cellStyle name="Good 57" xfId="2930"/>
    <cellStyle name="Good 58" xfId="2931"/>
    <cellStyle name="Good 59" xfId="2932"/>
    <cellStyle name="Good 6" xfId="2933"/>
    <cellStyle name="Good 60" xfId="2934"/>
    <cellStyle name="Good 61" xfId="2935"/>
    <cellStyle name="Good 62" xfId="2936"/>
    <cellStyle name="Good 63" xfId="2937"/>
    <cellStyle name="Good 64" xfId="2938"/>
    <cellStyle name="Good 65" xfId="2939"/>
    <cellStyle name="Good 66" xfId="2940"/>
    <cellStyle name="Good 67" xfId="2941"/>
    <cellStyle name="Good 68" xfId="2942"/>
    <cellStyle name="Good 69" xfId="2943"/>
    <cellStyle name="Good 7" xfId="2944"/>
    <cellStyle name="Good 70" xfId="2945"/>
    <cellStyle name="Good 71" xfId="2946"/>
    <cellStyle name="Good 72" xfId="2947"/>
    <cellStyle name="Good 8" xfId="2948"/>
    <cellStyle name="Good 9" xfId="2949"/>
    <cellStyle name="Heading 1 10" xfId="2950"/>
    <cellStyle name="Heading 1 11" xfId="2951"/>
    <cellStyle name="Heading 1 12" xfId="2952"/>
    <cellStyle name="Heading 1 13" xfId="2953"/>
    <cellStyle name="Heading 1 14" xfId="2954"/>
    <cellStyle name="Heading 1 15" xfId="2955"/>
    <cellStyle name="Heading 1 16" xfId="2956"/>
    <cellStyle name="Heading 1 17" xfId="2957"/>
    <cellStyle name="Heading 1 18" xfId="2958"/>
    <cellStyle name="Heading 1 19" xfId="2959"/>
    <cellStyle name="Heading 1 2" xfId="2960"/>
    <cellStyle name="Heading 1 20" xfId="2961"/>
    <cellStyle name="Heading 1 21" xfId="2962"/>
    <cellStyle name="Heading 1 22" xfId="2963"/>
    <cellStyle name="Heading 1 23" xfId="2964"/>
    <cellStyle name="Heading 1 24" xfId="2965"/>
    <cellStyle name="Heading 1 25" xfId="2966"/>
    <cellStyle name="Heading 1 26" xfId="2967"/>
    <cellStyle name="Heading 1 27" xfId="2968"/>
    <cellStyle name="Heading 1 28" xfId="2969"/>
    <cellStyle name="Heading 1 29" xfId="2970"/>
    <cellStyle name="Heading 1 3" xfId="2971"/>
    <cellStyle name="Heading 1 30" xfId="2972"/>
    <cellStyle name="Heading 1 31" xfId="2973"/>
    <cellStyle name="Heading 1 32" xfId="2974"/>
    <cellStyle name="Heading 1 33" xfId="2975"/>
    <cellStyle name="Heading 1 34" xfId="2976"/>
    <cellStyle name="Heading 1 35" xfId="2977"/>
    <cellStyle name="Heading 1 36" xfId="2978"/>
    <cellStyle name="Heading 1 37" xfId="2979"/>
    <cellStyle name="Heading 1 38" xfId="2980"/>
    <cellStyle name="Heading 1 39" xfId="2981"/>
    <cellStyle name="Heading 1 4" xfId="2982"/>
    <cellStyle name="Heading 1 40" xfId="2983"/>
    <cellStyle name="Heading 1 41" xfId="2984"/>
    <cellStyle name="Heading 1 42" xfId="2985"/>
    <cellStyle name="Heading 1 43" xfId="2986"/>
    <cellStyle name="Heading 1 44" xfId="2987"/>
    <cellStyle name="Heading 1 45" xfId="2988"/>
    <cellStyle name="Heading 1 46" xfId="2989"/>
    <cellStyle name="Heading 1 47" xfId="2990"/>
    <cellStyle name="Heading 1 48" xfId="2991"/>
    <cellStyle name="Heading 1 49" xfId="2992"/>
    <cellStyle name="Heading 1 5" xfId="2993"/>
    <cellStyle name="Heading 1 50" xfId="2994"/>
    <cellStyle name="Heading 1 51" xfId="2995"/>
    <cellStyle name="Heading 1 52" xfId="2996"/>
    <cellStyle name="Heading 1 53" xfId="2997"/>
    <cellStyle name="Heading 1 54" xfId="2998"/>
    <cellStyle name="Heading 1 55" xfId="2999"/>
    <cellStyle name="Heading 1 56" xfId="3000"/>
    <cellStyle name="Heading 1 57" xfId="3001"/>
    <cellStyle name="Heading 1 58" xfId="3002"/>
    <cellStyle name="Heading 1 59" xfId="3003"/>
    <cellStyle name="Heading 1 6" xfId="3004"/>
    <cellStyle name="Heading 1 60" xfId="3005"/>
    <cellStyle name="Heading 1 61" xfId="3006"/>
    <cellStyle name="Heading 1 62" xfId="3007"/>
    <cellStyle name="Heading 1 63" xfId="3008"/>
    <cellStyle name="Heading 1 64" xfId="3009"/>
    <cellStyle name="Heading 1 65" xfId="3010"/>
    <cellStyle name="Heading 1 66" xfId="3011"/>
    <cellStyle name="Heading 1 67" xfId="3012"/>
    <cellStyle name="Heading 1 68" xfId="3013"/>
    <cellStyle name="Heading 1 69" xfId="3014"/>
    <cellStyle name="Heading 1 7" xfId="3015"/>
    <cellStyle name="Heading 1 70" xfId="3016"/>
    <cellStyle name="Heading 1 71" xfId="3017"/>
    <cellStyle name="Heading 1 72" xfId="3018"/>
    <cellStyle name="Heading 1 8" xfId="3019"/>
    <cellStyle name="Heading 1 9" xfId="3020"/>
    <cellStyle name="Heading 2 10" xfId="3021"/>
    <cellStyle name="Heading 2 11" xfId="3022"/>
    <cellStyle name="Heading 2 12" xfId="3023"/>
    <cellStyle name="Heading 2 13" xfId="3024"/>
    <cellStyle name="Heading 2 14" xfId="3025"/>
    <cellStyle name="Heading 2 15" xfId="3026"/>
    <cellStyle name="Heading 2 16" xfId="3027"/>
    <cellStyle name="Heading 2 17" xfId="3028"/>
    <cellStyle name="Heading 2 18" xfId="3029"/>
    <cellStyle name="Heading 2 19" xfId="3030"/>
    <cellStyle name="Heading 2 2" xfId="3031"/>
    <cellStyle name="Heading 2 20" xfId="3032"/>
    <cellStyle name="Heading 2 21" xfId="3033"/>
    <cellStyle name="Heading 2 22" xfId="3034"/>
    <cellStyle name="Heading 2 23" xfId="3035"/>
    <cellStyle name="Heading 2 24" xfId="3036"/>
    <cellStyle name="Heading 2 25" xfId="3037"/>
    <cellStyle name="Heading 2 26" xfId="3038"/>
    <cellStyle name="Heading 2 27" xfId="3039"/>
    <cellStyle name="Heading 2 28" xfId="3040"/>
    <cellStyle name="Heading 2 29" xfId="3041"/>
    <cellStyle name="Heading 2 3" xfId="3042"/>
    <cellStyle name="Heading 2 30" xfId="3043"/>
    <cellStyle name="Heading 2 31" xfId="3044"/>
    <cellStyle name="Heading 2 32" xfId="3045"/>
    <cellStyle name="Heading 2 33" xfId="3046"/>
    <cellStyle name="Heading 2 34" xfId="3047"/>
    <cellStyle name="Heading 2 35" xfId="3048"/>
    <cellStyle name="Heading 2 36" xfId="3049"/>
    <cellStyle name="Heading 2 37" xfId="3050"/>
    <cellStyle name="Heading 2 38" xfId="3051"/>
    <cellStyle name="Heading 2 39" xfId="3052"/>
    <cellStyle name="Heading 2 4" xfId="3053"/>
    <cellStyle name="Heading 2 40" xfId="3054"/>
    <cellStyle name="Heading 2 41" xfId="3055"/>
    <cellStyle name="Heading 2 42" xfId="3056"/>
    <cellStyle name="Heading 2 43" xfId="3057"/>
    <cellStyle name="Heading 2 44" xfId="3058"/>
    <cellStyle name="Heading 2 45" xfId="3059"/>
    <cellStyle name="Heading 2 46" xfId="3060"/>
    <cellStyle name="Heading 2 47" xfId="3061"/>
    <cellStyle name="Heading 2 48" xfId="3062"/>
    <cellStyle name="Heading 2 49" xfId="3063"/>
    <cellStyle name="Heading 2 5" xfId="3064"/>
    <cellStyle name="Heading 2 50" xfId="3065"/>
    <cellStyle name="Heading 2 51" xfId="3066"/>
    <cellStyle name="Heading 2 52" xfId="3067"/>
    <cellStyle name="Heading 2 53" xfId="3068"/>
    <cellStyle name="Heading 2 54" xfId="3069"/>
    <cellStyle name="Heading 2 55" xfId="3070"/>
    <cellStyle name="Heading 2 56" xfId="3071"/>
    <cellStyle name="Heading 2 57" xfId="3072"/>
    <cellStyle name="Heading 2 58" xfId="3073"/>
    <cellStyle name="Heading 2 59" xfId="3074"/>
    <cellStyle name="Heading 2 6" xfId="3075"/>
    <cellStyle name="Heading 2 60" xfId="3076"/>
    <cellStyle name="Heading 2 61" xfId="3077"/>
    <cellStyle name="Heading 2 62" xfId="3078"/>
    <cellStyle name="Heading 2 63" xfId="3079"/>
    <cellStyle name="Heading 2 64" xfId="3080"/>
    <cellStyle name="Heading 2 65" xfId="3081"/>
    <cellStyle name="Heading 2 66" xfId="3082"/>
    <cellStyle name="Heading 2 67" xfId="3083"/>
    <cellStyle name="Heading 2 68" xfId="3084"/>
    <cellStyle name="Heading 2 69" xfId="3085"/>
    <cellStyle name="Heading 2 7" xfId="3086"/>
    <cellStyle name="Heading 2 70" xfId="3087"/>
    <cellStyle name="Heading 2 71" xfId="3088"/>
    <cellStyle name="Heading 2 72" xfId="3089"/>
    <cellStyle name="Heading 2 8" xfId="3090"/>
    <cellStyle name="Heading 2 9" xfId="3091"/>
    <cellStyle name="Heading 3 10" xfId="3092"/>
    <cellStyle name="Heading 3 11" xfId="3093"/>
    <cellStyle name="Heading 3 12" xfId="3094"/>
    <cellStyle name="Heading 3 13" xfId="3095"/>
    <cellStyle name="Heading 3 14" xfId="3096"/>
    <cellStyle name="Heading 3 15" xfId="3097"/>
    <cellStyle name="Heading 3 16" xfId="3098"/>
    <cellStyle name="Heading 3 17" xfId="3099"/>
    <cellStyle name="Heading 3 18" xfId="3100"/>
    <cellStyle name="Heading 3 19" xfId="3101"/>
    <cellStyle name="Heading 3 2" xfId="3102"/>
    <cellStyle name="Heading 3 20" xfId="3103"/>
    <cellStyle name="Heading 3 21" xfId="3104"/>
    <cellStyle name="Heading 3 22" xfId="3105"/>
    <cellStyle name="Heading 3 23" xfId="3106"/>
    <cellStyle name="Heading 3 24" xfId="3107"/>
    <cellStyle name="Heading 3 25" xfId="3108"/>
    <cellStyle name="Heading 3 26" xfId="3109"/>
    <cellStyle name="Heading 3 27" xfId="3110"/>
    <cellStyle name="Heading 3 28" xfId="3111"/>
    <cellStyle name="Heading 3 29" xfId="3112"/>
    <cellStyle name="Heading 3 3" xfId="3113"/>
    <cellStyle name="Heading 3 30" xfId="3114"/>
    <cellStyle name="Heading 3 31" xfId="3115"/>
    <cellStyle name="Heading 3 32" xfId="3116"/>
    <cellStyle name="Heading 3 33" xfId="3117"/>
    <cellStyle name="Heading 3 34" xfId="3118"/>
    <cellStyle name="Heading 3 35" xfId="3119"/>
    <cellStyle name="Heading 3 36" xfId="3120"/>
    <cellStyle name="Heading 3 37" xfId="3121"/>
    <cellStyle name="Heading 3 38" xfId="3122"/>
    <cellStyle name="Heading 3 39" xfId="3123"/>
    <cellStyle name="Heading 3 4" xfId="3124"/>
    <cellStyle name="Heading 3 40" xfId="3125"/>
    <cellStyle name="Heading 3 41" xfId="3126"/>
    <cellStyle name="Heading 3 42" xfId="3127"/>
    <cellStyle name="Heading 3 43" xfId="3128"/>
    <cellStyle name="Heading 3 44" xfId="3129"/>
    <cellStyle name="Heading 3 45" xfId="3130"/>
    <cellStyle name="Heading 3 46" xfId="3131"/>
    <cellStyle name="Heading 3 47" xfId="3132"/>
    <cellStyle name="Heading 3 48" xfId="3133"/>
    <cellStyle name="Heading 3 49" xfId="3134"/>
    <cellStyle name="Heading 3 5" xfId="3135"/>
    <cellStyle name="Heading 3 50" xfId="3136"/>
    <cellStyle name="Heading 3 51" xfId="3137"/>
    <cellStyle name="Heading 3 52" xfId="3138"/>
    <cellStyle name="Heading 3 53" xfId="3139"/>
    <cellStyle name="Heading 3 54" xfId="3140"/>
    <cellStyle name="Heading 3 55" xfId="3141"/>
    <cellStyle name="Heading 3 56" xfId="3142"/>
    <cellStyle name="Heading 3 57" xfId="3143"/>
    <cellStyle name="Heading 3 58" xfId="3144"/>
    <cellStyle name="Heading 3 59" xfId="3145"/>
    <cellStyle name="Heading 3 6" xfId="3146"/>
    <cellStyle name="Heading 3 60" xfId="3147"/>
    <cellStyle name="Heading 3 61" xfId="3148"/>
    <cellStyle name="Heading 3 62" xfId="3149"/>
    <cellStyle name="Heading 3 63" xfId="3150"/>
    <cellStyle name="Heading 3 64" xfId="3151"/>
    <cellStyle name="Heading 3 65" xfId="3152"/>
    <cellStyle name="Heading 3 66" xfId="3153"/>
    <cellStyle name="Heading 3 67" xfId="3154"/>
    <cellStyle name="Heading 3 68" xfId="3155"/>
    <cellStyle name="Heading 3 69" xfId="3156"/>
    <cellStyle name="Heading 3 7" xfId="3157"/>
    <cellStyle name="Heading 3 70" xfId="3158"/>
    <cellStyle name="Heading 3 71" xfId="3159"/>
    <cellStyle name="Heading 3 72" xfId="3160"/>
    <cellStyle name="Heading 3 8" xfId="3161"/>
    <cellStyle name="Heading 3 9" xfId="3162"/>
    <cellStyle name="Heading 4 10" xfId="3163"/>
    <cellStyle name="Heading 4 11" xfId="3164"/>
    <cellStyle name="Heading 4 12" xfId="3165"/>
    <cellStyle name="Heading 4 13" xfId="3166"/>
    <cellStyle name="Heading 4 14" xfId="3167"/>
    <cellStyle name="Heading 4 15" xfId="3168"/>
    <cellStyle name="Heading 4 16" xfId="3169"/>
    <cellStyle name="Heading 4 17" xfId="3170"/>
    <cellStyle name="Heading 4 18" xfId="3171"/>
    <cellStyle name="Heading 4 19" xfId="3172"/>
    <cellStyle name="Heading 4 2" xfId="3173"/>
    <cellStyle name="Heading 4 20" xfId="3174"/>
    <cellStyle name="Heading 4 21" xfId="3175"/>
    <cellStyle name="Heading 4 22" xfId="3176"/>
    <cellStyle name="Heading 4 23" xfId="3177"/>
    <cellStyle name="Heading 4 24" xfId="3178"/>
    <cellStyle name="Heading 4 25" xfId="3179"/>
    <cellStyle name="Heading 4 26" xfId="3180"/>
    <cellStyle name="Heading 4 27" xfId="3181"/>
    <cellStyle name="Heading 4 28" xfId="3182"/>
    <cellStyle name="Heading 4 29" xfId="3183"/>
    <cellStyle name="Heading 4 3" xfId="3184"/>
    <cellStyle name="Heading 4 30" xfId="3185"/>
    <cellStyle name="Heading 4 31" xfId="3186"/>
    <cellStyle name="Heading 4 32" xfId="3187"/>
    <cellStyle name="Heading 4 33" xfId="3188"/>
    <cellStyle name="Heading 4 34" xfId="3189"/>
    <cellStyle name="Heading 4 35" xfId="3190"/>
    <cellStyle name="Heading 4 36" xfId="3191"/>
    <cellStyle name="Heading 4 37" xfId="3192"/>
    <cellStyle name="Heading 4 38" xfId="3193"/>
    <cellStyle name="Heading 4 39" xfId="3194"/>
    <cellStyle name="Heading 4 4" xfId="3195"/>
    <cellStyle name="Heading 4 40" xfId="3196"/>
    <cellStyle name="Heading 4 41" xfId="3197"/>
    <cellStyle name="Heading 4 42" xfId="3198"/>
    <cellStyle name="Heading 4 43" xfId="3199"/>
    <cellStyle name="Heading 4 44" xfId="3200"/>
    <cellStyle name="Heading 4 45" xfId="3201"/>
    <cellStyle name="Heading 4 46" xfId="3202"/>
    <cellStyle name="Heading 4 47" xfId="3203"/>
    <cellStyle name="Heading 4 48" xfId="3204"/>
    <cellStyle name="Heading 4 49" xfId="3205"/>
    <cellStyle name="Heading 4 5" xfId="3206"/>
    <cellStyle name="Heading 4 50" xfId="3207"/>
    <cellStyle name="Heading 4 51" xfId="3208"/>
    <cellStyle name="Heading 4 52" xfId="3209"/>
    <cellStyle name="Heading 4 53" xfId="3210"/>
    <cellStyle name="Heading 4 54" xfId="3211"/>
    <cellStyle name="Heading 4 55" xfId="3212"/>
    <cellStyle name="Heading 4 56" xfId="3213"/>
    <cellStyle name="Heading 4 57" xfId="3214"/>
    <cellStyle name="Heading 4 58" xfId="3215"/>
    <cellStyle name="Heading 4 59" xfId="3216"/>
    <cellStyle name="Heading 4 6" xfId="3217"/>
    <cellStyle name="Heading 4 60" xfId="3218"/>
    <cellStyle name="Heading 4 61" xfId="3219"/>
    <cellStyle name="Heading 4 62" xfId="3220"/>
    <cellStyle name="Heading 4 63" xfId="3221"/>
    <cellStyle name="Heading 4 64" xfId="3222"/>
    <cellStyle name="Heading 4 65" xfId="3223"/>
    <cellStyle name="Heading 4 66" xfId="3224"/>
    <cellStyle name="Heading 4 67" xfId="3225"/>
    <cellStyle name="Heading 4 68" xfId="3226"/>
    <cellStyle name="Heading 4 69" xfId="3227"/>
    <cellStyle name="Heading 4 7" xfId="3228"/>
    <cellStyle name="Heading 4 70" xfId="3229"/>
    <cellStyle name="Heading 4 71" xfId="3230"/>
    <cellStyle name="Heading 4 72" xfId="3231"/>
    <cellStyle name="Heading 4 8" xfId="3232"/>
    <cellStyle name="Heading 4 9" xfId="3233"/>
    <cellStyle name="Input 10" xfId="3234"/>
    <cellStyle name="Input 11" xfId="3235"/>
    <cellStyle name="Input 12" xfId="3236"/>
    <cellStyle name="Input 13" xfId="3237"/>
    <cellStyle name="Input 14" xfId="3238"/>
    <cellStyle name="Input 15" xfId="3239"/>
    <cellStyle name="Input 16" xfId="3240"/>
    <cellStyle name="Input 17" xfId="3241"/>
    <cellStyle name="Input 18" xfId="3242"/>
    <cellStyle name="Input 19" xfId="3243"/>
    <cellStyle name="Input 2" xfId="3244"/>
    <cellStyle name="Input 20" xfId="3245"/>
    <cellStyle name="Input 21" xfId="3246"/>
    <cellStyle name="Input 22" xfId="3247"/>
    <cellStyle name="Input 23" xfId="3248"/>
    <cellStyle name="Input 24" xfId="3249"/>
    <cellStyle name="Input 25" xfId="3250"/>
    <cellStyle name="Input 26" xfId="3251"/>
    <cellStyle name="Input 27" xfId="3252"/>
    <cellStyle name="Input 28" xfId="3253"/>
    <cellStyle name="Input 29" xfId="3254"/>
    <cellStyle name="Input 3" xfId="3255"/>
    <cellStyle name="Input 30" xfId="3256"/>
    <cellStyle name="Input 31" xfId="3257"/>
    <cellStyle name="Input 32" xfId="3258"/>
    <cellStyle name="Input 33" xfId="3259"/>
    <cellStyle name="Input 34" xfId="3260"/>
    <cellStyle name="Input 35" xfId="3261"/>
    <cellStyle name="Input 36" xfId="3262"/>
    <cellStyle name="Input 37" xfId="3263"/>
    <cellStyle name="Input 38" xfId="3264"/>
    <cellStyle name="Input 39" xfId="3265"/>
    <cellStyle name="Input 4" xfId="3266"/>
    <cellStyle name="Input 40" xfId="3267"/>
    <cellStyle name="Input 41" xfId="3268"/>
    <cellStyle name="Input 42" xfId="3269"/>
    <cellStyle name="Input 43" xfId="3270"/>
    <cellStyle name="Input 44" xfId="3271"/>
    <cellStyle name="Input 45" xfId="3272"/>
    <cellStyle name="Input 46" xfId="3273"/>
    <cellStyle name="Input 47" xfId="3274"/>
    <cellStyle name="Input 48" xfId="3275"/>
    <cellStyle name="Input 49" xfId="3276"/>
    <cellStyle name="Input 5" xfId="3277"/>
    <cellStyle name="Input 50" xfId="3278"/>
    <cellStyle name="Input 51" xfId="3279"/>
    <cellStyle name="Input 52" xfId="3280"/>
    <cellStyle name="Input 53" xfId="3281"/>
    <cellStyle name="Input 54" xfId="3282"/>
    <cellStyle name="Input 55" xfId="3283"/>
    <cellStyle name="Input 56" xfId="3284"/>
    <cellStyle name="Input 57" xfId="3285"/>
    <cellStyle name="Input 58" xfId="3286"/>
    <cellStyle name="Input 59" xfId="3287"/>
    <cellStyle name="Input 6" xfId="3288"/>
    <cellStyle name="Input 60" xfId="3289"/>
    <cellStyle name="Input 61" xfId="3290"/>
    <cellStyle name="Input 62" xfId="3291"/>
    <cellStyle name="Input 63" xfId="3292"/>
    <cellStyle name="Input 64" xfId="3293"/>
    <cellStyle name="Input 65" xfId="3294"/>
    <cellStyle name="Input 66" xfId="3295"/>
    <cellStyle name="Input 67" xfId="3296"/>
    <cellStyle name="Input 68" xfId="3297"/>
    <cellStyle name="Input 69" xfId="3298"/>
    <cellStyle name="Input 7" xfId="3299"/>
    <cellStyle name="Input 70" xfId="3300"/>
    <cellStyle name="Input 71" xfId="3301"/>
    <cellStyle name="Input 72" xfId="3302"/>
    <cellStyle name="Input 8" xfId="3303"/>
    <cellStyle name="Input 9" xfId="3304"/>
    <cellStyle name="LineItemPrompt" xfId="3305"/>
    <cellStyle name="LineItemValue" xfId="3306"/>
    <cellStyle name="Linked Cell 10" xfId="3307"/>
    <cellStyle name="Linked Cell 11" xfId="3308"/>
    <cellStyle name="Linked Cell 12" xfId="3309"/>
    <cellStyle name="Linked Cell 13" xfId="3310"/>
    <cellStyle name="Linked Cell 14" xfId="3311"/>
    <cellStyle name="Linked Cell 15" xfId="3312"/>
    <cellStyle name="Linked Cell 16" xfId="3313"/>
    <cellStyle name="Linked Cell 17" xfId="3314"/>
    <cellStyle name="Linked Cell 18" xfId="3315"/>
    <cellStyle name="Linked Cell 19" xfId="3316"/>
    <cellStyle name="Linked Cell 2" xfId="3317"/>
    <cellStyle name="Linked Cell 20" xfId="3318"/>
    <cellStyle name="Linked Cell 21" xfId="3319"/>
    <cellStyle name="Linked Cell 22" xfId="3320"/>
    <cellStyle name="Linked Cell 23" xfId="3321"/>
    <cellStyle name="Linked Cell 24" xfId="3322"/>
    <cellStyle name="Linked Cell 25" xfId="3323"/>
    <cellStyle name="Linked Cell 26" xfId="3324"/>
    <cellStyle name="Linked Cell 27" xfId="3325"/>
    <cellStyle name="Linked Cell 28" xfId="3326"/>
    <cellStyle name="Linked Cell 29" xfId="3327"/>
    <cellStyle name="Linked Cell 3" xfId="3328"/>
    <cellStyle name="Linked Cell 30" xfId="3329"/>
    <cellStyle name="Linked Cell 31" xfId="3330"/>
    <cellStyle name="Linked Cell 32" xfId="3331"/>
    <cellStyle name="Linked Cell 33" xfId="3332"/>
    <cellStyle name="Linked Cell 34" xfId="3333"/>
    <cellStyle name="Linked Cell 35" xfId="3334"/>
    <cellStyle name="Linked Cell 36" xfId="3335"/>
    <cellStyle name="Linked Cell 37" xfId="3336"/>
    <cellStyle name="Linked Cell 38" xfId="3337"/>
    <cellStyle name="Linked Cell 39" xfId="3338"/>
    <cellStyle name="Linked Cell 4" xfId="3339"/>
    <cellStyle name="Linked Cell 40" xfId="3340"/>
    <cellStyle name="Linked Cell 41" xfId="3341"/>
    <cellStyle name="Linked Cell 42" xfId="3342"/>
    <cellStyle name="Linked Cell 43" xfId="3343"/>
    <cellStyle name="Linked Cell 44" xfId="3344"/>
    <cellStyle name="Linked Cell 45" xfId="3345"/>
    <cellStyle name="Linked Cell 46" xfId="3346"/>
    <cellStyle name="Linked Cell 47" xfId="3347"/>
    <cellStyle name="Linked Cell 48" xfId="3348"/>
    <cellStyle name="Linked Cell 49" xfId="3349"/>
    <cellStyle name="Linked Cell 5" xfId="3350"/>
    <cellStyle name="Linked Cell 50" xfId="3351"/>
    <cellStyle name="Linked Cell 51" xfId="3352"/>
    <cellStyle name="Linked Cell 52" xfId="3353"/>
    <cellStyle name="Linked Cell 53" xfId="3354"/>
    <cellStyle name="Linked Cell 54" xfId="3355"/>
    <cellStyle name="Linked Cell 55" xfId="3356"/>
    <cellStyle name="Linked Cell 56" xfId="3357"/>
    <cellStyle name="Linked Cell 57" xfId="3358"/>
    <cellStyle name="Linked Cell 58" xfId="3359"/>
    <cellStyle name="Linked Cell 59" xfId="3360"/>
    <cellStyle name="Linked Cell 6" xfId="3361"/>
    <cellStyle name="Linked Cell 60" xfId="3362"/>
    <cellStyle name="Linked Cell 61" xfId="3363"/>
    <cellStyle name="Linked Cell 62" xfId="3364"/>
    <cellStyle name="Linked Cell 63" xfId="3365"/>
    <cellStyle name="Linked Cell 64" xfId="3366"/>
    <cellStyle name="Linked Cell 65" xfId="3367"/>
    <cellStyle name="Linked Cell 66" xfId="3368"/>
    <cellStyle name="Linked Cell 67" xfId="3369"/>
    <cellStyle name="Linked Cell 68" xfId="3370"/>
    <cellStyle name="Linked Cell 69" xfId="3371"/>
    <cellStyle name="Linked Cell 7" xfId="3372"/>
    <cellStyle name="Linked Cell 70" xfId="3373"/>
    <cellStyle name="Linked Cell 71" xfId="3374"/>
    <cellStyle name="Linked Cell 72" xfId="3375"/>
    <cellStyle name="Linked Cell 8" xfId="3376"/>
    <cellStyle name="Linked Cell 9" xfId="3377"/>
    <cellStyle name="Manual-Input" xfId="3378"/>
    <cellStyle name="Neutral 10" xfId="3379"/>
    <cellStyle name="Neutral 11" xfId="3380"/>
    <cellStyle name="Neutral 12" xfId="3381"/>
    <cellStyle name="Neutral 13" xfId="3382"/>
    <cellStyle name="Neutral 14" xfId="3383"/>
    <cellStyle name="Neutral 15" xfId="3384"/>
    <cellStyle name="Neutral 16" xfId="3385"/>
    <cellStyle name="Neutral 17" xfId="3386"/>
    <cellStyle name="Neutral 18" xfId="3387"/>
    <cellStyle name="Neutral 19" xfId="3388"/>
    <cellStyle name="Neutral 2" xfId="3389"/>
    <cellStyle name="Neutral 20" xfId="3390"/>
    <cellStyle name="Neutral 21" xfId="3391"/>
    <cellStyle name="Neutral 22" xfId="3392"/>
    <cellStyle name="Neutral 23" xfId="3393"/>
    <cellStyle name="Neutral 24" xfId="3394"/>
    <cellStyle name="Neutral 25" xfId="3395"/>
    <cellStyle name="Neutral 26" xfId="3396"/>
    <cellStyle name="Neutral 27" xfId="3397"/>
    <cellStyle name="Neutral 28" xfId="3398"/>
    <cellStyle name="Neutral 29" xfId="3399"/>
    <cellStyle name="Neutral 3" xfId="3400"/>
    <cellStyle name="Neutral 30" xfId="3401"/>
    <cellStyle name="Neutral 31" xfId="3402"/>
    <cellStyle name="Neutral 32" xfId="3403"/>
    <cellStyle name="Neutral 33" xfId="3404"/>
    <cellStyle name="Neutral 34" xfId="3405"/>
    <cellStyle name="Neutral 35" xfId="3406"/>
    <cellStyle name="Neutral 36" xfId="3407"/>
    <cellStyle name="Neutral 37" xfId="3408"/>
    <cellStyle name="Neutral 38" xfId="3409"/>
    <cellStyle name="Neutral 39" xfId="3410"/>
    <cellStyle name="Neutral 4" xfId="3411"/>
    <cellStyle name="Neutral 40" xfId="3412"/>
    <cellStyle name="Neutral 41" xfId="3413"/>
    <cellStyle name="Neutral 42" xfId="3414"/>
    <cellStyle name="Neutral 43" xfId="3415"/>
    <cellStyle name="Neutral 44" xfId="3416"/>
    <cellStyle name="Neutral 45" xfId="3417"/>
    <cellStyle name="Neutral 46" xfId="3418"/>
    <cellStyle name="Neutral 47" xfId="3419"/>
    <cellStyle name="Neutral 48" xfId="3420"/>
    <cellStyle name="Neutral 49" xfId="3421"/>
    <cellStyle name="Neutral 5" xfId="3422"/>
    <cellStyle name="Neutral 50" xfId="3423"/>
    <cellStyle name="Neutral 51" xfId="3424"/>
    <cellStyle name="Neutral 52" xfId="3425"/>
    <cellStyle name="Neutral 53" xfId="3426"/>
    <cellStyle name="Neutral 54" xfId="3427"/>
    <cellStyle name="Neutral 55" xfId="3428"/>
    <cellStyle name="Neutral 56" xfId="3429"/>
    <cellStyle name="Neutral 57" xfId="3430"/>
    <cellStyle name="Neutral 58" xfId="3431"/>
    <cellStyle name="Neutral 59" xfId="3432"/>
    <cellStyle name="Neutral 6" xfId="3433"/>
    <cellStyle name="Neutral 60" xfId="3434"/>
    <cellStyle name="Neutral 61" xfId="3435"/>
    <cellStyle name="Neutral 62" xfId="3436"/>
    <cellStyle name="Neutral 63" xfId="3437"/>
    <cellStyle name="Neutral 64" xfId="3438"/>
    <cellStyle name="Neutral 65" xfId="3439"/>
    <cellStyle name="Neutral 66" xfId="3440"/>
    <cellStyle name="Neutral 67" xfId="3441"/>
    <cellStyle name="Neutral 68" xfId="3442"/>
    <cellStyle name="Neutral 69" xfId="3443"/>
    <cellStyle name="Neutral 7" xfId="3444"/>
    <cellStyle name="Neutral 70" xfId="3445"/>
    <cellStyle name="Neutral 71" xfId="3446"/>
    <cellStyle name="Neutral 72" xfId="3447"/>
    <cellStyle name="Neutral 8" xfId="3448"/>
    <cellStyle name="Neutral 9" xfId="3449"/>
    <cellStyle name="Normal" xfId="0" builtinId="0"/>
    <cellStyle name="Normal 10" xfId="10"/>
    <cellStyle name="Normal 10 2" xfId="3450"/>
    <cellStyle name="Normal 11" xfId="25"/>
    <cellStyle name="Normal 11 2" xfId="3451"/>
    <cellStyle name="Normal 12" xfId="11"/>
    <cellStyle name="Normal 12 2" xfId="3452"/>
    <cellStyle name="Normal 13" xfId="12"/>
    <cellStyle name="Normal 13 2" xfId="3453"/>
    <cellStyle name="Normal 14" xfId="26"/>
    <cellStyle name="Normal 14 2" xfId="3454"/>
    <cellStyle name="Normal 15" xfId="3455"/>
    <cellStyle name="Normal 15 2" xfId="3456"/>
    <cellStyle name="Normal 16" xfId="3457"/>
    <cellStyle name="Normal 16 2" xfId="3458"/>
    <cellStyle name="Normal 17" xfId="3459"/>
    <cellStyle name="Normal 17 2" xfId="3460"/>
    <cellStyle name="Normal 18" xfId="3461"/>
    <cellStyle name="Normal 18 2" xfId="3462"/>
    <cellStyle name="Normal 19" xfId="3463"/>
    <cellStyle name="Normal 19 2" xfId="3464"/>
    <cellStyle name="Normal 2" xfId="2"/>
    <cellStyle name="Normal 2 2" xfId="6"/>
    <cellStyle name="Normal 2 3" xfId="3465"/>
    <cellStyle name="Normal 2 4" xfId="3466"/>
    <cellStyle name="Normal 20" xfId="3467"/>
    <cellStyle name="Normal 20 2" xfId="3468"/>
    <cellStyle name="Normal 21" xfId="3469"/>
    <cellStyle name="Normal 21 2" xfId="3470"/>
    <cellStyle name="Normal 22" xfId="3471"/>
    <cellStyle name="Normal 22 2" xfId="3472"/>
    <cellStyle name="Normal 23" xfId="3473"/>
    <cellStyle name="Normal 23 2" xfId="3474"/>
    <cellStyle name="Normal 24" xfId="3475"/>
    <cellStyle name="Normal 24 2" xfId="3476"/>
    <cellStyle name="Normal 25" xfId="3477"/>
    <cellStyle name="Normal 25 2" xfId="3478"/>
    <cellStyle name="Normal 26" xfId="3479"/>
    <cellStyle name="Normal 26 2" xfId="3480"/>
    <cellStyle name="Normal 27" xfId="3481"/>
    <cellStyle name="Normal 27 2" xfId="3482"/>
    <cellStyle name="Normal 28" xfId="3483"/>
    <cellStyle name="Normal 28 2" xfId="3484"/>
    <cellStyle name="Normal 29" xfId="3485"/>
    <cellStyle name="Normal 29 2" xfId="3486"/>
    <cellStyle name="Normal 3" xfId="13"/>
    <cellStyle name="Normal 3 2" xfId="3487"/>
    <cellStyle name="Normal 30" xfId="3488"/>
    <cellStyle name="Normal 30 2" xfId="3489"/>
    <cellStyle name="Normal 31" xfId="3490"/>
    <cellStyle name="Normal 31 2" xfId="3491"/>
    <cellStyle name="Normal 32" xfId="3492"/>
    <cellStyle name="Normal 32 2" xfId="3493"/>
    <cellStyle name="Normal 33" xfId="3494"/>
    <cellStyle name="Normal 33 2" xfId="3495"/>
    <cellStyle name="Normal 34" xfId="3496"/>
    <cellStyle name="Normal 34 2" xfId="3497"/>
    <cellStyle name="Normal 35" xfId="3498"/>
    <cellStyle name="Normal 35 2" xfId="3499"/>
    <cellStyle name="Normal 36" xfId="3500"/>
    <cellStyle name="Normal 36 2" xfId="3501"/>
    <cellStyle name="Normal 37" xfId="3502"/>
    <cellStyle name="Normal 37 2" xfId="3503"/>
    <cellStyle name="Normal 38" xfId="3504"/>
    <cellStyle name="Normal 38 2" xfId="3505"/>
    <cellStyle name="Normal 39" xfId="3506"/>
    <cellStyle name="Normal 39 2" xfId="3507"/>
    <cellStyle name="Normal 4" xfId="24"/>
    <cellStyle name="Normal 4 2" xfId="3508"/>
    <cellStyle name="Normal 40" xfId="3509"/>
    <cellStyle name="Normal 40 2" xfId="3510"/>
    <cellStyle name="Normal 40 2 2" xfId="3511"/>
    <cellStyle name="Normal 40 3" xfId="3512"/>
    <cellStyle name="Normal 41" xfId="3513"/>
    <cellStyle name="Normal 41 2" xfId="3514"/>
    <cellStyle name="Normal 42" xfId="3515"/>
    <cellStyle name="Normal 42 2" xfId="3516"/>
    <cellStyle name="Normal 43" xfId="3517"/>
    <cellStyle name="Normal 43 2" xfId="3518"/>
    <cellStyle name="Normal 44" xfId="3519"/>
    <cellStyle name="Normal 44 2" xfId="3520"/>
    <cellStyle name="Normal 45" xfId="3521"/>
    <cellStyle name="Normal 45 2" xfId="3522"/>
    <cellStyle name="Normal 46" xfId="3523"/>
    <cellStyle name="Normal 46 2" xfId="3524"/>
    <cellStyle name="Normal 47" xfId="3525"/>
    <cellStyle name="Normal 47 2" xfId="3526"/>
    <cellStyle name="Normal 48" xfId="3527"/>
    <cellStyle name="Normal 48 2" xfId="3528"/>
    <cellStyle name="Normal 49" xfId="3529"/>
    <cellStyle name="Normal 49 2" xfId="3530"/>
    <cellStyle name="Normal 5" xfId="14"/>
    <cellStyle name="Normal 5 2" xfId="3531"/>
    <cellStyle name="Normal 50" xfId="3532"/>
    <cellStyle name="Normal 50 2" xfId="3533"/>
    <cellStyle name="Normal 50 2 2" xfId="3534"/>
    <cellStyle name="Normal 50 3" xfId="3535"/>
    <cellStyle name="Normal 51" xfId="3536"/>
    <cellStyle name="Normal 51 2" xfId="3537"/>
    <cellStyle name="Normal 52" xfId="3538"/>
    <cellStyle name="Normal 52 2" xfId="3539"/>
    <cellStyle name="Normal 53" xfId="3540"/>
    <cellStyle name="Normal 53 2" xfId="3541"/>
    <cellStyle name="Normal 54" xfId="3542"/>
    <cellStyle name="Normal 54 2" xfId="3543"/>
    <cellStyle name="Normal 55" xfId="3544"/>
    <cellStyle name="Normal 55 2" xfId="3545"/>
    <cellStyle name="Normal 56" xfId="3546"/>
    <cellStyle name="Normal 56 2" xfId="3547"/>
    <cellStyle name="Normal 57" xfId="3548"/>
    <cellStyle name="Normal 57 2" xfId="3549"/>
    <cellStyle name="Normal 58" xfId="3550"/>
    <cellStyle name="Normal 58 2" xfId="3551"/>
    <cellStyle name="Normal 59" xfId="3552"/>
    <cellStyle name="Normal 59 2" xfId="3553"/>
    <cellStyle name="Normal 6" xfId="15"/>
    <cellStyle name="Normal 6 2" xfId="3554"/>
    <cellStyle name="Normal 60" xfId="3555"/>
    <cellStyle name="Normal 60 2" xfId="3556"/>
    <cellStyle name="Normal 60 2 2" xfId="3557"/>
    <cellStyle name="Normal 60 3" xfId="3558"/>
    <cellStyle name="Normal 61" xfId="3559"/>
    <cellStyle name="Normal 61 2" xfId="3560"/>
    <cellStyle name="Normal 62" xfId="3561"/>
    <cellStyle name="Normal 62 2" xfId="3562"/>
    <cellStyle name="Normal 63" xfId="3563"/>
    <cellStyle name="Normal 63 2" xfId="3564"/>
    <cellStyle name="Normal 64" xfId="3565"/>
    <cellStyle name="Normal 64 2" xfId="3566"/>
    <cellStyle name="Normal 65" xfId="3567"/>
    <cellStyle name="Normal 65 2" xfId="3568"/>
    <cellStyle name="Normal 66" xfId="3569"/>
    <cellStyle name="Normal 66 2" xfId="3570"/>
    <cellStyle name="Normal 66 2 2" xfId="3571"/>
    <cellStyle name="Normal 66 3" xfId="3572"/>
    <cellStyle name="Normal 67" xfId="3573"/>
    <cellStyle name="Normal 67 2" xfId="3574"/>
    <cellStyle name="Normal 68" xfId="3575"/>
    <cellStyle name="Normal 68 2" xfId="3576"/>
    <cellStyle name="Normal 69" xfId="3577"/>
    <cellStyle name="Normal 69 2" xfId="3578"/>
    <cellStyle name="Normal 7" xfId="16"/>
    <cellStyle name="Normal 7 2" xfId="3579"/>
    <cellStyle name="Normal 70" xfId="3580"/>
    <cellStyle name="Normal 70 2" xfId="3581"/>
    <cellStyle name="Normal 71" xfId="3582"/>
    <cellStyle name="Normal 71 2" xfId="3583"/>
    <cellStyle name="Normal 72" xfId="3584"/>
    <cellStyle name="Normal 73" xfId="3585"/>
    <cellStyle name="Normal 73 2" xfId="3586"/>
    <cellStyle name="Normal 74" xfId="3965"/>
    <cellStyle name="Normal 75" xfId="3968"/>
    <cellStyle name="Normal 76" xfId="3971"/>
    <cellStyle name="Normal 77" xfId="3974"/>
    <cellStyle name="Normal 8" xfId="17"/>
    <cellStyle name="Normal 8 2" xfId="3587"/>
    <cellStyle name="Normal 9" xfId="18"/>
    <cellStyle name="Normal 9 2" xfId="3588"/>
    <cellStyle name="Normal_Sheet1" xfId="3964"/>
    <cellStyle name="Note 10" xfId="3589"/>
    <cellStyle name="Note 10 2" xfId="3590"/>
    <cellStyle name="Note 11" xfId="3591"/>
    <cellStyle name="Note 11 2" xfId="3592"/>
    <cellStyle name="Note 12" xfId="3593"/>
    <cellStyle name="Note 12 2" xfId="3594"/>
    <cellStyle name="Note 13" xfId="3595"/>
    <cellStyle name="Note 13 2" xfId="3596"/>
    <cellStyle name="Note 14" xfId="3597"/>
    <cellStyle name="Note 14 2" xfId="3598"/>
    <cellStyle name="Note 15" xfId="3599"/>
    <cellStyle name="Note 15 2" xfId="3600"/>
    <cellStyle name="Note 16" xfId="3601"/>
    <cellStyle name="Note 16 2" xfId="3602"/>
    <cellStyle name="Note 17" xfId="3603"/>
    <cellStyle name="Note 17 2" xfId="3604"/>
    <cellStyle name="Note 18" xfId="3605"/>
    <cellStyle name="Note 18 2" xfId="3606"/>
    <cellStyle name="Note 19" xfId="3607"/>
    <cellStyle name="Note 19 2" xfId="3608"/>
    <cellStyle name="Note 2" xfId="3609"/>
    <cellStyle name="Note 2 2" xfId="3610"/>
    <cellStyle name="Note 20" xfId="3611"/>
    <cellStyle name="Note 20 2" xfId="3612"/>
    <cellStyle name="Note 21" xfId="3613"/>
    <cellStyle name="Note 21 2" xfId="3614"/>
    <cellStyle name="Note 22" xfId="3615"/>
    <cellStyle name="Note 22 2" xfId="3616"/>
    <cellStyle name="Note 23" xfId="3617"/>
    <cellStyle name="Note 23 2" xfId="3618"/>
    <cellStyle name="Note 24" xfId="3619"/>
    <cellStyle name="Note 24 2" xfId="3620"/>
    <cellStyle name="Note 25" xfId="3621"/>
    <cellStyle name="Note 25 2" xfId="3622"/>
    <cellStyle name="Note 26" xfId="3623"/>
    <cellStyle name="Note 26 2" xfId="3624"/>
    <cellStyle name="Note 27" xfId="3625"/>
    <cellStyle name="Note 27 2" xfId="3626"/>
    <cellStyle name="Note 28" xfId="3627"/>
    <cellStyle name="Note 28 2" xfId="3628"/>
    <cellStyle name="Note 29" xfId="3629"/>
    <cellStyle name="Note 29 2" xfId="3630"/>
    <cellStyle name="Note 3" xfId="3631"/>
    <cellStyle name="Note 3 2" xfId="3632"/>
    <cellStyle name="Note 30" xfId="3633"/>
    <cellStyle name="Note 30 2" xfId="3634"/>
    <cellStyle name="Note 31" xfId="3635"/>
    <cellStyle name="Note 31 2" xfId="3636"/>
    <cellStyle name="Note 32" xfId="3637"/>
    <cellStyle name="Note 32 2" xfId="3638"/>
    <cellStyle name="Note 33" xfId="3639"/>
    <cellStyle name="Note 33 2" xfId="3640"/>
    <cellStyle name="Note 34" xfId="3641"/>
    <cellStyle name="Note 34 2" xfId="3642"/>
    <cellStyle name="Note 35" xfId="3643"/>
    <cellStyle name="Note 35 2" xfId="3644"/>
    <cellStyle name="Note 36" xfId="3645"/>
    <cellStyle name="Note 36 2" xfId="3646"/>
    <cellStyle name="Note 37" xfId="3647"/>
    <cellStyle name="Note 37 2" xfId="3648"/>
    <cellStyle name="Note 38" xfId="3649"/>
    <cellStyle name="Note 38 2" xfId="3650"/>
    <cellStyle name="Note 39" xfId="3651"/>
    <cellStyle name="Note 39 2" xfId="3652"/>
    <cellStyle name="Note 4" xfId="3653"/>
    <cellStyle name="Note 4 2" xfId="3654"/>
    <cellStyle name="Note 40" xfId="3655"/>
    <cellStyle name="Note 40 2" xfId="3656"/>
    <cellStyle name="Note 41" xfId="3657"/>
    <cellStyle name="Note 41 2" xfId="3658"/>
    <cellStyle name="Note 42" xfId="3659"/>
    <cellStyle name="Note 42 2" xfId="3660"/>
    <cellStyle name="Note 43" xfId="3661"/>
    <cellStyle name="Note 43 2" xfId="3662"/>
    <cellStyle name="Note 44" xfId="3663"/>
    <cellStyle name="Note 44 2" xfId="3664"/>
    <cellStyle name="Note 45" xfId="3665"/>
    <cellStyle name="Note 45 2" xfId="3666"/>
    <cellStyle name="Note 46" xfId="3667"/>
    <cellStyle name="Note 46 2" xfId="3668"/>
    <cellStyle name="Note 47" xfId="3669"/>
    <cellStyle name="Note 47 2" xfId="3670"/>
    <cellStyle name="Note 48" xfId="3671"/>
    <cellStyle name="Note 48 2" xfId="3672"/>
    <cellStyle name="Note 49" xfId="3673"/>
    <cellStyle name="Note 49 2" xfId="3674"/>
    <cellStyle name="Note 5" xfId="3675"/>
    <cellStyle name="Note 5 2" xfId="3676"/>
    <cellStyle name="Note 50" xfId="3677"/>
    <cellStyle name="Note 50 2" xfId="3678"/>
    <cellStyle name="Note 51" xfId="3679"/>
    <cellStyle name="Note 51 2" xfId="3680"/>
    <cellStyle name="Note 52" xfId="3681"/>
    <cellStyle name="Note 52 2" xfId="3682"/>
    <cellStyle name="Note 53" xfId="3683"/>
    <cellStyle name="Note 53 2" xfId="3684"/>
    <cellStyle name="Note 54" xfId="3685"/>
    <cellStyle name="Note 54 2" xfId="3686"/>
    <cellStyle name="Note 55" xfId="3687"/>
    <cellStyle name="Note 55 2" xfId="3688"/>
    <cellStyle name="Note 56" xfId="3689"/>
    <cellStyle name="Note 56 2" xfId="3690"/>
    <cellStyle name="Note 57" xfId="3691"/>
    <cellStyle name="Note 57 2" xfId="3692"/>
    <cellStyle name="Note 58" xfId="3693"/>
    <cellStyle name="Note 58 2" xfId="3694"/>
    <cellStyle name="Note 59" xfId="3695"/>
    <cellStyle name="Note 59 2" xfId="3696"/>
    <cellStyle name="Note 6" xfId="3697"/>
    <cellStyle name="Note 6 2" xfId="3698"/>
    <cellStyle name="Note 60" xfId="3699"/>
    <cellStyle name="Note 60 2" xfId="3700"/>
    <cellStyle name="Note 61" xfId="3701"/>
    <cellStyle name="Note 61 2" xfId="3702"/>
    <cellStyle name="Note 62" xfId="3703"/>
    <cellStyle name="Note 62 2" xfId="3704"/>
    <cellStyle name="Note 63" xfId="3705"/>
    <cellStyle name="Note 63 2" xfId="3706"/>
    <cellStyle name="Note 64" xfId="3707"/>
    <cellStyle name="Note 64 2" xfId="3708"/>
    <cellStyle name="Note 65" xfId="3709"/>
    <cellStyle name="Note 65 2" xfId="3710"/>
    <cellStyle name="Note 66" xfId="3711"/>
    <cellStyle name="Note 66 2" xfId="3712"/>
    <cellStyle name="Note 67" xfId="3713"/>
    <cellStyle name="Note 67 2" xfId="3714"/>
    <cellStyle name="Note 68" xfId="3715"/>
    <cellStyle name="Note 68 2" xfId="3716"/>
    <cellStyle name="Note 69" xfId="3717"/>
    <cellStyle name="Note 69 2" xfId="3718"/>
    <cellStyle name="Note 7" xfId="3719"/>
    <cellStyle name="Note 7 2" xfId="3720"/>
    <cellStyle name="Note 70" xfId="3721"/>
    <cellStyle name="Note 70 2" xfId="3722"/>
    <cellStyle name="Note 71" xfId="3723"/>
    <cellStyle name="Note 71 2" xfId="3724"/>
    <cellStyle name="Note 72" xfId="3725"/>
    <cellStyle name="Note 72 2" xfId="3726"/>
    <cellStyle name="Note 8" xfId="3727"/>
    <cellStyle name="Note 8 2" xfId="3728"/>
    <cellStyle name="Note 9" xfId="3729"/>
    <cellStyle name="Note 9 2" xfId="3730"/>
    <cellStyle name="Output 10" xfId="3731"/>
    <cellStyle name="Output 11" xfId="3732"/>
    <cellStyle name="Output 12" xfId="3733"/>
    <cellStyle name="Output 13" xfId="3734"/>
    <cellStyle name="Output 14" xfId="3735"/>
    <cellStyle name="Output 15" xfId="3736"/>
    <cellStyle name="Output 16" xfId="3737"/>
    <cellStyle name="Output 17" xfId="3738"/>
    <cellStyle name="Output 18" xfId="3739"/>
    <cellStyle name="Output 19" xfId="3740"/>
    <cellStyle name="Output 2" xfId="3741"/>
    <cellStyle name="Output 20" xfId="3742"/>
    <cellStyle name="Output 21" xfId="3743"/>
    <cellStyle name="Output 22" xfId="3744"/>
    <cellStyle name="Output 23" xfId="3745"/>
    <cellStyle name="Output 24" xfId="3746"/>
    <cellStyle name="Output 25" xfId="3747"/>
    <cellStyle name="Output 26" xfId="3748"/>
    <cellStyle name="Output 27" xfId="3749"/>
    <cellStyle name="Output 28" xfId="3750"/>
    <cellStyle name="Output 29" xfId="3751"/>
    <cellStyle name="Output 3" xfId="3752"/>
    <cellStyle name="Output 30" xfId="3753"/>
    <cellStyle name="Output 31" xfId="3754"/>
    <cellStyle name="Output 32" xfId="3755"/>
    <cellStyle name="Output 33" xfId="3756"/>
    <cellStyle name="Output 34" xfId="3757"/>
    <cellStyle name="Output 35" xfId="3758"/>
    <cellStyle name="Output 36" xfId="3759"/>
    <cellStyle name="Output 37" xfId="3760"/>
    <cellStyle name="Output 38" xfId="3761"/>
    <cellStyle name="Output 39" xfId="3762"/>
    <cellStyle name="Output 4" xfId="3763"/>
    <cellStyle name="Output 40" xfId="3764"/>
    <cellStyle name="Output 41" xfId="3765"/>
    <cellStyle name="Output 42" xfId="3766"/>
    <cellStyle name="Output 43" xfId="3767"/>
    <cellStyle name="Output 44" xfId="3768"/>
    <cellStyle name="Output 45" xfId="3769"/>
    <cellStyle name="Output 46" xfId="3770"/>
    <cellStyle name="Output 47" xfId="3771"/>
    <cellStyle name="Output 48" xfId="3772"/>
    <cellStyle name="Output 49" xfId="3773"/>
    <cellStyle name="Output 5" xfId="3774"/>
    <cellStyle name="Output 50" xfId="3775"/>
    <cellStyle name="Output 51" xfId="3776"/>
    <cellStyle name="Output 52" xfId="3777"/>
    <cellStyle name="Output 53" xfId="3778"/>
    <cellStyle name="Output 54" xfId="3779"/>
    <cellStyle name="Output 55" xfId="3780"/>
    <cellStyle name="Output 56" xfId="3781"/>
    <cellStyle name="Output 57" xfId="3782"/>
    <cellStyle name="Output 58" xfId="3783"/>
    <cellStyle name="Output 59" xfId="3784"/>
    <cellStyle name="Output 6" xfId="3785"/>
    <cellStyle name="Output 60" xfId="3786"/>
    <cellStyle name="Output 61" xfId="3787"/>
    <cellStyle name="Output 62" xfId="3788"/>
    <cellStyle name="Output 63" xfId="3789"/>
    <cellStyle name="Output 64" xfId="3790"/>
    <cellStyle name="Output 65" xfId="3791"/>
    <cellStyle name="Output 66" xfId="3792"/>
    <cellStyle name="Output 67" xfId="3793"/>
    <cellStyle name="Output 68" xfId="3794"/>
    <cellStyle name="Output 69" xfId="3795"/>
    <cellStyle name="Output 7" xfId="3796"/>
    <cellStyle name="Output 70" xfId="3797"/>
    <cellStyle name="Output 71" xfId="3798"/>
    <cellStyle name="Output 72" xfId="3799"/>
    <cellStyle name="Output 8" xfId="3800"/>
    <cellStyle name="Output 9" xfId="3801"/>
    <cellStyle name="OUTPUT AMOUNTS" xfId="19"/>
    <cellStyle name="Output Column Headings" xfId="3802"/>
    <cellStyle name="OUTPUT LINE ITEMS" xfId="20"/>
    <cellStyle name="Output Report Heading" xfId="3803"/>
    <cellStyle name="Output Report Title" xfId="3804"/>
    <cellStyle name="Percent 2" xfId="3"/>
    <cellStyle name="Percent 2 2" xfId="7"/>
    <cellStyle name="Percent 3" xfId="21"/>
    <cellStyle name="Percent 4" xfId="3963"/>
    <cellStyle name="Percent 5" xfId="3966"/>
    <cellStyle name="Percent 6" xfId="3969"/>
    <cellStyle name="Percent 7" xfId="3972"/>
    <cellStyle name="Percent 8" xfId="3975"/>
    <cellStyle name="ReportTitlePrompt" xfId="3805"/>
    <cellStyle name="ReportTitleValue" xfId="3806"/>
    <cellStyle name="RowAcctAbovePrompt" xfId="3807"/>
    <cellStyle name="RowAcctSOBAbovePrompt" xfId="3808"/>
    <cellStyle name="RowAcctSOBValue" xfId="3809"/>
    <cellStyle name="RowAcctValue" xfId="3810"/>
    <cellStyle name="RowAttrAbovePrompt" xfId="3811"/>
    <cellStyle name="RowAttrValue" xfId="3812"/>
    <cellStyle name="RowColSetAbovePrompt" xfId="3813"/>
    <cellStyle name="RowColSetLeftPrompt" xfId="3814"/>
    <cellStyle name="RowColSetValue" xfId="3815"/>
    <cellStyle name="RowLeftPrompt" xfId="3816"/>
    <cellStyle name="SampleUsingFormatMask" xfId="3817"/>
    <cellStyle name="SampleWithNoFormatMask" xfId="3818"/>
    <cellStyle name="Total 10" xfId="3819"/>
    <cellStyle name="Total 11" xfId="3820"/>
    <cellStyle name="Total 12" xfId="3821"/>
    <cellStyle name="Total 13" xfId="3822"/>
    <cellStyle name="Total 14" xfId="3823"/>
    <cellStyle name="Total 15" xfId="3824"/>
    <cellStyle name="Total 16" xfId="3825"/>
    <cellStyle name="Total 17" xfId="3826"/>
    <cellStyle name="Total 18" xfId="3827"/>
    <cellStyle name="Total 19" xfId="3828"/>
    <cellStyle name="Total 2" xfId="3829"/>
    <cellStyle name="Total 20" xfId="3830"/>
    <cellStyle name="Total 21" xfId="3831"/>
    <cellStyle name="Total 22" xfId="3832"/>
    <cellStyle name="Total 23" xfId="3833"/>
    <cellStyle name="Total 24" xfId="3834"/>
    <cellStyle name="Total 25" xfId="3835"/>
    <cellStyle name="Total 26" xfId="3836"/>
    <cellStyle name="Total 27" xfId="3837"/>
    <cellStyle name="Total 28" xfId="3838"/>
    <cellStyle name="Total 29" xfId="3839"/>
    <cellStyle name="Total 3" xfId="3840"/>
    <cellStyle name="Total 30" xfId="3841"/>
    <cellStyle name="Total 31" xfId="3842"/>
    <cellStyle name="Total 32" xfId="3843"/>
    <cellStyle name="Total 33" xfId="3844"/>
    <cellStyle name="Total 34" xfId="3845"/>
    <cellStyle name="Total 35" xfId="3846"/>
    <cellStyle name="Total 36" xfId="3847"/>
    <cellStyle name="Total 37" xfId="3848"/>
    <cellStyle name="Total 38" xfId="3849"/>
    <cellStyle name="Total 39" xfId="3850"/>
    <cellStyle name="Total 4" xfId="3851"/>
    <cellStyle name="Total 40" xfId="3852"/>
    <cellStyle name="Total 41" xfId="3853"/>
    <cellStyle name="Total 42" xfId="3854"/>
    <cellStyle name="Total 43" xfId="3855"/>
    <cellStyle name="Total 44" xfId="3856"/>
    <cellStyle name="Total 45" xfId="3857"/>
    <cellStyle name="Total 46" xfId="3858"/>
    <cellStyle name="Total 47" xfId="3859"/>
    <cellStyle name="Total 48" xfId="3860"/>
    <cellStyle name="Total 49" xfId="3861"/>
    <cellStyle name="Total 5" xfId="3862"/>
    <cellStyle name="Total 50" xfId="3863"/>
    <cellStyle name="Total 51" xfId="3864"/>
    <cellStyle name="Total 52" xfId="3865"/>
    <cellStyle name="Total 53" xfId="3866"/>
    <cellStyle name="Total 54" xfId="3867"/>
    <cellStyle name="Total 55" xfId="3868"/>
    <cellStyle name="Total 56" xfId="3869"/>
    <cellStyle name="Total 57" xfId="3870"/>
    <cellStyle name="Total 58" xfId="3871"/>
    <cellStyle name="Total 59" xfId="3872"/>
    <cellStyle name="Total 6" xfId="3873"/>
    <cellStyle name="Total 60" xfId="3874"/>
    <cellStyle name="Total 61" xfId="3875"/>
    <cellStyle name="Total 62" xfId="3876"/>
    <cellStyle name="Total 63" xfId="3877"/>
    <cellStyle name="Total 64" xfId="3878"/>
    <cellStyle name="Total 65" xfId="3879"/>
    <cellStyle name="Total 66" xfId="3880"/>
    <cellStyle name="Total 67" xfId="3881"/>
    <cellStyle name="Total 68" xfId="3882"/>
    <cellStyle name="Total 69" xfId="3883"/>
    <cellStyle name="Total 7" xfId="3884"/>
    <cellStyle name="Total 70" xfId="3885"/>
    <cellStyle name="Total 71" xfId="3886"/>
    <cellStyle name="Total 72" xfId="3887"/>
    <cellStyle name="Total 8" xfId="3888"/>
    <cellStyle name="Total 9" xfId="3889"/>
    <cellStyle name="UploadThisRowValue" xfId="3890"/>
    <cellStyle name="Warning Text 10" xfId="3891"/>
    <cellStyle name="Warning Text 11" xfId="3892"/>
    <cellStyle name="Warning Text 12" xfId="3893"/>
    <cellStyle name="Warning Text 13" xfId="3894"/>
    <cellStyle name="Warning Text 14" xfId="3895"/>
    <cellStyle name="Warning Text 15" xfId="3896"/>
    <cellStyle name="Warning Text 16" xfId="3897"/>
    <cellStyle name="Warning Text 17" xfId="3898"/>
    <cellStyle name="Warning Text 18" xfId="3899"/>
    <cellStyle name="Warning Text 19" xfId="3900"/>
    <cellStyle name="Warning Text 2" xfId="3901"/>
    <cellStyle name="Warning Text 20" xfId="3902"/>
    <cellStyle name="Warning Text 21" xfId="3903"/>
    <cellStyle name="Warning Text 22" xfId="3904"/>
    <cellStyle name="Warning Text 23" xfId="3905"/>
    <cellStyle name="Warning Text 24" xfId="3906"/>
    <cellStyle name="Warning Text 25" xfId="3907"/>
    <cellStyle name="Warning Text 26" xfId="3908"/>
    <cellStyle name="Warning Text 27" xfId="3909"/>
    <cellStyle name="Warning Text 28" xfId="3910"/>
    <cellStyle name="Warning Text 29" xfId="3911"/>
    <cellStyle name="Warning Text 3" xfId="3912"/>
    <cellStyle name="Warning Text 30" xfId="3913"/>
    <cellStyle name="Warning Text 31" xfId="3914"/>
    <cellStyle name="Warning Text 32" xfId="3915"/>
    <cellStyle name="Warning Text 33" xfId="3916"/>
    <cellStyle name="Warning Text 34" xfId="3917"/>
    <cellStyle name="Warning Text 35" xfId="3918"/>
    <cellStyle name="Warning Text 36" xfId="3919"/>
    <cellStyle name="Warning Text 37" xfId="3920"/>
    <cellStyle name="Warning Text 38" xfId="3921"/>
    <cellStyle name="Warning Text 39" xfId="3922"/>
    <cellStyle name="Warning Text 4" xfId="3923"/>
    <cellStyle name="Warning Text 40" xfId="3924"/>
    <cellStyle name="Warning Text 41" xfId="3925"/>
    <cellStyle name="Warning Text 42" xfId="3926"/>
    <cellStyle name="Warning Text 43" xfId="3927"/>
    <cellStyle name="Warning Text 44" xfId="3928"/>
    <cellStyle name="Warning Text 45" xfId="3929"/>
    <cellStyle name="Warning Text 46" xfId="3930"/>
    <cellStyle name="Warning Text 47" xfId="3931"/>
    <cellStyle name="Warning Text 48" xfId="3932"/>
    <cellStyle name="Warning Text 49" xfId="3933"/>
    <cellStyle name="Warning Text 5" xfId="3934"/>
    <cellStyle name="Warning Text 50" xfId="3935"/>
    <cellStyle name="Warning Text 51" xfId="3936"/>
    <cellStyle name="Warning Text 52" xfId="3937"/>
    <cellStyle name="Warning Text 53" xfId="3938"/>
    <cellStyle name="Warning Text 54" xfId="3939"/>
    <cellStyle name="Warning Text 55" xfId="3940"/>
    <cellStyle name="Warning Text 56" xfId="3941"/>
    <cellStyle name="Warning Text 57" xfId="3942"/>
    <cellStyle name="Warning Text 58" xfId="3943"/>
    <cellStyle name="Warning Text 59" xfId="3944"/>
    <cellStyle name="Warning Text 6" xfId="3945"/>
    <cellStyle name="Warning Text 60" xfId="3946"/>
    <cellStyle name="Warning Text 61" xfId="3947"/>
    <cellStyle name="Warning Text 62" xfId="3948"/>
    <cellStyle name="Warning Text 63" xfId="3949"/>
    <cellStyle name="Warning Text 64" xfId="3950"/>
    <cellStyle name="Warning Text 65" xfId="3951"/>
    <cellStyle name="Warning Text 66" xfId="3952"/>
    <cellStyle name="Warning Text 67" xfId="3953"/>
    <cellStyle name="Warning Text 68" xfId="3954"/>
    <cellStyle name="Warning Text 69" xfId="3955"/>
    <cellStyle name="Warning Text 7" xfId="3956"/>
    <cellStyle name="Warning Text 70" xfId="3957"/>
    <cellStyle name="Warning Text 71" xfId="3958"/>
    <cellStyle name="Warning Text 72" xfId="3959"/>
    <cellStyle name="Warning Text 8" xfId="3960"/>
    <cellStyle name="Warning Text 9" xfId="396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6\2016_WA_Elec_and_Gas_GRC\Adjustments\Adjustments\PF-CAPITAL%20PROJECTS\9%20)Support%20-%20DO%20NOT%20SEND\Unified%20Model%20-%202017%20-%2012.14.2015%20-%202018%20AMA%20picku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upport%20Do%20not%20send/Unified%20Model%20-%2012.31.19-%202018%20budget%20cycle%20Cle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Washington 2018 AMA Pickup"/>
      <sheetName val="Idaho"/>
      <sheetName val="Oregon"/>
      <sheetName val="2017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7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Hydro 331-336 ED WA</v>
          </cell>
        </row>
        <row r="35">
          <cell r="A35" t="str">
            <v>Other Elec Production / Turbines 340-346 ED AN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ED AA</v>
          </cell>
        </row>
        <row r="43">
          <cell r="A43" t="str">
            <v>Software 303 CD AN</v>
          </cell>
        </row>
        <row r="44">
          <cell r="A44" t="str">
            <v>Software 303 GD AA</v>
          </cell>
        </row>
        <row r="45">
          <cell r="A45" t="str">
            <v>Thermal 311-316 ED AN</v>
          </cell>
        </row>
        <row r="46">
          <cell r="A46" t="str">
            <v>Transportation and Tools 392 / 396 CD AA</v>
          </cell>
        </row>
        <row r="47">
          <cell r="A47" t="str">
            <v>Transportation and Tools 392 / 396 CD AN</v>
          </cell>
        </row>
        <row r="48">
          <cell r="A48" t="str">
            <v>Transportation and Tools 392 / 396 CD WA</v>
          </cell>
        </row>
        <row r="49">
          <cell r="A49" t="str">
            <v>Transportation and Tools 392 / 396 CD ID</v>
          </cell>
        </row>
        <row r="50">
          <cell r="A50" t="str">
            <v>Transportation and Tools 392 / 396 ED AN</v>
          </cell>
        </row>
        <row r="51">
          <cell r="A51" t="str">
            <v>Transportation and Tools 392 / 396 ED WA</v>
          </cell>
        </row>
        <row r="52">
          <cell r="A52" t="str">
            <v>Transportation and Tools 392 / 396 ED ID</v>
          </cell>
        </row>
        <row r="53">
          <cell r="A53" t="str">
            <v>Transportation and Tools 392 / 396 GD AN</v>
          </cell>
        </row>
        <row r="54">
          <cell r="A54" t="str">
            <v>Transportation and Tools 392 / 396 GD ID</v>
          </cell>
        </row>
        <row r="55">
          <cell r="A55" t="str">
            <v>Transportation and Tools 392 / 396 GD WA</v>
          </cell>
        </row>
        <row r="56">
          <cell r="A56" t="str">
            <v>Transportation and Tools 392 / 396 GD OR</v>
          </cell>
        </row>
        <row r="57">
          <cell r="A57" t="str">
            <v>Gas Distribution 374-387 GD AA 1001</v>
          </cell>
        </row>
        <row r="58">
          <cell r="A58" t="str">
            <v>Gas Distribution 374-387 GD AN 1001</v>
          </cell>
        </row>
        <row r="59">
          <cell r="A59" t="str">
            <v>Gas Distribution 374-387 GD AA 1050</v>
          </cell>
        </row>
        <row r="60">
          <cell r="A60" t="str">
            <v>Gas Distribution 374-387 GD AA 1051</v>
          </cell>
        </row>
        <row r="61">
          <cell r="A61" t="str">
            <v>Gas Distribution 374-387 GD AA 1053</v>
          </cell>
        </row>
        <row r="62">
          <cell r="A62" t="str">
            <v>Gas Distribution 374-387 GD AA 3000</v>
          </cell>
        </row>
        <row r="63">
          <cell r="A63" t="str">
            <v>Gas Distribution 374-387 GD AA 3001</v>
          </cell>
        </row>
        <row r="64">
          <cell r="A64" t="str">
            <v>Gas Distribution 374-387 GD AA 3002</v>
          </cell>
        </row>
        <row r="65">
          <cell r="A65" t="str">
            <v>Gas Distribution 374-387 GD AA 3003</v>
          </cell>
        </row>
        <row r="66">
          <cell r="A66" t="str">
            <v>Gas Distribution 374-387 GD AN 3003</v>
          </cell>
        </row>
        <row r="67">
          <cell r="A67" t="str">
            <v>Gas Distribution 374-387 GD AA 3004</v>
          </cell>
        </row>
        <row r="68">
          <cell r="A68" t="str">
            <v>Gas Distribution 374-387 GD AA 3005</v>
          </cell>
        </row>
        <row r="69">
          <cell r="A69" t="str">
            <v>Gas Distribution 374-387 GD AN 3005</v>
          </cell>
        </row>
        <row r="70">
          <cell r="A70" t="str">
            <v>Gas Distribution 374-387 GD AA 3006</v>
          </cell>
        </row>
        <row r="71">
          <cell r="A71" t="str">
            <v>Gas Distribution 374-387 GD AA 3007</v>
          </cell>
        </row>
        <row r="72">
          <cell r="A72" t="str">
            <v>Gas Distribution 374-387 GD AA 3008</v>
          </cell>
        </row>
        <row r="73">
          <cell r="A73" t="str">
            <v>Gas Distribution 374-387 GD AA 3054</v>
          </cell>
        </row>
        <row r="74">
          <cell r="A74" t="str">
            <v>Gas Distribution 374-387 GD AA 3055</v>
          </cell>
        </row>
        <row r="75">
          <cell r="A75" t="str">
            <v>Gas Distribution 374-387 GD AA 3057</v>
          </cell>
        </row>
        <row r="76">
          <cell r="A76" t="str">
            <v>Gas Distribution 374-387 GD AA 3117</v>
          </cell>
        </row>
        <row r="77">
          <cell r="A77" t="str">
            <v>Gas Distribution 374-387 ED ID</v>
          </cell>
        </row>
        <row r="78">
          <cell r="A78" t="str">
            <v>Elec Distribution 360-373 ED AN 1000</v>
          </cell>
        </row>
        <row r="79">
          <cell r="A79" t="str">
            <v>Elec Distribution 360-373 ED AN 1002</v>
          </cell>
        </row>
        <row r="80">
          <cell r="A80" t="str">
            <v>Elec Distribution 360-373 ED AN 1003</v>
          </cell>
        </row>
        <row r="81">
          <cell r="A81" t="str">
            <v>Elec Distribution 360-373 ED AN 1004</v>
          </cell>
        </row>
        <row r="82">
          <cell r="A82" t="str">
            <v>Elec Distribution 360-373 ED AN 1005</v>
          </cell>
        </row>
        <row r="83">
          <cell r="A83" t="str">
            <v>Elec Distribution 360-373 ED AN 1006</v>
          </cell>
        </row>
        <row r="84">
          <cell r="A84" t="str">
            <v>Elec Distribution 360-373 ED AN 2054</v>
          </cell>
        </row>
        <row r="85">
          <cell r="A85" t="str">
            <v>Elec Distribution 360-373 ED AN 2055</v>
          </cell>
        </row>
        <row r="86">
          <cell r="A86" t="str">
            <v>Elec Distribution 360-373 ED AN 2056</v>
          </cell>
        </row>
        <row r="87">
          <cell r="A87" t="str">
            <v>Elec Distribution 360-373 ED AN 2059</v>
          </cell>
        </row>
        <row r="88">
          <cell r="A88" t="str">
            <v>Elec Distribution 360-373 ED AN 2060</v>
          </cell>
        </row>
        <row r="89">
          <cell r="A89" t="str">
            <v>Elec Distribution 360-373 ED AN 2204</v>
          </cell>
        </row>
        <row r="90">
          <cell r="A90" t="str">
            <v>Elec Distribution 360-373 ED AN 2414</v>
          </cell>
        </row>
        <row r="91">
          <cell r="A91" t="str">
            <v>Elec Distribution 360-373 ED AN 2423</v>
          </cell>
        </row>
        <row r="92">
          <cell r="A92" t="str">
            <v>Elec Distribution 360-373 ED AN 2470</v>
          </cell>
        </row>
        <row r="93">
          <cell r="A93" t="str">
            <v>Elec Distribution 360-373 ED AN 2516</v>
          </cell>
        </row>
        <row r="94">
          <cell r="A94" t="str">
            <v>Elec Distribution 360-373 ED AN 2535</v>
          </cell>
        </row>
        <row r="95">
          <cell r="A95" t="str">
            <v>Elec Distribution 360-373 ED AN 2584</v>
          </cell>
        </row>
        <row r="96">
          <cell r="A96" t="str">
            <v>Elec Distribution 360-373 ED AN 2599</v>
          </cell>
        </row>
        <row r="97">
          <cell r="A97" t="str">
            <v>Elec Distribution 360-373 ED AN 6000</v>
          </cell>
        </row>
        <row r="98">
          <cell r="A98" t="str">
            <v>Elec Distribution 360-373 CD WA 2586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Idaho"/>
      <sheetName val="Oregon"/>
      <sheetName val="Cutoff Analysis"/>
      <sheetName val="Actl Forcst -system Cut off"/>
      <sheetName val="Actl Forcst - WA E (No AMI)"/>
      <sheetName val="Actl Forcst - WA G (No AMI)"/>
      <sheetName val="Actl Forcst - ID E"/>
      <sheetName val="Actl Forcst - ID G"/>
      <sheetName val="Actl Forcst - OR"/>
      <sheetName val="Actl Forcst - TotalCo"/>
      <sheetName val="CAP19 Input"/>
      <sheetName val="2019 Unbud CWIP Per Rosemary"/>
      <sheetName val="Actual_Transfers"/>
      <sheetName val="Adjustments"/>
      <sheetName val="Allocation Factors"/>
      <sheetName val="Specific Allocation"/>
      <sheetName val="AllocationFactors_Actuals"/>
      <sheetName val="2019 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AC12" t="str">
            <v>1000 Elec Distribution 360-373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</row>
        <row r="13">
          <cell r="AC13" t="str">
            <v>1000 Elec Distribution 360-373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</row>
        <row r="14">
          <cell r="AC14" t="str">
            <v>1000 Elec Distribution 360-373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</row>
        <row r="15">
          <cell r="AC15" t="str">
            <v>1000 Elec Distribution 360-373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</row>
        <row r="16">
          <cell r="AC16" t="str">
            <v>1000 Elec Distribution 360-373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</row>
        <row r="17">
          <cell r="AC17" t="str">
            <v>1000 Elec Distribution 360-373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</row>
        <row r="18">
          <cell r="AC18" t="str">
            <v>1000 Elec Distribution 360-373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</row>
        <row r="19">
          <cell r="AC19" t="str">
            <v>1000 Elec Distribution 360-373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</row>
        <row r="20">
          <cell r="AC20" t="str">
            <v>1000 Elec Distribution 360-373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</row>
        <row r="21">
          <cell r="AC21" t="str">
            <v>1000 Elec Distribution 360-373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</row>
        <row r="22">
          <cell r="AC22" t="str">
            <v>1000 Elec Distribution 360-373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</row>
        <row r="23">
          <cell r="AC23" t="str">
            <v>1000 Elec Distribution 360-373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</row>
        <row r="24">
          <cell r="AC24" t="str">
            <v>1000 Elec Distribution 360-373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</row>
        <row r="25">
          <cell r="AC25" t="str">
            <v>1000 Elec Distribution 360-373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</row>
        <row r="26">
          <cell r="AC26" t="str">
            <v>1000 Elec Distribution 360-373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</row>
        <row r="27">
          <cell r="AC27" t="str">
            <v>1000 Elec Distribution 360-373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</row>
        <row r="28">
          <cell r="AC28" t="str">
            <v>1000 Elec Distribution 360-373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</row>
        <row r="29">
          <cell r="AC29" t="str">
            <v>1001 Gas Distribution 374-387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</row>
        <row r="30">
          <cell r="AC30" t="str">
            <v>1001 Gas Distribution 374-387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</row>
        <row r="31">
          <cell r="AC31" t="str">
            <v>1001 Gas Distribution 374-387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</row>
        <row r="32">
          <cell r="AC32" t="str">
            <v>1001 Gas Distribution 374-387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</row>
        <row r="33">
          <cell r="AC33" t="str">
            <v>1001 Gas Distribution 374-387</v>
          </cell>
          <cell r="AV33">
            <v>567602</v>
          </cell>
          <cell r="AW33">
            <v>587858</v>
          </cell>
          <cell r="AX33">
            <v>767954</v>
          </cell>
          <cell r="AY33">
            <v>853390</v>
          </cell>
          <cell r="AZ33">
            <v>1075006</v>
          </cell>
          <cell r="BA33">
            <v>1292557</v>
          </cell>
          <cell r="BB33">
            <v>1278593</v>
          </cell>
          <cell r="BC33">
            <v>1210825</v>
          </cell>
          <cell r="BD33">
            <v>1204539</v>
          </cell>
          <cell r="BE33">
            <v>1040973</v>
          </cell>
          <cell r="BF33">
            <v>1070408</v>
          </cell>
          <cell r="BG33">
            <v>918022</v>
          </cell>
          <cell r="BH33">
            <v>11867727</v>
          </cell>
          <cell r="BI33">
            <v>0</v>
          </cell>
        </row>
        <row r="34">
          <cell r="AC34" t="str">
            <v>1001 Gas Distribution 374-387</v>
          </cell>
          <cell r="AV34">
            <v>5952</v>
          </cell>
          <cell r="AW34">
            <v>6017</v>
          </cell>
          <cell r="AX34">
            <v>8661</v>
          </cell>
          <cell r="AY34">
            <v>9968</v>
          </cell>
          <cell r="AZ34">
            <v>11712</v>
          </cell>
          <cell r="BA34">
            <v>16543</v>
          </cell>
          <cell r="BB34">
            <v>16498</v>
          </cell>
          <cell r="BC34">
            <v>15247</v>
          </cell>
          <cell r="BD34">
            <v>15227</v>
          </cell>
          <cell r="BE34">
            <v>12636</v>
          </cell>
          <cell r="BF34">
            <v>11697</v>
          </cell>
          <cell r="BG34">
            <v>11211</v>
          </cell>
          <cell r="BH34">
            <v>141369</v>
          </cell>
          <cell r="BI34">
            <v>0</v>
          </cell>
        </row>
        <row r="35">
          <cell r="AC35" t="str">
            <v>1001 Gas Distribution 374-387</v>
          </cell>
          <cell r="AV35">
            <v>10331</v>
          </cell>
          <cell r="AW35">
            <v>10624</v>
          </cell>
          <cell r="AX35">
            <v>14293</v>
          </cell>
          <cell r="AY35">
            <v>16059</v>
          </cell>
          <cell r="AZ35">
            <v>19794</v>
          </cell>
          <cell r="BA35">
            <v>25067</v>
          </cell>
          <cell r="BB35">
            <v>24865</v>
          </cell>
          <cell r="BC35">
            <v>23354</v>
          </cell>
          <cell r="BD35">
            <v>23263</v>
          </cell>
          <cell r="BE35">
            <v>19834</v>
          </cell>
          <cell r="BF35">
            <v>19728</v>
          </cell>
          <cell r="BG35">
            <v>17527</v>
          </cell>
          <cell r="BH35">
            <v>224739</v>
          </cell>
          <cell r="BI35">
            <v>0</v>
          </cell>
        </row>
        <row r="36">
          <cell r="AC36" t="str">
            <v>1001 Gas Distribution 374-387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</row>
        <row r="37">
          <cell r="AC37" t="str">
            <v>1001 Gas Distribution 374-387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</row>
        <row r="38">
          <cell r="AC38" t="str">
            <v>1001 Gas Distribution 374-387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</row>
        <row r="39">
          <cell r="AC39" t="str">
            <v>1001 Gas Distribution 374-387</v>
          </cell>
          <cell r="AV39">
            <v>40271.479999999996</v>
          </cell>
          <cell r="AW39">
            <v>41688.720999999998</v>
          </cell>
          <cell r="AX39">
            <v>46892.642</v>
          </cell>
          <cell r="AY39">
            <v>51730.332999999999</v>
          </cell>
          <cell r="AZ39">
            <v>71213.769</v>
          </cell>
          <cell r="BA39">
            <v>61406.405999999995</v>
          </cell>
          <cell r="BB39">
            <v>55313.167999999998</v>
          </cell>
          <cell r="BC39">
            <v>67061.549999999988</v>
          </cell>
          <cell r="BD39">
            <v>66621.383000000002</v>
          </cell>
          <cell r="BE39">
            <v>67691.050999999992</v>
          </cell>
          <cell r="BF39">
            <v>60658.743999999999</v>
          </cell>
          <cell r="BG39">
            <v>85812.525999999998</v>
          </cell>
          <cell r="BH39">
            <v>716361.77299999981</v>
          </cell>
          <cell r="BI39">
            <v>0</v>
          </cell>
        </row>
        <row r="40">
          <cell r="AC40" t="str">
            <v>1001 Gas Distribution 374-387</v>
          </cell>
          <cell r="AV40">
            <v>33673.811999999998</v>
          </cell>
          <cell r="AW40">
            <v>35064.103999999999</v>
          </cell>
          <cell r="AX40">
            <v>39003.494999999995</v>
          </cell>
          <cell r="AY40">
            <v>42582.875</v>
          </cell>
          <cell r="AZ40">
            <v>59362.427999999993</v>
          </cell>
          <cell r="BA40">
            <v>49743.707999999999</v>
          </cell>
          <cell r="BB40">
            <v>44930.892999999996</v>
          </cell>
          <cell r="BC40">
            <v>54125.338999999993</v>
          </cell>
          <cell r="BD40">
            <v>53693.463999999993</v>
          </cell>
          <cell r="BE40">
            <v>54743.092999999993</v>
          </cell>
          <cell r="BF40">
            <v>51339.917999999998</v>
          </cell>
          <cell r="BG40">
            <v>67852.053999999989</v>
          </cell>
          <cell r="BH40">
            <v>586115.18299999984</v>
          </cell>
          <cell r="BI40">
            <v>0</v>
          </cell>
        </row>
        <row r="41">
          <cell r="AC41" t="str">
            <v>1001 Gas Distribution 374-387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92540.230690734417</v>
          </cell>
        </row>
        <row r="42">
          <cell r="AC42" t="str">
            <v>1001 Gas Distribution 374-387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68779.78</v>
          </cell>
        </row>
        <row r="43">
          <cell r="AC43" t="str">
            <v>1001 Gas Distribution 374-387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60410.156749999987</v>
          </cell>
        </row>
        <row r="44">
          <cell r="AC44" t="str">
            <v>1002 Elec Distribution 360-373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</row>
        <row r="45">
          <cell r="AC45" t="str">
            <v>1003 Elec Distribution 360-373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</row>
        <row r="46">
          <cell r="AC46" t="str">
            <v>1003 Elec Distribution 360-373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</row>
        <row r="47">
          <cell r="AC47" t="str">
            <v>1004 Elec Distribution 360-373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</row>
        <row r="48">
          <cell r="AC48" t="str">
            <v>1004 Elec Distribution 360-373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</row>
        <row r="49">
          <cell r="AC49" t="str">
            <v>1004 Elec Distribution 360-373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</row>
        <row r="50">
          <cell r="AC50" t="str">
            <v>1004 Elec Distribution 360-373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</row>
        <row r="51">
          <cell r="AC51" t="str">
            <v>1004 Elec Distribution 360-373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</row>
        <row r="52">
          <cell r="AC52" t="str">
            <v>1004 Elec Distribution 360-373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</row>
        <row r="53">
          <cell r="AC53" t="str">
            <v>1004 Elec Distribution 360-373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</row>
        <row r="54">
          <cell r="AC54" t="str">
            <v>1004 Elec Distribution 360-373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</row>
        <row r="55">
          <cell r="AC55" t="str">
            <v>1004 Elec Distribution 360-373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</row>
        <row r="56">
          <cell r="AC56" t="str">
            <v>1004 Elec Distribution 360-373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</row>
        <row r="57">
          <cell r="AC57" t="str">
            <v>1004 Elec Distribution 360-373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</row>
        <row r="58">
          <cell r="AC58" t="str">
            <v>1004 Elec Distribution 360-373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</row>
        <row r="59">
          <cell r="AC59" t="str">
            <v>1005 Elec Distribution 360-373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</row>
        <row r="60">
          <cell r="AC60" t="str">
            <v>1005 Elec Distribution 360-373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</row>
        <row r="61">
          <cell r="AC61" t="str">
            <v>1005 Elec Distribution 360-373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</row>
        <row r="62">
          <cell r="AC62" t="str">
            <v>1005 Elec Distribution 360-373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</row>
        <row r="63">
          <cell r="AC63" t="str">
            <v>1005 Elec Distribution 360-373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</row>
        <row r="64">
          <cell r="AC64" t="str">
            <v>1005 Elec Distribution 360-373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</row>
        <row r="65">
          <cell r="AC65" t="str">
            <v>1005 Elec Distribution 360-373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</row>
        <row r="66">
          <cell r="AC66" t="str">
            <v>1005 Elec Distribution 360-373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</row>
        <row r="67">
          <cell r="AC67" t="str">
            <v>1005 Elec Distribution 360-373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</row>
        <row r="68">
          <cell r="AC68" t="str">
            <v>1005 Elec Distribution 360-373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</row>
        <row r="69">
          <cell r="AC69" t="str">
            <v>1005 Elec Distribution 360-373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</row>
        <row r="70">
          <cell r="AC70" t="str">
            <v>1005 Elec Distribution 360-373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</row>
        <row r="71">
          <cell r="AC71" t="str">
            <v>1009 Elec Distribution 360-373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</row>
        <row r="72">
          <cell r="AC72" t="str">
            <v>1050 Gas Distribution 374-387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</row>
        <row r="73">
          <cell r="AC73" t="str">
            <v>1050 Gas Distribution 374-387</v>
          </cell>
          <cell r="AV73">
            <v>54873.737329600001</v>
          </cell>
          <cell r="AW73">
            <v>54873.737329600001</v>
          </cell>
          <cell r="AX73">
            <v>54874.219481760003</v>
          </cell>
          <cell r="AY73">
            <v>54873.737329600001</v>
          </cell>
          <cell r="AZ73">
            <v>54873.737329600001</v>
          </cell>
          <cell r="BA73">
            <v>54874.219481760003</v>
          </cell>
          <cell r="BB73">
            <v>54873.737329600001</v>
          </cell>
          <cell r="BC73">
            <v>54873.737329600001</v>
          </cell>
          <cell r="BD73">
            <v>54874.219481760003</v>
          </cell>
          <cell r="BE73">
            <v>54873.737329600001</v>
          </cell>
          <cell r="BF73">
            <v>54873.737329600001</v>
          </cell>
          <cell r="BG73">
            <v>54875.183786080001</v>
          </cell>
          <cell r="BH73">
            <v>658487.74086816004</v>
          </cell>
          <cell r="BI73">
            <v>0</v>
          </cell>
        </row>
        <row r="74">
          <cell r="AC74" t="str">
            <v>1050 Gas Distribution 374-387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212.4748138688</v>
          </cell>
        </row>
        <row r="75">
          <cell r="AC75" t="str">
            <v>1051 Gas Distribution 374-387</v>
          </cell>
          <cell r="AV75">
            <v>37075.340029139996</v>
          </cell>
          <cell r="AW75">
            <v>37075.340029139996</v>
          </cell>
          <cell r="AX75">
            <v>37075.895365109995</v>
          </cell>
          <cell r="AY75">
            <v>37075.340029139996</v>
          </cell>
          <cell r="AZ75">
            <v>37075.340029139996</v>
          </cell>
          <cell r="BA75">
            <v>37075.895365109995</v>
          </cell>
          <cell r="BB75">
            <v>37075.340029139996</v>
          </cell>
          <cell r="BC75">
            <v>37075.340029139996</v>
          </cell>
          <cell r="BD75">
            <v>37075.895365109995</v>
          </cell>
          <cell r="BE75">
            <v>37075.340029139996</v>
          </cell>
          <cell r="BF75">
            <v>37075.340029139996</v>
          </cell>
          <cell r="BG75">
            <v>37079.782716899994</v>
          </cell>
          <cell r="BH75">
            <v>444910.18904535001</v>
          </cell>
          <cell r="BI75">
            <v>0</v>
          </cell>
        </row>
        <row r="76">
          <cell r="AC76" t="str">
            <v>1051 Gas Distribution 374-387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3423.9572431931992</v>
          </cell>
        </row>
        <row r="77">
          <cell r="AC77" t="str">
            <v>1053 Gas Distribution 374-387</v>
          </cell>
          <cell r="AV77">
            <v>35246.769352479998</v>
          </cell>
          <cell r="AW77">
            <v>35246.769352479998</v>
          </cell>
          <cell r="AX77">
            <v>35246.769352479998</v>
          </cell>
          <cell r="AY77">
            <v>35246.769352479998</v>
          </cell>
          <cell r="AZ77">
            <v>35246.769352479998</v>
          </cell>
          <cell r="BA77">
            <v>35246.769352479998</v>
          </cell>
          <cell r="BB77">
            <v>35246.769352479998</v>
          </cell>
          <cell r="BC77">
            <v>35246.769352479998</v>
          </cell>
          <cell r="BD77">
            <v>35246.769352479998</v>
          </cell>
          <cell r="BE77">
            <v>35246.769352479998</v>
          </cell>
          <cell r="BF77">
            <v>35246.769352479998</v>
          </cell>
          <cell r="BG77">
            <v>35245.80504816</v>
          </cell>
          <cell r="BH77">
            <v>422960.2679254401</v>
          </cell>
          <cell r="BI77">
            <v>0</v>
          </cell>
        </row>
        <row r="78">
          <cell r="AC78" t="str">
            <v>1053 Gas Distribution 374-387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</row>
        <row r="79">
          <cell r="AC79" t="str">
            <v>1053 Gas Distribution 374-387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</row>
        <row r="80">
          <cell r="AC80" t="str">
            <v>1108 Elec Distribution 360-373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</row>
        <row r="81">
          <cell r="AC81" t="str">
            <v>1108 Elec Distribution 360-373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</row>
        <row r="82">
          <cell r="AC82" t="str">
            <v>1108 Elec Distribution 360-373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</row>
        <row r="83">
          <cell r="AC83" t="str">
            <v>1108 Elec Distribution 360-373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</row>
        <row r="84">
          <cell r="AC84" t="str">
            <v>1108 Elec Distribution 360-373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</row>
        <row r="85">
          <cell r="AC85" t="str">
            <v>1108 Elec Distribution 360-373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</row>
        <row r="86">
          <cell r="AC86" t="str">
            <v>2000 Elec Transmission 350-359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</row>
        <row r="87">
          <cell r="AC87" t="str">
            <v>2000 Elec Transmission 350-359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</row>
        <row r="88">
          <cell r="AC88" t="str">
            <v>2000 Elec Transmission 350-359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</row>
        <row r="89">
          <cell r="AC89" t="str">
            <v>2000 Elec Transmission 350-359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</row>
        <row r="90">
          <cell r="AC90" t="str">
            <v>2000 Elec Transmission 350-359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</row>
        <row r="91">
          <cell r="AC91" t="str">
            <v>2051 Elec Transmission 350-359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</row>
        <row r="92">
          <cell r="AC92" t="str">
            <v>2051 Elec Transmission 350-359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</row>
        <row r="93">
          <cell r="AC93" t="str">
            <v>2054 Elec Distribution 360-373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</row>
        <row r="94">
          <cell r="AC94" t="str">
            <v>2054 Elec Distribution 360-373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</row>
        <row r="95">
          <cell r="AC95" t="str">
            <v>2054 Elec Distribution 360-373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</row>
        <row r="96">
          <cell r="AC96" t="str">
            <v>2054 Elec Distribution 360-373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</row>
        <row r="97">
          <cell r="AC97" t="str">
            <v>2054 Elec Distribution 360-373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</row>
        <row r="98">
          <cell r="AC98" t="str">
            <v>2054 Elec Distribution 360-373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</row>
        <row r="99">
          <cell r="AC99" t="str">
            <v>2054 Elec Distribution 360-373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</row>
        <row r="100">
          <cell r="AC100" t="str">
            <v>2054 Elec Distribution 360-373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</row>
        <row r="101">
          <cell r="AC101" t="str">
            <v>2054 Elec Distribution 360-373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</row>
        <row r="102">
          <cell r="AC102" t="str">
            <v>2054 Elec Distribution 360-373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</row>
        <row r="103">
          <cell r="AC103" t="str">
            <v>2054 Elec Distribution 360-373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</row>
        <row r="104">
          <cell r="AC104" t="str">
            <v>2054 Elec Distribution 360-373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</row>
        <row r="105">
          <cell r="AC105" t="str">
            <v>2055 Elec Distribution 360-373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</row>
        <row r="106">
          <cell r="AC106" t="str">
            <v>2055 Elec Distribution 360-373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</row>
        <row r="107">
          <cell r="AC107" t="str">
            <v>2055 Elec Distribution 360-373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</row>
        <row r="108">
          <cell r="AC108" t="str">
            <v>2055 Elec Distribution 360-373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</row>
        <row r="109">
          <cell r="AC109" t="str">
            <v>2055 Elec Distribution 360-373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</row>
        <row r="110">
          <cell r="AC110" t="str">
            <v>2055 Elec Distribution 360-373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</row>
        <row r="111">
          <cell r="AC111" t="str">
            <v>2055 Elec Distribution 360-373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</row>
        <row r="112">
          <cell r="AC112" t="str">
            <v>2055 Elec Distribution 360-373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</row>
        <row r="113">
          <cell r="AC113" t="str">
            <v>2055 Elec Distribution 360-373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</row>
        <row r="114">
          <cell r="AC114" t="str">
            <v>2055 Elec Distribution 360-373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</row>
        <row r="115">
          <cell r="AC115" t="str">
            <v>2055 Elec Distribution 360-373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</row>
        <row r="116">
          <cell r="AC116" t="str">
            <v>2055 Elec Distribution 360-373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</row>
        <row r="117">
          <cell r="AC117" t="str">
            <v>2055 Elec Distribution 360-373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</row>
        <row r="118">
          <cell r="AC118" t="str">
            <v>2055 Elec Distribution 360-373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</row>
        <row r="119">
          <cell r="AC119" t="str">
            <v>2055 Elec Distribution 360-373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</row>
        <row r="120">
          <cell r="AC120" t="str">
            <v>2055 Elec Distribution 360-373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</row>
        <row r="121">
          <cell r="AC121" t="str">
            <v>2055 Elec Distribution 360-373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</row>
        <row r="122">
          <cell r="AC122" t="str">
            <v>2055 Elec Distribution 360-373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</row>
        <row r="123">
          <cell r="AC123" t="str">
            <v>2055 Elec Distribution 360-373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</row>
        <row r="124">
          <cell r="AC124" t="str">
            <v>2055 Elec Distribution 360-373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</row>
        <row r="125">
          <cell r="AC125" t="str">
            <v>2055 Elec Distribution 360-373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</row>
        <row r="126">
          <cell r="AC126" t="str">
            <v>2055 Elec Distribution 360-373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</row>
        <row r="127">
          <cell r="AC127" t="str">
            <v>2055 Elec Distribution 360-373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</row>
        <row r="128">
          <cell r="AC128" t="str">
            <v>2055 Elec Distribution 360-373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</row>
        <row r="129">
          <cell r="AC129" t="str">
            <v>2055 Elec Distribution 360-373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</row>
        <row r="130">
          <cell r="AC130" t="str">
            <v>2055 Elec Distribution 360-373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</row>
        <row r="131">
          <cell r="AC131" t="str">
            <v>2055 Elec Distribution 360-373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</row>
        <row r="132">
          <cell r="AC132" t="str">
            <v>2055 Elec Distribution 360-373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</row>
      </sheetData>
      <sheetData sheetId="13"/>
      <sheetData sheetId="14"/>
      <sheetData sheetId="15"/>
      <sheetData sheetId="16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Distribution 360-373 CD WA</v>
          </cell>
        </row>
        <row r="11">
          <cell r="A11" t="str">
            <v>Elec Transmission 350-359 ED AN</v>
          </cell>
        </row>
        <row r="12">
          <cell r="A12" t="str">
            <v>Elec Transmission 350-359 ED AN 2204</v>
          </cell>
        </row>
        <row r="13">
          <cell r="A13" t="str">
            <v>Elec Transmission 350-359 ED ID</v>
          </cell>
        </row>
        <row r="14">
          <cell r="A14" t="str">
            <v>Elec Transmission 350-359 ED WA</v>
          </cell>
        </row>
        <row r="15">
          <cell r="A15" t="str">
            <v>Gas Distribution 374-387 GD AA</v>
          </cell>
        </row>
        <row r="16">
          <cell r="A16" t="str">
            <v>Gas Distribution 374-387 GD AN</v>
          </cell>
        </row>
        <row r="17">
          <cell r="A17" t="str">
            <v>Gas Distribution 374-387 GD ID</v>
          </cell>
        </row>
        <row r="18">
          <cell r="A18" t="str">
            <v>Gas Distribution 374-387 GD OR</v>
          </cell>
        </row>
        <row r="19">
          <cell r="A19" t="str">
            <v>Gas Distribution 374-387 GD WA</v>
          </cell>
        </row>
        <row r="20">
          <cell r="A20" t="str">
            <v>Gas Underground Storage 350-357 GD AA</v>
          </cell>
        </row>
        <row r="21">
          <cell r="A21" t="str">
            <v>Gas Underground Storage 350-357 GD AN</v>
          </cell>
        </row>
        <row r="22">
          <cell r="A22" t="str">
            <v>Gas Underground Storage 350-357 GD OR</v>
          </cell>
        </row>
        <row r="23">
          <cell r="A23" t="str">
            <v>General 389-391 / 393-395 / 397-398 CD AA</v>
          </cell>
        </row>
        <row r="24">
          <cell r="A24" t="str">
            <v>General 389-391 / 393-395 / 397-398 CD AN</v>
          </cell>
        </row>
        <row r="25">
          <cell r="A25" t="str">
            <v>General 389-391 / 393-395 / 397-398 CD ID</v>
          </cell>
        </row>
        <row r="26">
          <cell r="A26" t="str">
            <v>General 389-391 / 393-395 / 397-398 CD WA</v>
          </cell>
        </row>
        <row r="27">
          <cell r="A27" t="str">
            <v>General 389-391 / 393-395 / 397-398 ED AN</v>
          </cell>
        </row>
        <row r="28">
          <cell r="A28" t="str">
            <v>General 389-391 / 393-395 / 397-398 GD AA</v>
          </cell>
        </row>
        <row r="29">
          <cell r="A29" t="str">
            <v>General 389-391 / 393-395 / 397-398 ED WA</v>
          </cell>
        </row>
        <row r="30">
          <cell r="A30" t="str">
            <v>General 389-391 / 393-395 / 397-398 ED ID</v>
          </cell>
        </row>
        <row r="31">
          <cell r="A31" t="str">
            <v>General 389-391 / 393-395 / 397-398 ED AA</v>
          </cell>
        </row>
        <row r="32">
          <cell r="A32" t="str">
            <v>General 389-391 / 393-395 / 397-398 GD WA</v>
          </cell>
        </row>
        <row r="33">
          <cell r="A33" t="str">
            <v>General 389-391 / 393-395 / 397-398 GD OR</v>
          </cell>
        </row>
        <row r="34">
          <cell r="A34" t="str">
            <v>General 389-391 / 393-395 / 397-398 GD AN</v>
          </cell>
        </row>
        <row r="35">
          <cell r="A35" t="str">
            <v>Hydro 331-336 ED AN</v>
          </cell>
        </row>
        <row r="36">
          <cell r="A36" t="str">
            <v>Hydro 331-336 ED WA</v>
          </cell>
        </row>
        <row r="37">
          <cell r="A37" t="str">
            <v>Other Elec Production / Turbines 340-346 ED AN</v>
          </cell>
        </row>
        <row r="38">
          <cell r="A38" t="str">
            <v>Software 303 CD AA</v>
          </cell>
        </row>
        <row r="39">
          <cell r="A39" t="str">
            <v>Software 303 CD ID</v>
          </cell>
        </row>
        <row r="40">
          <cell r="A40" t="str">
            <v>Software 303 CD WA</v>
          </cell>
        </row>
        <row r="41">
          <cell r="A41" t="str">
            <v>Software 303 ED AN</v>
          </cell>
        </row>
        <row r="42">
          <cell r="A42" t="str">
            <v>Software 303 ED MT</v>
          </cell>
        </row>
        <row r="43">
          <cell r="A43" t="str">
            <v>Software 303 ED WA</v>
          </cell>
        </row>
        <row r="44">
          <cell r="A44" t="str">
            <v>Software 303 ED AA</v>
          </cell>
        </row>
        <row r="45">
          <cell r="A45" t="str">
            <v>Software 303 CD AN</v>
          </cell>
        </row>
        <row r="46">
          <cell r="A46" t="str">
            <v>Software 303 GD AA</v>
          </cell>
        </row>
        <row r="47">
          <cell r="A47" t="str">
            <v>Thermal 311-316 ED AN</v>
          </cell>
        </row>
        <row r="48">
          <cell r="A48" t="str">
            <v>Transportation and Tools 392 / 396 CD AA</v>
          </cell>
        </row>
        <row r="49">
          <cell r="A49" t="str">
            <v>Transportation and Tools 392 / 396 CD AN</v>
          </cell>
        </row>
        <row r="50">
          <cell r="A50" t="str">
            <v>Transportation and Tools 392 / 396 CD WA</v>
          </cell>
        </row>
        <row r="51">
          <cell r="A51" t="str">
            <v>Transportation and Tools 392 / 396 CD ID</v>
          </cell>
        </row>
        <row r="52">
          <cell r="A52" t="str">
            <v>Transportation and Tools 392 / 396 ED AN</v>
          </cell>
        </row>
        <row r="53">
          <cell r="A53" t="str">
            <v>Transportation and Tools 392 / 396 ED WA</v>
          </cell>
        </row>
        <row r="54">
          <cell r="A54" t="str">
            <v>Transportation and Tools 392 / 396 ED ID</v>
          </cell>
        </row>
        <row r="55">
          <cell r="A55" t="str">
            <v>Transportation and Tools 392 / 396 GD AN</v>
          </cell>
        </row>
        <row r="56">
          <cell r="A56" t="str">
            <v>Transportation and Tools 392 / 396 GD ID</v>
          </cell>
        </row>
        <row r="57">
          <cell r="A57" t="str">
            <v>Transportation and Tools 392 / 396 GD WA</v>
          </cell>
        </row>
        <row r="58">
          <cell r="A58" t="str">
            <v>Transportation and Tools 392 / 396 GD OR</v>
          </cell>
        </row>
        <row r="59">
          <cell r="A59" t="str">
            <v>Gas Distribution 374-387 GD AA 1001</v>
          </cell>
        </row>
        <row r="60">
          <cell r="A60" t="str">
            <v>Gas Distribution 374-387 GD AN 1001</v>
          </cell>
        </row>
        <row r="61">
          <cell r="A61" t="str">
            <v>Gas Distribution 374-387 GD AA 1050</v>
          </cell>
        </row>
        <row r="62">
          <cell r="A62" t="str">
            <v>Gas Distribution 374-387 GD AA 1051</v>
          </cell>
        </row>
        <row r="63">
          <cell r="A63" t="str">
            <v>Gas Distribution 374-387 GD AA 1053</v>
          </cell>
        </row>
        <row r="64">
          <cell r="A64" t="str">
            <v>Gas Distribution 374-387 GD AA 3000</v>
          </cell>
        </row>
        <row r="65">
          <cell r="A65" t="str">
            <v>Gas Distribution 374-387 GD AA 3001</v>
          </cell>
        </row>
        <row r="66">
          <cell r="A66" t="str">
            <v>Gas Distribution 374-387 GD AA 3002</v>
          </cell>
        </row>
        <row r="67">
          <cell r="A67" t="str">
            <v>Gas Distribution 374-387 GD AN 3002</v>
          </cell>
        </row>
        <row r="68">
          <cell r="A68" t="str">
            <v>Gas Distribution 374-387 GD AA 3003</v>
          </cell>
        </row>
        <row r="69">
          <cell r="A69" t="str">
            <v>Gas Distribution 374-387 GD AN 3003</v>
          </cell>
        </row>
        <row r="70">
          <cell r="A70" t="str">
            <v>Gas Distribution 374-387 GD AA 3004</v>
          </cell>
        </row>
        <row r="71">
          <cell r="A71" t="str">
            <v>Gas Distribution 374-387 GD AA 3005</v>
          </cell>
        </row>
        <row r="72">
          <cell r="A72" t="str">
            <v>Gas Distribution 374-387 GD AN 3005</v>
          </cell>
        </row>
        <row r="73">
          <cell r="A73" t="str">
            <v>Gas Distribution 374-387 GD AA 3006</v>
          </cell>
        </row>
        <row r="74">
          <cell r="A74" t="str">
            <v>Gas Distribution 374-387 GD AA 3007</v>
          </cell>
        </row>
        <row r="75">
          <cell r="A75" t="str">
            <v>Gas Distribution 374-387 GD AA 3008</v>
          </cell>
        </row>
        <row r="76">
          <cell r="A76" t="str">
            <v>Gas Distribution 374-387 GD AA 3054</v>
          </cell>
        </row>
        <row r="77">
          <cell r="A77" t="str">
            <v>Gas Distribution 374-387 GD AA 3055</v>
          </cell>
        </row>
        <row r="78">
          <cell r="A78" t="str">
            <v>Gas Distribution 374-387 GD AA 3057</v>
          </cell>
        </row>
        <row r="79">
          <cell r="A79" t="str">
            <v>Gas Distribution 374-387 GD AA 3117</v>
          </cell>
        </row>
        <row r="80">
          <cell r="A80" t="str">
            <v>Gas Distribution 374-387 ED ID</v>
          </cell>
        </row>
        <row r="81">
          <cell r="A81" t="str">
            <v>Elec Distribution 360-373 ED AN 1000</v>
          </cell>
        </row>
        <row r="82">
          <cell r="A82" t="str">
            <v>Elec Distribution 360-373 ED AN 1002</v>
          </cell>
        </row>
        <row r="83">
          <cell r="A83" t="str">
            <v>Elec Distribution 360-373 ED AN 1003</v>
          </cell>
        </row>
        <row r="84">
          <cell r="A84" t="str">
            <v>Elec Distribution 360-373 ED AN 1004</v>
          </cell>
        </row>
        <row r="85">
          <cell r="A85" t="str">
            <v>Elec Distribution 360-373 ED AN 1005</v>
          </cell>
        </row>
        <row r="86">
          <cell r="A86" t="str">
            <v>Elec Distribution 360-373 ED AN 1006</v>
          </cell>
        </row>
        <row r="87">
          <cell r="A87" t="str">
            <v>Elec Distribution 360-373 ED AN 2054</v>
          </cell>
        </row>
        <row r="88">
          <cell r="A88" t="str">
            <v>Elec Distribution 360-373 ED AN 2055</v>
          </cell>
        </row>
        <row r="89">
          <cell r="A89" t="str">
            <v>Elec Distribution 360-373 ED AN 2056</v>
          </cell>
        </row>
        <row r="90">
          <cell r="A90" t="str">
            <v>Elec Distribution 360-373 ED AN 2059</v>
          </cell>
        </row>
        <row r="91">
          <cell r="A91" t="str">
            <v>Elec Distribution 360-373 ED AN 2060</v>
          </cell>
        </row>
        <row r="92">
          <cell r="A92" t="str">
            <v>Elec Distribution 360-373 ED AN 2204</v>
          </cell>
        </row>
        <row r="93">
          <cell r="A93" t="str">
            <v>Elec Distribution 360-373 ED AN 2414</v>
          </cell>
        </row>
        <row r="94">
          <cell r="A94" t="str">
            <v>Elec Distribution 360-373 ED AN 2423</v>
          </cell>
        </row>
        <row r="95">
          <cell r="A95" t="str">
            <v>Elec Distribution 360-373 ED AN 2470</v>
          </cell>
        </row>
        <row r="96">
          <cell r="A96" t="str">
            <v>Elec Distribution 360-373 ED AN 2516</v>
          </cell>
        </row>
        <row r="97">
          <cell r="A97" t="str">
            <v>Elec Distribution 360-373 ED AN 2535</v>
          </cell>
        </row>
        <row r="98">
          <cell r="A98" t="str">
            <v>Elec Distribution 360-373 ED AN 2584</v>
          </cell>
        </row>
        <row r="99">
          <cell r="A99" t="str">
            <v>Elec Distribution 360-373 ED AN 2599</v>
          </cell>
        </row>
        <row r="100">
          <cell r="A100" t="str">
            <v>Elec Distribution 360-373 ED AN 6000</v>
          </cell>
        </row>
        <row r="101">
          <cell r="A101" t="str">
            <v>Elec Distribution 360-373 CD WA 2586</v>
          </cell>
        </row>
        <row r="102">
          <cell r="A102" t="str">
            <v>Software 303 CD WA 2586</v>
          </cell>
        </row>
        <row r="103">
          <cell r="A103" t="str">
            <v>General 389-391 / 393-395 / 397-398 CD WA 2586</v>
          </cell>
        </row>
        <row r="104">
          <cell r="A104" t="str">
            <v>Elec Distribution 360-373 CD ID 2593</v>
          </cell>
        </row>
        <row r="105">
          <cell r="A105" t="str">
            <v>None CD AA</v>
          </cell>
        </row>
      </sheetData>
      <sheetData sheetId="17"/>
      <sheetData sheetId="18"/>
      <sheetData sheetId="19">
        <row r="5">
          <cell r="B5" t="str">
            <v>Forecast</v>
          </cell>
        </row>
        <row r="6">
          <cell r="B6" t="str">
            <v>Forecast</v>
          </cell>
        </row>
        <row r="7">
          <cell r="B7" t="str">
            <v>Forecast</v>
          </cell>
        </row>
        <row r="8">
          <cell r="B8" t="str">
            <v>Forecast</v>
          </cell>
        </row>
        <row r="9">
          <cell r="B9" t="str">
            <v>Forecast</v>
          </cell>
        </row>
        <row r="10">
          <cell r="B10" t="str">
            <v>Forecast</v>
          </cell>
        </row>
        <row r="11">
          <cell r="B11" t="str">
            <v>Forecast</v>
          </cell>
        </row>
        <row r="12">
          <cell r="B12" t="str">
            <v>Forecast</v>
          </cell>
        </row>
        <row r="13">
          <cell r="B13" t="str">
            <v>Forecast</v>
          </cell>
        </row>
        <row r="14">
          <cell r="B14" t="str">
            <v>Forecast</v>
          </cell>
        </row>
        <row r="15">
          <cell r="B15" t="str">
            <v>Forecast</v>
          </cell>
        </row>
        <row r="16">
          <cell r="B16" t="str">
            <v>Forecast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44"/>
  <sheetViews>
    <sheetView zoomScaleNormal="100" workbookViewId="0">
      <pane xSplit="1" ySplit="8" topLeftCell="B9" activePane="bottomRight" state="frozen"/>
      <selection activeCell="F28" sqref="F28"/>
      <selection pane="topRight" activeCell="F28" sqref="F28"/>
      <selection pane="bottomLeft" activeCell="F28" sqref="F28"/>
      <selection pane="bottomRight" activeCell="H37" sqref="H37"/>
    </sheetView>
  </sheetViews>
  <sheetFormatPr defaultRowHeight="12.75"/>
  <cols>
    <col min="1" max="1" width="42.7109375" customWidth="1"/>
    <col min="2" max="2" width="13" style="14" customWidth="1"/>
    <col min="3" max="3" width="2.7109375" customWidth="1"/>
    <col min="4" max="4" width="19" customWidth="1"/>
    <col min="5" max="5" width="2.140625" style="14" customWidth="1"/>
    <col min="6" max="6" width="20.5703125" customWidth="1"/>
  </cols>
  <sheetData>
    <row r="1" spans="1:6">
      <c r="A1" s="6" t="s">
        <v>0</v>
      </c>
    </row>
    <row r="2" spans="1:6">
      <c r="A2" s="6" t="s">
        <v>6</v>
      </c>
    </row>
    <row r="3" spans="1:6" s="16" customFormat="1">
      <c r="A3" s="6" t="s">
        <v>17</v>
      </c>
      <c r="B3" s="19"/>
      <c r="D3" s="19"/>
      <c r="E3" s="19"/>
      <c r="F3" s="25"/>
    </row>
    <row r="4" spans="1:6" ht="25.5">
      <c r="B4" s="50" t="s">
        <v>30</v>
      </c>
      <c r="C4" s="51"/>
      <c r="D4" s="50" t="s">
        <v>78</v>
      </c>
      <c r="E4" s="52"/>
      <c r="F4" s="50" t="s">
        <v>31</v>
      </c>
    </row>
    <row r="5" spans="1:6" s="28" customFormat="1">
      <c r="A5" s="44"/>
      <c r="B5" s="26"/>
      <c r="C5" s="48"/>
      <c r="D5" s="39">
        <v>3.1</v>
      </c>
      <c r="E5" s="46"/>
      <c r="F5" s="26"/>
    </row>
    <row r="6" spans="1:6" s="28" customFormat="1">
      <c r="A6" s="44"/>
      <c r="B6" s="26"/>
      <c r="C6" s="48"/>
      <c r="D6" s="39" t="s">
        <v>28</v>
      </c>
      <c r="E6" s="46"/>
      <c r="F6" s="26"/>
    </row>
    <row r="7" spans="1:6" s="12" customFormat="1" ht="13.5" thickBot="1">
      <c r="A7" s="11"/>
      <c r="B7" s="40"/>
      <c r="C7" s="49"/>
      <c r="D7" s="13"/>
      <c r="E7" s="3"/>
      <c r="F7" s="40"/>
    </row>
    <row r="8" spans="1:6" s="12" customFormat="1">
      <c r="A8" s="22" t="s">
        <v>21</v>
      </c>
      <c r="B8" s="41"/>
      <c r="D8" s="29"/>
      <c r="E8" s="3"/>
      <c r="F8" s="21"/>
    </row>
    <row r="9" spans="1:6">
      <c r="A9" s="9" t="s">
        <v>9</v>
      </c>
      <c r="B9" s="54">
        <v>17474</v>
      </c>
      <c r="D9" s="30">
        <f>'WA PF Major Summary'!G32/1000</f>
        <v>2107.19</v>
      </c>
      <c r="E9" s="18"/>
      <c r="F9" s="10">
        <f>SUM(B9:E9)</f>
        <v>19581.189999999999</v>
      </c>
    </row>
    <row r="10" spans="1:6">
      <c r="A10" s="9" t="s">
        <v>10</v>
      </c>
      <c r="B10" s="54">
        <v>19982</v>
      </c>
      <c r="D10" s="30">
        <f>'WA PF Major Summary'!G17/1000</f>
        <v>203</v>
      </c>
      <c r="E10" s="18"/>
      <c r="F10" s="10">
        <f t="shared" ref="F10:F13" si="0">SUM(B10:E10)</f>
        <v>20185</v>
      </c>
    </row>
    <row r="11" spans="1:6">
      <c r="A11" s="9" t="s">
        <v>8</v>
      </c>
      <c r="B11" s="54">
        <v>8719</v>
      </c>
      <c r="D11" s="30">
        <f>'WA PF Major Summary'!G19/1000</f>
        <v>369.45299999999997</v>
      </c>
      <c r="E11" s="18"/>
      <c r="F11" s="10">
        <f t="shared" si="0"/>
        <v>9088.4529999999995</v>
      </c>
    </row>
    <row r="12" spans="1:6">
      <c r="A12" s="9" t="s">
        <v>7</v>
      </c>
      <c r="B12" s="54">
        <v>33472</v>
      </c>
      <c r="D12" s="30">
        <f>'WA PF Major Summary'!G24/1000</f>
        <v>706.98500000000001</v>
      </c>
      <c r="E12" s="18"/>
      <c r="F12" s="10">
        <f t="shared" si="0"/>
        <v>34178.985000000001</v>
      </c>
    </row>
    <row r="13" spans="1:6">
      <c r="A13" s="9" t="s">
        <v>11</v>
      </c>
      <c r="B13" s="54">
        <v>14488</v>
      </c>
      <c r="D13" s="30">
        <f>'WA PF Major Summary'!G28/1000</f>
        <v>1326.4010000000001</v>
      </c>
      <c r="E13" s="18"/>
      <c r="F13" s="10">
        <f t="shared" si="0"/>
        <v>15814.401</v>
      </c>
    </row>
    <row r="14" spans="1:6">
      <c r="A14" s="9" t="s">
        <v>24</v>
      </c>
      <c r="B14" s="55">
        <f>SUM(B9:B13)</f>
        <v>94135</v>
      </c>
      <c r="D14" s="31">
        <f>SUM(D9:D13)</f>
        <v>4713.0290000000005</v>
      </c>
      <c r="E14" s="18"/>
      <c r="F14" s="7">
        <f>SUM(F9:F13)</f>
        <v>98848.028999999995</v>
      </c>
    </row>
    <row r="15" spans="1:6">
      <c r="A15" s="9"/>
      <c r="B15" s="57" t="s">
        <v>32</v>
      </c>
      <c r="D15" s="38" t="s">
        <v>77</v>
      </c>
      <c r="E15" s="42"/>
      <c r="F15" s="57"/>
    </row>
    <row r="16" spans="1:6">
      <c r="A16" s="9" t="s">
        <v>23</v>
      </c>
      <c r="B16" s="59">
        <v>0</v>
      </c>
      <c r="D16" s="32"/>
      <c r="E16" s="18"/>
      <c r="F16" s="37"/>
    </row>
    <row r="17" spans="1:6">
      <c r="A17" s="9"/>
      <c r="B17" s="18"/>
      <c r="D17" s="35"/>
      <c r="E17" s="18"/>
      <c r="F17" s="5"/>
    </row>
    <row r="18" spans="1:6">
      <c r="A18" t="s">
        <v>2</v>
      </c>
      <c r="B18" s="58">
        <f>-B14-B16</f>
        <v>-94135</v>
      </c>
      <c r="D18" s="45">
        <f>-D14-D16</f>
        <v>-4713.0290000000005</v>
      </c>
      <c r="E18" s="36"/>
      <c r="F18" s="10">
        <f t="shared" ref="F18:F20" si="1">SUM(B18:E18)</f>
        <v>-98848.028999999995</v>
      </c>
    </row>
    <row r="19" spans="1:6">
      <c r="A19" t="s">
        <v>22</v>
      </c>
      <c r="B19" s="36">
        <f t="shared" ref="B19" si="2">(B14+B16)*0.35</f>
        <v>32947.25</v>
      </c>
      <c r="D19" s="43">
        <f>(D14+D16)*0.35</f>
        <v>1649.56015</v>
      </c>
      <c r="E19" s="36"/>
      <c r="F19" s="10">
        <f t="shared" si="1"/>
        <v>34596.810149999998</v>
      </c>
    </row>
    <row r="20" spans="1:6">
      <c r="A20" s="9" t="s">
        <v>26</v>
      </c>
      <c r="B20" s="36"/>
      <c r="D20" s="43"/>
      <c r="E20" s="36"/>
      <c r="F20" s="10">
        <f t="shared" si="1"/>
        <v>0</v>
      </c>
    </row>
    <row r="21" spans="1:6" ht="13.5" thickBot="1">
      <c r="A21" t="s">
        <v>3</v>
      </c>
      <c r="B21" s="17">
        <f>SUM(B18:B19)</f>
        <v>-61187.75</v>
      </c>
      <c r="D21" s="33">
        <f>SUM(D18:D19)</f>
        <v>-3063.4688500000002</v>
      </c>
      <c r="E21" s="18"/>
      <c r="F21" s="2">
        <f>SUM(F18:F19)</f>
        <v>-64251.218849999997</v>
      </c>
    </row>
    <row r="22" spans="1:6">
      <c r="B22" s="54"/>
      <c r="D22" s="34"/>
      <c r="F22" s="10"/>
    </row>
    <row r="23" spans="1:6">
      <c r="B23" s="54"/>
      <c r="D23" s="34"/>
      <c r="F23" s="10"/>
    </row>
    <row r="24" spans="1:6">
      <c r="A24" t="s">
        <v>5</v>
      </c>
      <c r="B24" s="54"/>
      <c r="D24" s="34"/>
      <c r="F24" s="10"/>
    </row>
    <row r="25" spans="1:6">
      <c r="A25" s="9" t="s">
        <v>9</v>
      </c>
      <c r="B25" s="54">
        <v>174689</v>
      </c>
      <c r="D25" s="30">
        <f>'WA PF Major Summary'!C32/1000</f>
        <v>10535.946724106421</v>
      </c>
      <c r="E25" s="18"/>
      <c r="F25" s="10">
        <f t="shared" ref="F25:F29" si="3">SUM(B25:E25)</f>
        <v>185224.94672410641</v>
      </c>
    </row>
    <row r="26" spans="1:6">
      <c r="A26" s="9" t="s">
        <v>10</v>
      </c>
      <c r="B26" s="54">
        <v>921067</v>
      </c>
      <c r="D26" s="30">
        <f>'WA PF Major Summary'!C17/1000</f>
        <v>9185.4987366999994</v>
      </c>
      <c r="E26" s="18"/>
      <c r="F26" s="10">
        <f t="shared" si="3"/>
        <v>930252.49873670004</v>
      </c>
    </row>
    <row r="27" spans="1:6">
      <c r="A27" s="9" t="s">
        <v>8</v>
      </c>
      <c r="B27" s="54">
        <v>495136</v>
      </c>
      <c r="D27" s="30">
        <f>'WA PF Major Summary'!C19/1000</f>
        <v>17934.596125029468</v>
      </c>
      <c r="E27" s="18"/>
      <c r="F27" s="10">
        <f t="shared" si="3"/>
        <v>513070.59612502949</v>
      </c>
    </row>
    <row r="28" spans="1:6">
      <c r="A28" s="9" t="s">
        <v>7</v>
      </c>
      <c r="B28" s="54">
        <v>1150923</v>
      </c>
      <c r="D28" s="30">
        <f>'WA PF Major Summary'!C24/1000</f>
        <v>28622.856059153994</v>
      </c>
      <c r="E28" s="18"/>
      <c r="F28" s="10">
        <f t="shared" si="3"/>
        <v>1179545.856059154</v>
      </c>
    </row>
    <row r="29" spans="1:6">
      <c r="A29" s="9" t="s">
        <v>11</v>
      </c>
      <c r="B29" s="54">
        <v>268428</v>
      </c>
      <c r="D29" s="30">
        <f>'WA PF Major Summary'!C28/1000</f>
        <v>18592.638931076068</v>
      </c>
      <c r="E29" s="18"/>
      <c r="F29" s="10">
        <f t="shared" si="3"/>
        <v>287020.63893107604</v>
      </c>
    </row>
    <row r="30" spans="1:6">
      <c r="A30" s="9" t="s">
        <v>12</v>
      </c>
      <c r="B30" s="55">
        <f>SUM(B25:B29)</f>
        <v>3010243</v>
      </c>
      <c r="D30" s="31">
        <f>SUM(D25:D29)</f>
        <v>84871.536576065962</v>
      </c>
      <c r="E30" s="18"/>
      <c r="F30" s="7">
        <f t="shared" ref="F30" si="4">SUM(F25:F29)</f>
        <v>3095114.5365760662</v>
      </c>
    </row>
    <row r="31" spans="1:6">
      <c r="A31" s="9"/>
      <c r="B31" s="56" t="s">
        <v>32</v>
      </c>
      <c r="D31" s="60" t="s">
        <v>77</v>
      </c>
      <c r="E31" s="42"/>
      <c r="F31" s="57"/>
    </row>
    <row r="32" spans="1:6">
      <c r="A32" t="s">
        <v>15</v>
      </c>
      <c r="B32" s="23"/>
      <c r="D32" s="47"/>
    </row>
    <row r="33" spans="1:6">
      <c r="A33" s="9" t="s">
        <v>9</v>
      </c>
      <c r="B33" s="54">
        <v>-46355</v>
      </c>
      <c r="D33" s="30">
        <f>-'WA PF Major Summary'!I32/1000</f>
        <v>-780.27638691438972</v>
      </c>
      <c r="E33" s="23"/>
      <c r="F33" s="10">
        <f t="shared" ref="F33:F37" si="5">SUM(B33:E33)</f>
        <v>-47135.276386914389</v>
      </c>
    </row>
    <row r="34" spans="1:6">
      <c r="A34" s="9" t="s">
        <v>10</v>
      </c>
      <c r="B34" s="54">
        <v>-372284</v>
      </c>
      <c r="D34" s="30">
        <f>-'WA PF Major Summary'!I17/1000</f>
        <v>-65.738466922797514</v>
      </c>
      <c r="E34" s="23"/>
      <c r="F34" s="10">
        <f t="shared" si="5"/>
        <v>-372349.73846692278</v>
      </c>
    </row>
    <row r="35" spans="1:6">
      <c r="A35" s="9" t="s">
        <v>8</v>
      </c>
      <c r="B35" s="54">
        <v>-142875</v>
      </c>
      <c r="D35" s="30">
        <f>-'WA PF Major Summary'!I19/1000</f>
        <v>-91.845946383490997</v>
      </c>
      <c r="E35" s="23"/>
      <c r="F35" s="10">
        <f t="shared" si="5"/>
        <v>-142966.84594638349</v>
      </c>
    </row>
    <row r="36" spans="1:6">
      <c r="A36" s="9" t="s">
        <v>7</v>
      </c>
      <c r="B36" s="54">
        <v>-349347</v>
      </c>
      <c r="D36" s="30">
        <f>-'WA PF Major Summary'!I22/1000</f>
        <v>-264.3705796352811</v>
      </c>
      <c r="E36" s="23"/>
      <c r="F36" s="10">
        <f t="shared" si="5"/>
        <v>-349611.37057963526</v>
      </c>
    </row>
    <row r="37" spans="1:6">
      <c r="A37" s="9" t="s">
        <v>11</v>
      </c>
      <c r="B37" s="54">
        <v>-96930</v>
      </c>
      <c r="D37" s="30">
        <f>-'WA PF Major Summary'!I28/1000</f>
        <v>-373.90646869972301</v>
      </c>
      <c r="E37" s="23"/>
      <c r="F37" s="10">
        <f t="shared" si="5"/>
        <v>-97303.90646869973</v>
      </c>
    </row>
    <row r="38" spans="1:6">
      <c r="A38" s="9" t="s">
        <v>13</v>
      </c>
      <c r="B38" s="55">
        <f t="shared" ref="B38" si="6">SUM(B33:B37)</f>
        <v>-1007791</v>
      </c>
      <c r="D38" s="31">
        <f>SUM(D33:D37)</f>
        <v>-1576.1378485556825</v>
      </c>
      <c r="E38" s="18"/>
      <c r="F38" s="7">
        <f t="shared" ref="F38" si="7">SUM(F33:F37)</f>
        <v>-1009367.1378485556</v>
      </c>
    </row>
    <row r="39" spans="1:6">
      <c r="A39" s="9"/>
      <c r="B39" s="56" t="s">
        <v>32</v>
      </c>
      <c r="D39" s="60" t="s">
        <v>77</v>
      </c>
      <c r="E39" s="42"/>
      <c r="F39" s="57"/>
    </row>
    <row r="40" spans="1:6">
      <c r="A40" t="s">
        <v>16</v>
      </c>
      <c r="B40" s="23"/>
      <c r="D40" s="34"/>
      <c r="F40" s="10"/>
    </row>
    <row r="41" spans="1:6">
      <c r="A41" s="9" t="s">
        <v>33</v>
      </c>
      <c r="B41" s="54">
        <v>-410098.91499999998</v>
      </c>
      <c r="D41" s="30">
        <f>'WA PF Major Summary'!W34/1000</f>
        <v>-2052.84</v>
      </c>
      <c r="E41" s="18"/>
      <c r="F41" s="10">
        <f t="shared" ref="F41" si="8">SUM(B41:E41)</f>
        <v>-412151.755</v>
      </c>
    </row>
    <row r="42" spans="1:6">
      <c r="A42" s="9" t="s">
        <v>14</v>
      </c>
      <c r="B42" s="55">
        <f>SUM(B41:B41)</f>
        <v>-410098.91499999998</v>
      </c>
      <c r="D42" s="31">
        <f>SUM(D41:D41)</f>
        <v>-2052.84</v>
      </c>
      <c r="E42" s="18"/>
      <c r="F42" s="7">
        <f>SUM(F41:F41)</f>
        <v>-412151.755</v>
      </c>
    </row>
    <row r="43" spans="1:6">
      <c r="A43" s="9"/>
      <c r="B43" s="57" t="s">
        <v>32</v>
      </c>
      <c r="D43" s="60" t="s">
        <v>77</v>
      </c>
      <c r="E43" s="42"/>
      <c r="F43" s="57"/>
    </row>
    <row r="44" spans="1:6" ht="13.5" thickBot="1">
      <c r="A44" t="s">
        <v>4</v>
      </c>
      <c r="B44" s="17">
        <f>B30+B38+B42</f>
        <v>1592353.085</v>
      </c>
      <c r="D44" s="33">
        <f>D30+D38+D42</f>
        <v>81242.558727510288</v>
      </c>
      <c r="E44" s="18"/>
      <c r="F44" s="17">
        <f>F30+F38+F42</f>
        <v>1673595.6437275107</v>
      </c>
    </row>
  </sheetData>
  <printOptions gridLines="1"/>
  <pageMargins left="0.25" right="0.25" top="0.75" bottom="1" header="0.5" footer="0.5"/>
  <pageSetup scale="75" fitToWidth="0" orientation="landscape" r:id="rId1"/>
  <headerFooter alignWithMargins="0">
    <oddFooter>&amp;L&amp;F
&amp;A&amp;RPage &amp;P of &amp;N
KKS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56"/>
  <sheetViews>
    <sheetView zoomScaleNormal="100" workbookViewId="0">
      <pane xSplit="1" ySplit="7" topLeftCell="B8" activePane="bottomRight" state="frozen"/>
      <selection activeCell="H37" sqref="H37"/>
      <selection pane="topRight" activeCell="H37" sqref="H37"/>
      <selection pane="bottomLeft" activeCell="H37" sqref="H37"/>
      <selection pane="bottomRight" activeCell="H37" sqref="H37"/>
    </sheetView>
  </sheetViews>
  <sheetFormatPr defaultRowHeight="12.75"/>
  <cols>
    <col min="1" max="1" width="49.7109375" customWidth="1"/>
    <col min="2" max="2" width="13.85546875" bestFit="1" customWidth="1"/>
    <col min="3" max="3" width="2.85546875" style="16" customWidth="1"/>
    <col min="4" max="4" width="16.7109375" customWidth="1"/>
    <col min="5" max="5" width="1.5703125" style="1" customWidth="1"/>
    <col min="6" max="6" width="17.42578125" bestFit="1" customWidth="1"/>
    <col min="7" max="7" width="3.42578125" style="1" customWidth="1"/>
  </cols>
  <sheetData>
    <row r="1" spans="1:7">
      <c r="A1" s="6" t="s">
        <v>0</v>
      </c>
    </row>
    <row r="2" spans="1:7">
      <c r="A2" s="6" t="s">
        <v>6</v>
      </c>
    </row>
    <row r="3" spans="1:7" s="16" customFormat="1">
      <c r="A3" s="6" t="s">
        <v>18</v>
      </c>
      <c r="B3" s="25"/>
      <c r="C3" s="19"/>
      <c r="D3" s="19"/>
      <c r="E3" s="14"/>
      <c r="F3" s="25"/>
      <c r="G3" s="25"/>
    </row>
    <row r="4" spans="1:7" ht="25.5">
      <c r="B4" s="50" t="s">
        <v>30</v>
      </c>
      <c r="C4" s="51"/>
      <c r="D4" s="50" t="s">
        <v>78</v>
      </c>
      <c r="E4" s="52"/>
      <c r="F4" s="50" t="s">
        <v>31</v>
      </c>
      <c r="G4" s="19"/>
    </row>
    <row r="5" spans="1:7" s="28" customFormat="1">
      <c r="A5" s="44"/>
      <c r="B5" s="26"/>
      <c r="C5" s="26"/>
      <c r="D5" s="39">
        <v>3.1</v>
      </c>
      <c r="E5" s="53"/>
      <c r="F5" s="20"/>
      <c r="G5" s="27"/>
    </row>
    <row r="6" spans="1:7" s="28" customFormat="1">
      <c r="A6" s="44"/>
      <c r="B6" s="26"/>
      <c r="C6" s="26"/>
      <c r="D6" s="39" t="s">
        <v>29</v>
      </c>
      <c r="E6" s="53"/>
      <c r="F6" s="26"/>
      <c r="G6" s="27"/>
    </row>
    <row r="7" spans="1:7" s="12" customFormat="1" ht="13.5" thickBot="1">
      <c r="A7" s="11"/>
      <c r="B7" s="40"/>
      <c r="C7" s="49"/>
      <c r="D7" s="13"/>
      <c r="E7" s="3"/>
      <c r="F7" s="40"/>
      <c r="G7" s="41"/>
    </row>
    <row r="8" spans="1:7" s="12" customFormat="1">
      <c r="A8" s="22" t="s">
        <v>21</v>
      </c>
      <c r="B8" s="41"/>
      <c r="C8" s="3"/>
      <c r="D8" s="29"/>
      <c r="E8" s="8"/>
      <c r="F8" s="21"/>
      <c r="G8" s="21"/>
    </row>
    <row r="9" spans="1:7">
      <c r="A9" s="9" t="s">
        <v>9</v>
      </c>
      <c r="B9" s="54">
        <v>4600</v>
      </c>
      <c r="C9" s="15"/>
      <c r="D9" s="30">
        <f>'WA PF Major Summary'!G51/1000</f>
        <v>636.06899999999996</v>
      </c>
      <c r="F9" s="10">
        <f>SUM(B9:D9)</f>
        <v>5236.0689999999995</v>
      </c>
      <c r="G9" s="24"/>
    </row>
    <row r="10" spans="1:7">
      <c r="A10" s="9" t="s">
        <v>19</v>
      </c>
      <c r="B10" s="54">
        <v>670</v>
      </c>
      <c r="C10" s="15"/>
      <c r="D10" s="30"/>
      <c r="F10" s="10">
        <f t="shared" ref="F10:F12" si="0">SUM(B10:D10)</f>
        <v>670</v>
      </c>
      <c r="G10" s="24"/>
    </row>
    <row r="11" spans="1:7">
      <c r="A11" s="9" t="s">
        <v>7</v>
      </c>
      <c r="B11" s="54">
        <v>12209</v>
      </c>
      <c r="C11" s="15"/>
      <c r="D11" s="30">
        <f>'WA PF Major Summary'!G43/1000</f>
        <v>347.28</v>
      </c>
      <c r="F11" s="10">
        <f t="shared" si="0"/>
        <v>12556.28</v>
      </c>
      <c r="G11" s="24"/>
    </row>
    <row r="12" spans="1:7">
      <c r="A12" s="9" t="s">
        <v>11</v>
      </c>
      <c r="B12" s="54">
        <v>4852</v>
      </c>
      <c r="C12" s="15"/>
      <c r="D12" s="30">
        <f>'WA PF Major Summary'!G47/1000</f>
        <v>638.48</v>
      </c>
      <c r="F12" s="10">
        <f t="shared" si="0"/>
        <v>5490.48</v>
      </c>
      <c r="G12" s="24"/>
    </row>
    <row r="13" spans="1:7">
      <c r="A13" s="9" t="s">
        <v>1</v>
      </c>
      <c r="B13" s="55">
        <f>SUM(B9:B12)</f>
        <v>22331</v>
      </c>
      <c r="C13" s="18"/>
      <c r="D13" s="31">
        <f t="shared" ref="D13:F13" si="1">SUM(D9:D12)</f>
        <v>1621.829</v>
      </c>
      <c r="E13" s="5">
        <f t="shared" si="1"/>
        <v>0</v>
      </c>
      <c r="F13" s="7">
        <f t="shared" si="1"/>
        <v>23952.829000000002</v>
      </c>
      <c r="G13" s="5"/>
    </row>
    <row r="14" spans="1:7">
      <c r="A14" s="9"/>
      <c r="B14" s="57" t="s">
        <v>32</v>
      </c>
      <c r="C14"/>
      <c r="D14" s="38" t="s">
        <v>77</v>
      </c>
      <c r="E14" s="42"/>
      <c r="F14" s="57"/>
      <c r="G14" s="5"/>
    </row>
    <row r="15" spans="1:7">
      <c r="A15" s="9" t="s">
        <v>25</v>
      </c>
      <c r="B15" s="55">
        <v>0</v>
      </c>
      <c r="C15" s="18"/>
      <c r="D15" s="31"/>
      <c r="E15" s="5"/>
      <c r="F15" s="37">
        <f>SUM(B15,D15)</f>
        <v>0</v>
      </c>
      <c r="G15" s="5"/>
    </row>
    <row r="16" spans="1:7">
      <c r="A16" s="9"/>
      <c r="B16" s="18"/>
      <c r="C16" s="18"/>
      <c r="D16" s="35"/>
      <c r="E16" s="5"/>
      <c r="F16" s="5"/>
      <c r="G16" s="5"/>
    </row>
    <row r="17" spans="1:9">
      <c r="A17" t="s">
        <v>2</v>
      </c>
      <c r="B17" s="15">
        <f>-B13-B15</f>
        <v>-22331</v>
      </c>
      <c r="C17" s="15"/>
      <c r="D17" s="30">
        <f t="shared" ref="D17:E17" si="2">-D13-D15</f>
        <v>-1621.829</v>
      </c>
      <c r="E17" s="15">
        <f t="shared" si="2"/>
        <v>0</v>
      </c>
      <c r="F17" s="10">
        <f t="shared" ref="F17:F18" si="3">SUM(B17:D17)</f>
        <v>-23952.829000000002</v>
      </c>
      <c r="G17" s="5"/>
    </row>
    <row r="18" spans="1:9">
      <c r="A18" t="s">
        <v>22</v>
      </c>
      <c r="B18" s="18">
        <f>(B13+B15)*0.35</f>
        <v>7815.8499999999995</v>
      </c>
      <c r="C18" s="15"/>
      <c r="D18" s="35">
        <f t="shared" ref="D18:E18" si="4">(D13+D15)*0.35</f>
        <v>567.64014999999995</v>
      </c>
      <c r="E18" s="18">
        <f t="shared" si="4"/>
        <v>0</v>
      </c>
      <c r="F18" s="10">
        <f t="shared" si="3"/>
        <v>8383.4901499999996</v>
      </c>
      <c r="G18" s="24"/>
    </row>
    <row r="19" spans="1:9" ht="13.5" thickBot="1">
      <c r="A19" t="s">
        <v>3</v>
      </c>
      <c r="B19" s="17">
        <f t="shared" ref="B19" si="5">SUM(B17:B18)</f>
        <v>-14515.150000000001</v>
      </c>
      <c r="C19" s="18"/>
      <c r="D19" s="33">
        <f t="shared" ref="D19:F19" si="6">SUM(D17:D18)</f>
        <v>-1054.18885</v>
      </c>
      <c r="E19" s="5">
        <f t="shared" si="6"/>
        <v>0</v>
      </c>
      <c r="F19" s="2">
        <f t="shared" si="6"/>
        <v>-15569.338850000002</v>
      </c>
      <c r="G19" s="5"/>
    </row>
    <row r="20" spans="1:9">
      <c r="B20" s="54"/>
      <c r="D20" s="60"/>
      <c r="F20" s="10"/>
      <c r="G20" s="24"/>
    </row>
    <row r="21" spans="1:9">
      <c r="B21" s="54"/>
      <c r="D21" s="61"/>
      <c r="F21" s="10"/>
      <c r="G21" s="24"/>
    </row>
    <row r="22" spans="1:9">
      <c r="A22" t="s">
        <v>5</v>
      </c>
      <c r="B22" s="54"/>
      <c r="D22" s="34"/>
      <c r="F22" s="10"/>
      <c r="G22" s="24"/>
    </row>
    <row r="23" spans="1:9">
      <c r="A23" s="9" t="s">
        <v>9</v>
      </c>
      <c r="B23" s="54">
        <v>32256</v>
      </c>
      <c r="C23" s="15"/>
      <c r="D23" s="30">
        <f>'WA PF Major Summary'!C51/1000</f>
        <v>3180.3458891368286</v>
      </c>
      <c r="F23" s="10">
        <f t="shared" ref="F23:F26" si="7">SUM(B23:D23)</f>
        <v>35436.345889136828</v>
      </c>
      <c r="G23" s="24"/>
    </row>
    <row r="24" spans="1:9">
      <c r="A24" s="9" t="s">
        <v>19</v>
      </c>
      <c r="B24" s="54">
        <v>29042</v>
      </c>
      <c r="C24" s="15"/>
      <c r="D24" s="30"/>
      <c r="F24" s="10">
        <f t="shared" si="7"/>
        <v>29042</v>
      </c>
      <c r="G24" s="24"/>
    </row>
    <row r="25" spans="1:9">
      <c r="A25" s="9" t="s">
        <v>7</v>
      </c>
      <c r="B25" s="54">
        <v>487045</v>
      </c>
      <c r="C25" s="15"/>
      <c r="D25" s="30">
        <f>'WA PF Major Summary'!C43/1000</f>
        <v>14591.600941287435</v>
      </c>
      <c r="F25" s="10">
        <f t="shared" si="7"/>
        <v>501636.60094128741</v>
      </c>
      <c r="G25" s="24"/>
    </row>
    <row r="26" spans="1:9">
      <c r="A26" s="9" t="s">
        <v>11</v>
      </c>
      <c r="B26" s="54">
        <v>87691</v>
      </c>
      <c r="C26" s="15"/>
      <c r="D26" s="30">
        <f>'WA PF Major Summary'!C47/1000</f>
        <v>8746.1290713381459</v>
      </c>
      <c r="F26" s="10">
        <f t="shared" si="7"/>
        <v>96437.129071338146</v>
      </c>
      <c r="G26" s="24"/>
    </row>
    <row r="27" spans="1:9">
      <c r="A27" s="9" t="s">
        <v>12</v>
      </c>
      <c r="B27" s="55">
        <f t="shared" ref="B27" si="8">SUM(B23:B26)</f>
        <v>636034</v>
      </c>
      <c r="C27" s="18"/>
      <c r="D27" s="31">
        <f>SUM(D23:D26)</f>
        <v>26518.075901762411</v>
      </c>
      <c r="E27" s="5">
        <f t="shared" ref="E27" si="9">SUM(E23:E26)</f>
        <v>0</v>
      </c>
      <c r="F27" s="7">
        <f>SUM(F23:F26)</f>
        <v>662552.07590176235</v>
      </c>
      <c r="G27" s="5"/>
    </row>
    <row r="28" spans="1:9">
      <c r="A28" s="9"/>
      <c r="B28" s="56" t="s">
        <v>32</v>
      </c>
      <c r="C28"/>
      <c r="D28" s="60" t="s">
        <v>77</v>
      </c>
      <c r="E28" s="42"/>
      <c r="F28" s="56"/>
      <c r="G28" s="5"/>
    </row>
    <row r="29" spans="1:9">
      <c r="A29" t="s">
        <v>15</v>
      </c>
      <c r="B29" s="23"/>
      <c r="C29" s="14"/>
      <c r="D29" s="61"/>
      <c r="F29" s="24" t="s">
        <v>20</v>
      </c>
      <c r="G29" s="24"/>
    </row>
    <row r="30" spans="1:9">
      <c r="A30" s="9" t="s">
        <v>9</v>
      </c>
      <c r="B30" s="54">
        <v>-10342</v>
      </c>
      <c r="C30" s="15"/>
      <c r="D30" s="30">
        <f>-'WA PF Major Summary'!I51/1000</f>
        <v>-234.33831323436235</v>
      </c>
      <c r="F30" s="10">
        <f t="shared" ref="F30:F33" si="10">SUM(B30:D30)</f>
        <v>-10576.338313234362</v>
      </c>
      <c r="G30" s="24"/>
      <c r="I30" t="s">
        <v>27</v>
      </c>
    </row>
    <row r="31" spans="1:9">
      <c r="A31" s="9" t="s">
        <v>19</v>
      </c>
      <c r="B31" s="54">
        <v>-11364</v>
      </c>
      <c r="C31" s="15"/>
      <c r="D31" s="30"/>
      <c r="F31" s="10">
        <f t="shared" si="10"/>
        <v>-11364</v>
      </c>
      <c r="G31" s="24"/>
    </row>
    <row r="32" spans="1:9">
      <c r="A32" s="9" t="s">
        <v>7</v>
      </c>
      <c r="B32" s="54">
        <v>-148610</v>
      </c>
      <c r="C32" s="15"/>
      <c r="D32" s="30">
        <f>-'WA PF Major Summary'!I43/1000</f>
        <v>-156.31554896178065</v>
      </c>
      <c r="F32" s="10">
        <f t="shared" si="10"/>
        <v>-148766.31554896178</v>
      </c>
      <c r="G32" s="24"/>
    </row>
    <row r="33" spans="1:7">
      <c r="A33" s="9" t="s">
        <v>11</v>
      </c>
      <c r="B33" s="54">
        <v>-24035</v>
      </c>
      <c r="C33" s="15"/>
      <c r="D33" s="30">
        <f>-'WA PF Major Summary'!I47/1000</f>
        <v>-263.43920012442709</v>
      </c>
      <c r="F33" s="10">
        <f t="shared" si="10"/>
        <v>-24298.439200124427</v>
      </c>
      <c r="G33" s="24"/>
    </row>
    <row r="34" spans="1:7">
      <c r="A34" s="9" t="s">
        <v>13</v>
      </c>
      <c r="B34" s="55">
        <f t="shared" ref="B34" si="11">SUM(B30:B33)</f>
        <v>-194351</v>
      </c>
      <c r="C34" s="18"/>
      <c r="D34" s="31">
        <f>SUM(D30:D33)</f>
        <v>-654.09306232057008</v>
      </c>
      <c r="E34" s="5">
        <f t="shared" ref="E34" si="12">SUM(E30:E33)</f>
        <v>0</v>
      </c>
      <c r="F34" s="7">
        <f>SUM(F30:F33)</f>
        <v>-195005.09306232055</v>
      </c>
      <c r="G34" s="5"/>
    </row>
    <row r="35" spans="1:7">
      <c r="A35" s="9"/>
      <c r="B35" s="56" t="s">
        <v>32</v>
      </c>
      <c r="C35"/>
      <c r="D35" s="60" t="s">
        <v>77</v>
      </c>
      <c r="E35" s="42"/>
      <c r="F35" s="56"/>
      <c r="G35" s="5"/>
    </row>
    <row r="36" spans="1:7">
      <c r="A36" t="s">
        <v>16</v>
      </c>
      <c r="B36" s="23"/>
      <c r="C36" s="14"/>
      <c r="D36" s="61"/>
      <c r="F36" s="24"/>
      <c r="G36" s="24"/>
    </row>
    <row r="37" spans="1:7">
      <c r="A37" s="9" t="s">
        <v>11</v>
      </c>
      <c r="B37" s="54">
        <v>-89281</v>
      </c>
      <c r="C37" s="15"/>
      <c r="D37" s="30">
        <f>'WA PF Major Summary'!W53/1000</f>
        <v>-607.46600000000001</v>
      </c>
      <c r="F37" s="10">
        <f t="shared" ref="F37" si="13">SUM(B37:D37)</f>
        <v>-89888.466</v>
      </c>
      <c r="G37" s="24"/>
    </row>
    <row r="38" spans="1:7">
      <c r="A38" s="9" t="s">
        <v>14</v>
      </c>
      <c r="B38" s="55">
        <f>SUM(B37:B37)</f>
        <v>-89281</v>
      </c>
      <c r="C38" s="18"/>
      <c r="D38" s="31">
        <f>SUM(D37:D37)</f>
        <v>-607.46600000000001</v>
      </c>
      <c r="E38" s="5">
        <f>SUM(E37:E37)</f>
        <v>0</v>
      </c>
      <c r="F38" s="7">
        <f>SUM(F37:F37)</f>
        <v>-89888.466</v>
      </c>
      <c r="G38" s="5"/>
    </row>
    <row r="39" spans="1:7">
      <c r="A39" s="9"/>
      <c r="B39" s="57" t="s">
        <v>32</v>
      </c>
      <c r="C39"/>
      <c r="D39" s="38"/>
      <c r="E39" s="42"/>
      <c r="F39" s="57"/>
      <c r="G39" s="5"/>
    </row>
    <row r="40" spans="1:7" ht="13.5" thickBot="1">
      <c r="A40" t="s">
        <v>4</v>
      </c>
      <c r="B40" s="17">
        <f>B27+B34+B38</f>
        <v>352402</v>
      </c>
      <c r="C40" s="18"/>
      <c r="D40" s="33">
        <f>D27+D34+D38</f>
        <v>25256.51683944184</v>
      </c>
      <c r="E40" s="5"/>
      <c r="F40" s="17">
        <f>F27+F34+F38</f>
        <v>377658.51683944179</v>
      </c>
      <c r="G40" s="5"/>
    </row>
    <row r="42" spans="1:7">
      <c r="A42" s="1"/>
    </row>
    <row r="43" spans="1:7">
      <c r="A43" s="1"/>
    </row>
    <row r="44" spans="1:7">
      <c r="A44" s="4"/>
    </row>
    <row r="45" spans="1:7">
      <c r="A45" s="1"/>
    </row>
    <row r="46" spans="1:7">
      <c r="A46" s="1"/>
    </row>
    <row r="47" spans="1:7">
      <c r="A47" s="1"/>
    </row>
    <row r="48" spans="1:7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</sheetData>
  <printOptions gridLines="1"/>
  <pageMargins left="0.25" right="0.25" top="1" bottom="1" header="0.5" footer="0.5"/>
  <pageSetup scale="78" fitToWidth="0" orientation="landscape" r:id="rId1"/>
  <headerFooter alignWithMargins="0">
    <oddFooter>&amp;L&amp;F
&amp;A&amp;RPage &amp;P of &amp;N
KKS &amp;D</oddFooter>
  </headerFooter>
  <ignoredErrors>
    <ignoredError sqref="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8"/>
  <sheetViews>
    <sheetView tabSelected="1" workbookViewId="0">
      <selection activeCell="K4" sqref="K4"/>
    </sheetView>
  </sheetViews>
  <sheetFormatPr defaultColWidth="9.140625" defaultRowHeight="12.75"/>
  <cols>
    <col min="1" max="1" width="21.28515625" style="65" bestFit="1" customWidth="1"/>
    <col min="2" max="2" width="5.140625" style="65" customWidth="1"/>
    <col min="3" max="3" width="12.5703125" style="63" bestFit="1" customWidth="1"/>
    <col min="4" max="4" width="8.5703125" style="63" bestFit="1" customWidth="1"/>
    <col min="5" max="5" width="11.140625" style="63" bestFit="1" customWidth="1"/>
    <col min="6" max="6" width="10.85546875" style="64" bestFit="1" customWidth="1"/>
    <col min="7" max="7" width="16" style="65" customWidth="1"/>
    <col min="8" max="8" width="2.7109375" style="66" customWidth="1"/>
    <col min="9" max="9" width="10.140625" style="63" bestFit="1" customWidth="1"/>
    <col min="10" max="10" width="10.5703125" style="65" customWidth="1"/>
    <col min="11" max="12" width="11.28515625" style="65" bestFit="1" customWidth="1"/>
    <col min="13" max="13" width="2.7109375" style="66" customWidth="1"/>
    <col min="14" max="14" width="11.85546875" style="66" bestFit="1" customWidth="1"/>
    <col min="15" max="15" width="11" style="66" customWidth="1"/>
    <col min="16" max="16" width="12.42578125" style="67" bestFit="1" customWidth="1"/>
    <col min="17" max="17" width="1.28515625" style="66" customWidth="1"/>
    <col min="18" max="18" width="13.42578125" style="65" bestFit="1" customWidth="1"/>
    <col min="19" max="19" width="1.28515625" style="66" customWidth="1"/>
    <col min="20" max="20" width="13" style="65" customWidth="1"/>
    <col min="21" max="21" width="1" style="65" customWidth="1"/>
    <col min="22" max="22" width="2.7109375" style="68" customWidth="1"/>
    <col min="23" max="23" width="15" style="63" bestFit="1" customWidth="1"/>
    <col min="24" max="24" width="15.85546875" style="65" bestFit="1" customWidth="1"/>
    <col min="25" max="25" width="11.140625" style="65" customWidth="1"/>
    <col min="26" max="26" width="4.85546875" style="65" customWidth="1"/>
    <col min="27" max="27" width="12.5703125" style="65" customWidth="1"/>
    <col min="28" max="28" width="10.7109375" style="65" customWidth="1"/>
    <col min="29" max="16384" width="9.140625" style="65"/>
  </cols>
  <sheetData>
    <row r="1" spans="1:28">
      <c r="A1" s="62" t="s">
        <v>34</v>
      </c>
      <c r="B1" s="62"/>
    </row>
    <row r="2" spans="1:28">
      <c r="B2" s="62"/>
    </row>
    <row r="3" spans="1:28">
      <c r="A3" s="69"/>
      <c r="B3" s="69"/>
    </row>
    <row r="4" spans="1:28" s="74" customFormat="1" ht="25.5">
      <c r="A4" s="70"/>
      <c r="B4" s="70"/>
      <c r="C4" s="71"/>
      <c r="D4" s="71"/>
      <c r="E4" s="70"/>
      <c r="F4" s="72"/>
      <c r="G4" s="73" t="s">
        <v>35</v>
      </c>
      <c r="H4" s="73"/>
      <c r="I4" s="70"/>
      <c r="N4" s="75" t="s">
        <v>36</v>
      </c>
      <c r="O4" s="76" t="s">
        <v>37</v>
      </c>
      <c r="P4" s="77"/>
      <c r="Q4" s="78"/>
      <c r="R4" s="76" t="s">
        <v>38</v>
      </c>
      <c r="S4" s="78"/>
      <c r="T4" s="76" t="s">
        <v>39</v>
      </c>
      <c r="U4" s="78"/>
      <c r="V4" s="78"/>
      <c r="W4" s="78"/>
    </row>
    <row r="5" spans="1:28" s="66" customFormat="1">
      <c r="A5" s="68"/>
      <c r="B5" s="68"/>
      <c r="C5" s="69"/>
      <c r="D5" s="69"/>
      <c r="E5" s="68"/>
      <c r="F5" s="79"/>
      <c r="G5" s="80" t="s">
        <v>40</v>
      </c>
      <c r="H5" s="80"/>
      <c r="I5" s="68"/>
      <c r="N5" s="81">
        <v>0.1</v>
      </c>
      <c r="O5" s="82">
        <v>3.7499999999999999E-2</v>
      </c>
      <c r="P5" s="83"/>
      <c r="Q5" s="82"/>
      <c r="R5" s="82">
        <v>7.2190000000000004E-2</v>
      </c>
      <c r="S5" s="82"/>
      <c r="T5" s="84">
        <v>6.6769999999999996E-2</v>
      </c>
      <c r="U5" s="84"/>
      <c r="V5" s="84"/>
      <c r="W5" s="84"/>
    </row>
    <row r="6" spans="1:28" s="66" customFormat="1">
      <c r="A6" s="69"/>
      <c r="B6" s="69"/>
      <c r="C6" s="69"/>
      <c r="D6" s="69"/>
      <c r="E6" s="68"/>
      <c r="F6" s="79"/>
      <c r="G6" s="80" t="s">
        <v>41</v>
      </c>
      <c r="H6" s="80"/>
      <c r="I6" s="68"/>
      <c r="N6" s="81">
        <v>0.1</v>
      </c>
      <c r="O6" s="85">
        <v>0.14280000000000001</v>
      </c>
      <c r="P6" s="83"/>
      <c r="Q6" s="85"/>
      <c r="R6" s="85">
        <v>0.24490000000000001</v>
      </c>
      <c r="S6" s="85"/>
      <c r="T6" s="86">
        <v>0.1749</v>
      </c>
      <c r="U6" s="86"/>
      <c r="V6" s="86"/>
      <c r="W6" s="86"/>
    </row>
    <row r="7" spans="1:28" s="66" customFormat="1">
      <c r="A7" s="69"/>
      <c r="B7" s="69"/>
      <c r="C7" s="69"/>
      <c r="D7" s="69"/>
      <c r="E7" s="68"/>
      <c r="F7" s="79"/>
      <c r="G7" s="80" t="s">
        <v>42</v>
      </c>
      <c r="H7" s="80"/>
      <c r="I7" s="68"/>
      <c r="N7" s="81">
        <v>0.1</v>
      </c>
      <c r="O7" s="85">
        <v>0.2</v>
      </c>
      <c r="P7" s="83"/>
      <c r="Q7" s="85"/>
      <c r="R7" s="85">
        <v>0.32</v>
      </c>
      <c r="S7" s="85"/>
      <c r="T7" s="86">
        <v>0.192</v>
      </c>
      <c r="U7" s="86"/>
      <c r="V7" s="86"/>
      <c r="W7" s="86"/>
    </row>
    <row r="8" spans="1:28" s="66" customFormat="1">
      <c r="A8" s="69"/>
      <c r="B8" s="69"/>
      <c r="C8" s="69"/>
      <c r="D8" s="69"/>
      <c r="E8" s="68"/>
      <c r="F8" s="79"/>
      <c r="G8" s="80" t="s">
        <v>43</v>
      </c>
      <c r="H8" s="80"/>
      <c r="I8" s="68"/>
      <c r="N8" s="87">
        <v>0.1</v>
      </c>
      <c r="O8" s="85">
        <v>0.33329999999999999</v>
      </c>
      <c r="P8" s="83"/>
      <c r="Q8" s="85"/>
      <c r="R8" s="85">
        <v>0.44450000000000001</v>
      </c>
      <c r="S8" s="85"/>
      <c r="T8" s="86">
        <v>0.14810000000000001</v>
      </c>
      <c r="U8" s="86"/>
      <c r="V8" s="86"/>
      <c r="W8" s="68"/>
    </row>
    <row r="9" spans="1:28" s="66" customFormat="1">
      <c r="A9" s="68"/>
      <c r="B9" s="68"/>
      <c r="C9" s="68"/>
      <c r="D9" s="68"/>
      <c r="E9" s="68"/>
      <c r="F9" s="79"/>
      <c r="I9" s="68"/>
      <c r="N9" s="68"/>
      <c r="P9" s="83"/>
      <c r="S9" s="68"/>
      <c r="T9" s="68"/>
      <c r="U9" s="68"/>
      <c r="V9" s="68"/>
      <c r="W9" s="68"/>
    </row>
    <row r="10" spans="1:28" s="66" customFormat="1">
      <c r="A10" s="68"/>
      <c r="B10" s="68"/>
      <c r="C10" s="68"/>
      <c r="D10" s="68"/>
      <c r="E10" s="68"/>
      <c r="F10" s="79"/>
      <c r="I10" s="154" t="s">
        <v>15</v>
      </c>
      <c r="J10" s="155"/>
      <c r="K10" s="155"/>
      <c r="L10" s="156"/>
      <c r="M10" s="88"/>
      <c r="N10" s="154" t="s">
        <v>44</v>
      </c>
      <c r="O10" s="157"/>
      <c r="P10" s="157"/>
      <c r="Q10" s="157"/>
      <c r="R10" s="157"/>
      <c r="S10" s="157"/>
      <c r="T10" s="157"/>
      <c r="U10" s="157"/>
      <c r="V10" s="88"/>
      <c r="W10" s="157" t="s">
        <v>45</v>
      </c>
      <c r="X10" s="157"/>
      <c r="Y10" s="157"/>
      <c r="AA10" s="158" t="s">
        <v>46</v>
      </c>
      <c r="AB10" s="159"/>
    </row>
    <row r="11" spans="1:28" s="66" customFormat="1">
      <c r="A11" s="68"/>
      <c r="B11" s="68"/>
      <c r="C11" s="68"/>
      <c r="D11" s="68"/>
      <c r="E11" s="68"/>
      <c r="F11" s="79"/>
      <c r="I11" s="88"/>
      <c r="J11" s="88"/>
      <c r="K11" s="88"/>
      <c r="L11" s="88"/>
      <c r="M11" s="88"/>
      <c r="N11" s="160">
        <v>2019</v>
      </c>
      <c r="O11" s="161"/>
      <c r="P11" s="162"/>
      <c r="Q11" s="89"/>
      <c r="R11" s="90">
        <v>2020</v>
      </c>
      <c r="S11" s="89"/>
      <c r="T11" s="90">
        <v>2021</v>
      </c>
      <c r="U11" s="89"/>
      <c r="V11" s="88"/>
      <c r="W11" s="91"/>
      <c r="X11" s="91"/>
      <c r="Y11" s="91"/>
      <c r="AA11" s="91"/>
      <c r="AB11" s="91"/>
    </row>
    <row r="12" spans="1:28" s="78" customFormat="1" ht="38.25">
      <c r="A12" s="92" t="s">
        <v>47</v>
      </c>
      <c r="B12" s="92"/>
      <c r="C12" s="92" t="s">
        <v>48</v>
      </c>
      <c r="D12" s="92"/>
      <c r="E12" s="92" t="s">
        <v>49</v>
      </c>
      <c r="F12" s="93" t="s">
        <v>50</v>
      </c>
      <c r="G12" s="94" t="s">
        <v>51</v>
      </c>
      <c r="H12" s="94"/>
      <c r="I12" s="89" t="s">
        <v>52</v>
      </c>
      <c r="J12" s="89" t="s">
        <v>53</v>
      </c>
      <c r="K12" s="89" t="s">
        <v>54</v>
      </c>
      <c r="L12" s="89" t="s">
        <v>55</v>
      </c>
      <c r="M12" s="89"/>
      <c r="N12" s="89" t="s">
        <v>36</v>
      </c>
      <c r="O12" s="89" t="s">
        <v>44</v>
      </c>
      <c r="P12" s="89" t="s">
        <v>56</v>
      </c>
      <c r="Q12" s="89"/>
      <c r="R12" s="89" t="s">
        <v>44</v>
      </c>
      <c r="S12" s="89"/>
      <c r="T12" s="89" t="s">
        <v>44</v>
      </c>
      <c r="U12" s="89"/>
      <c r="V12" s="89"/>
      <c r="W12" s="89" t="s">
        <v>52</v>
      </c>
      <c r="X12" s="89" t="s">
        <v>53</v>
      </c>
      <c r="Y12" s="89" t="s">
        <v>54</v>
      </c>
      <c r="AA12" s="89" t="s">
        <v>46</v>
      </c>
      <c r="AB12" s="89" t="s">
        <v>57</v>
      </c>
    </row>
    <row r="13" spans="1:28">
      <c r="A13" s="63" t="s">
        <v>58</v>
      </c>
      <c r="B13" s="63"/>
      <c r="D13" s="68"/>
      <c r="N13" s="68"/>
      <c r="Q13" s="83"/>
      <c r="S13" s="69"/>
      <c r="T13" s="63"/>
      <c r="U13" s="63"/>
    </row>
    <row r="14" spans="1:28">
      <c r="A14" s="63" t="s">
        <v>59</v>
      </c>
      <c r="B14" s="63"/>
      <c r="C14" s="95"/>
      <c r="D14" s="95"/>
      <c r="E14" s="95"/>
      <c r="F14" s="79">
        <v>7.3000000000000001E-3</v>
      </c>
      <c r="G14" s="96">
        <f>ROUND(C14*F14,0)</f>
        <v>0</v>
      </c>
      <c r="H14" s="96"/>
      <c r="I14" s="97">
        <f>F14*E14</f>
        <v>0</v>
      </c>
      <c r="J14" s="80">
        <f>I14+G14</f>
        <v>0</v>
      </c>
      <c r="K14" s="80">
        <f>J14+G14</f>
        <v>0</v>
      </c>
      <c r="L14" s="80">
        <f>K14+G14</f>
        <v>0</v>
      </c>
      <c r="M14" s="80"/>
      <c r="N14" s="97">
        <f>$N$5*C14</f>
        <v>0</v>
      </c>
      <c r="O14" s="80">
        <f>(C14-N14)*$O$5</f>
        <v>0</v>
      </c>
      <c r="P14" s="98">
        <f>SUM(N14:O14)</f>
        <v>0</v>
      </c>
      <c r="Q14" s="98"/>
      <c r="R14" s="80">
        <f>(C14-N14)*$R$5</f>
        <v>0</v>
      </c>
      <c r="S14" s="98"/>
      <c r="T14" s="80">
        <f>(C14-N14)*$T$5</f>
        <v>0</v>
      </c>
      <c r="U14" s="80"/>
      <c r="V14" s="97"/>
      <c r="W14" s="97">
        <f>ROUND(((P14-I14)*-0.21),0)</f>
        <v>0</v>
      </c>
      <c r="X14" s="80">
        <f>ROUND(((R14-G14)*-0.21)+W14,0)</f>
        <v>0</v>
      </c>
      <c r="Y14" s="80">
        <f>ROUND(((T14-G14)*-0.21)+X14,0)</f>
        <v>0</v>
      </c>
      <c r="AA14" s="80"/>
      <c r="AB14" s="80">
        <f>AA14*F14</f>
        <v>0</v>
      </c>
    </row>
    <row r="15" spans="1:28">
      <c r="A15" s="63" t="s">
        <v>60</v>
      </c>
      <c r="B15" s="63"/>
      <c r="C15" s="95">
        <f>'Actl Forcst - WA E (No AMI)'!S13+'Actl Forcst - WA E (No AMI)'!S14</f>
        <v>9185498.7367000002</v>
      </c>
      <c r="D15" s="95"/>
      <c r="E15" s="95">
        <f>'Actl Forcst - WA E (No AMI)'!AI13+'Actl Forcst - WA E (No AMI)'!AI14</f>
        <v>2974591.2634749999</v>
      </c>
      <c r="F15" s="79">
        <v>2.2100000000000002E-2</v>
      </c>
      <c r="G15" s="96">
        <f>ROUND(C15*F15,0)</f>
        <v>203000</v>
      </c>
      <c r="H15" s="96"/>
      <c r="I15" s="97">
        <f>F15*E15</f>
        <v>65738.46692279751</v>
      </c>
      <c r="J15" s="80">
        <f>I15+G15</f>
        <v>268738.4669227975</v>
      </c>
      <c r="K15" s="80">
        <f>J15+G15</f>
        <v>471738.4669227975</v>
      </c>
      <c r="L15" s="80">
        <f t="shared" ref="L15:L16" si="0">K15+G15</f>
        <v>674738.4669227975</v>
      </c>
      <c r="M15" s="80"/>
      <c r="N15" s="97">
        <f>$N$5*C15</f>
        <v>918549.87367000012</v>
      </c>
      <c r="O15" s="80">
        <f t="shared" ref="O15:O16" si="1">(C15-N15)*$O$5</f>
        <v>310010.582363625</v>
      </c>
      <c r="P15" s="98">
        <f>SUM(N15:O15)</f>
        <v>1228560.4560336252</v>
      </c>
      <c r="Q15" s="98"/>
      <c r="R15" s="80">
        <f t="shared" ref="R15:R16" si="2">(C15-N15)*$R$5</f>
        <v>596791.03842213575</v>
      </c>
      <c r="S15" s="98"/>
      <c r="T15" s="80">
        <f t="shared" ref="T15:T16" si="3">(C15-N15)*$T$5</f>
        <v>551984.175584513</v>
      </c>
      <c r="U15" s="80"/>
      <c r="V15" s="97"/>
      <c r="W15" s="97">
        <f>ROUND(((P15-I15)*-0.21),0)</f>
        <v>-244193</v>
      </c>
      <c r="X15" s="80">
        <f>ROUND(((R15-G15)*-0.21)+W15,0)</f>
        <v>-326889</v>
      </c>
      <c r="Y15" s="80">
        <f>ROUND(((T15-G15)*-0.21)+X15,0)</f>
        <v>-400176</v>
      </c>
      <c r="AA15" s="80"/>
      <c r="AB15" s="80">
        <f>AA15*F15</f>
        <v>0</v>
      </c>
    </row>
    <row r="16" spans="1:28">
      <c r="A16" s="63" t="s">
        <v>61</v>
      </c>
      <c r="B16" s="63"/>
      <c r="C16" s="95"/>
      <c r="D16" s="95"/>
      <c r="E16" s="95"/>
      <c r="F16" s="79">
        <v>3.5700000000000003E-2</v>
      </c>
      <c r="G16" s="96">
        <f>ROUND(C16*F16,0)</f>
        <v>0</v>
      </c>
      <c r="H16" s="96"/>
      <c r="I16" s="97">
        <f>F16*E16</f>
        <v>0</v>
      </c>
      <c r="J16" s="80">
        <f t="shared" ref="J16" si="4">I16+G16</f>
        <v>0</v>
      </c>
      <c r="K16" s="80">
        <f t="shared" ref="K16" si="5">J16+G16</f>
        <v>0</v>
      </c>
      <c r="L16" s="80">
        <f t="shared" si="0"/>
        <v>0</v>
      </c>
      <c r="M16" s="80"/>
      <c r="N16" s="97">
        <f>$N$5*C16</f>
        <v>0</v>
      </c>
      <c r="O16" s="80">
        <f t="shared" si="1"/>
        <v>0</v>
      </c>
      <c r="P16" s="98">
        <f>SUM(N16:O16)</f>
        <v>0</v>
      </c>
      <c r="Q16" s="98"/>
      <c r="R16" s="80">
        <f t="shared" si="2"/>
        <v>0</v>
      </c>
      <c r="S16" s="98"/>
      <c r="T16" s="80">
        <f t="shared" si="3"/>
        <v>0</v>
      </c>
      <c r="U16" s="80"/>
      <c r="V16" s="97"/>
      <c r="W16" s="97">
        <f>ROUND(((P16-I16)*-0.21),0)</f>
        <v>0</v>
      </c>
      <c r="X16" s="80">
        <f>ROUND(((R16-G16)*-0.21)+W16,0)</f>
        <v>0</v>
      </c>
      <c r="Y16" s="80">
        <f>ROUND(((T16-G16)*-0.21)+X16,0)</f>
        <v>0</v>
      </c>
      <c r="AA16" s="80"/>
      <c r="AB16" s="80">
        <f>AA16*F16</f>
        <v>0</v>
      </c>
    </row>
    <row r="17" spans="1:28">
      <c r="A17" s="63" t="s">
        <v>62</v>
      </c>
      <c r="B17" s="99"/>
      <c r="C17" s="100">
        <f>SUM(C14:C16)</f>
        <v>9185498.7367000002</v>
      </c>
      <c r="D17" s="99"/>
      <c r="E17" s="100">
        <f>SUM(E14:E16)</f>
        <v>2974591.2634749999</v>
      </c>
      <c r="F17" s="68"/>
      <c r="G17" s="101">
        <f>SUM(G14:G16)</f>
        <v>203000</v>
      </c>
      <c r="H17" s="96"/>
      <c r="I17" s="100">
        <f>SUM(I14:I16)</f>
        <v>65738.46692279751</v>
      </c>
      <c r="J17" s="101">
        <f>SUM(J14:J16)</f>
        <v>268738.4669227975</v>
      </c>
      <c r="K17" s="101">
        <f>SUM(K14:K16)</f>
        <v>471738.4669227975</v>
      </c>
      <c r="L17" s="101">
        <f>SUM(L14:L16)</f>
        <v>674738.4669227975</v>
      </c>
      <c r="M17" s="96"/>
      <c r="N17" s="100">
        <f>SUM(N14:N16)</f>
        <v>918549.87367000012</v>
      </c>
      <c r="O17" s="101">
        <f>SUM(O14:O16)</f>
        <v>310010.582363625</v>
      </c>
      <c r="P17" s="102">
        <f>SUM(P14:P16)</f>
        <v>1228560.4560336252</v>
      </c>
      <c r="Q17" s="103"/>
      <c r="R17" s="101">
        <f>SUM(R14:R16)</f>
        <v>596791.03842213575</v>
      </c>
      <c r="S17" s="103"/>
      <c r="T17" s="101">
        <f>SUM(T14:T16)</f>
        <v>551984.175584513</v>
      </c>
      <c r="U17" s="101"/>
      <c r="V17" s="101"/>
      <c r="W17" s="100">
        <f>SUM(W14:W16)</f>
        <v>-244193</v>
      </c>
      <c r="X17" s="101">
        <f>SUM(X14:X16)</f>
        <v>-326889</v>
      </c>
      <c r="Y17" s="101">
        <f>SUM(Y14:Y16)</f>
        <v>-400176</v>
      </c>
      <c r="AA17" s="101">
        <f>SUM(AA14:AA16)</f>
        <v>0</v>
      </c>
      <c r="AB17" s="101">
        <f>SUM(AB14:AB16)</f>
        <v>0</v>
      </c>
    </row>
    <row r="18" spans="1:28" ht="6" customHeight="1">
      <c r="A18" s="63"/>
      <c r="B18" s="63"/>
      <c r="C18" s="104"/>
      <c r="D18" s="105"/>
      <c r="E18" s="104"/>
      <c r="G18" s="106"/>
      <c r="H18" s="96"/>
      <c r="I18" s="104"/>
      <c r="J18" s="106"/>
      <c r="K18" s="106"/>
      <c r="L18" s="106"/>
      <c r="M18" s="96"/>
      <c r="N18" s="104"/>
      <c r="O18" s="106"/>
      <c r="P18" s="107"/>
      <c r="Q18" s="103"/>
      <c r="R18" s="106"/>
      <c r="S18" s="103"/>
      <c r="T18" s="106"/>
      <c r="U18" s="106"/>
      <c r="V18" s="105"/>
      <c r="W18" s="104"/>
      <c r="X18" s="106"/>
      <c r="Y18" s="106"/>
      <c r="AA18" s="106"/>
      <c r="AB18" s="106"/>
    </row>
    <row r="19" spans="1:28">
      <c r="A19" s="63" t="s">
        <v>8</v>
      </c>
      <c r="B19" s="63"/>
      <c r="C19" s="108">
        <f>'Actl Forcst - WA E (No AMI)'!S8+'Actl Forcst - WA E (No AMI)'!S10+'Actl Forcst - WA E (No AMI)'!S11+'Actl Forcst - WA E (No AMI)'!S12</f>
        <v>17934596.125029467</v>
      </c>
      <c r="D19" s="95"/>
      <c r="E19" s="108">
        <f>'Actl Forcst - WA E (No AMI)'!AI8+'Actl Forcst - WA E (No AMI)'!AI10+'Actl Forcst - WA E (No AMI)'!AI11+'Actl Forcst - WA E (No AMI)'!AI12</f>
        <v>4458541.0865772329</v>
      </c>
      <c r="F19" s="79">
        <v>2.06E-2</v>
      </c>
      <c r="G19" s="109">
        <f>ROUND(C19*F19,0)</f>
        <v>369453</v>
      </c>
      <c r="H19" s="96"/>
      <c r="I19" s="110">
        <f>F19*E19</f>
        <v>91845.946383490998</v>
      </c>
      <c r="J19" s="111">
        <f>I19+G19</f>
        <v>461298.94638349098</v>
      </c>
      <c r="K19" s="111">
        <f t="shared" ref="K19" si="6">J19+G19</f>
        <v>830751.94638349093</v>
      </c>
      <c r="L19" s="111">
        <f t="shared" ref="L19" si="7">K19+G19</f>
        <v>1200204.9463834909</v>
      </c>
      <c r="M19" s="80"/>
      <c r="N19" s="110">
        <f>$N$5*C19</f>
        <v>1793459.6125029468</v>
      </c>
      <c r="O19" s="111">
        <f>(C19-N19)*$O$5</f>
        <v>605292.61921974446</v>
      </c>
      <c r="P19" s="112">
        <f>SUM(N19:O19)</f>
        <v>2398752.2317226911</v>
      </c>
      <c r="Q19" s="98"/>
      <c r="R19" s="111">
        <f t="shared" ref="R19" si="8">(C19-N19)*$R$5</f>
        <v>1165228.6448392896</v>
      </c>
      <c r="S19" s="98"/>
      <c r="T19" s="111">
        <f t="shared" ref="T19" si="9">(C19-N19)*$T$5</f>
        <v>1077743.6849413957</v>
      </c>
      <c r="U19" s="80"/>
      <c r="V19" s="97"/>
      <c r="W19" s="110">
        <f>ROUND(((P19-I19)*-0.21),0)</f>
        <v>-484450</v>
      </c>
      <c r="X19" s="111">
        <f>ROUND(((R19-G19)*-0.21)+W19,0)</f>
        <v>-651563</v>
      </c>
      <c r="Y19" s="111">
        <f>ROUND(((T19-G19)*-0.21)+X19,0)</f>
        <v>-800304</v>
      </c>
      <c r="AA19" s="111"/>
      <c r="AB19" s="111">
        <f>AA19*F19</f>
        <v>0</v>
      </c>
    </row>
    <row r="20" spans="1:28" ht="6" customHeight="1">
      <c r="A20" s="63"/>
      <c r="B20" s="63"/>
      <c r="C20" s="104"/>
      <c r="D20" s="105"/>
      <c r="E20" s="104"/>
      <c r="G20" s="106"/>
      <c r="H20" s="96"/>
      <c r="I20" s="104"/>
      <c r="J20" s="106"/>
      <c r="K20" s="106"/>
      <c r="L20" s="106"/>
      <c r="M20" s="96"/>
      <c r="N20" s="104"/>
      <c r="O20" s="106"/>
      <c r="P20" s="107"/>
      <c r="Q20" s="103"/>
      <c r="R20" s="106"/>
      <c r="S20" s="103"/>
      <c r="T20" s="106"/>
      <c r="U20" s="106"/>
      <c r="V20" s="105"/>
      <c r="W20" s="104"/>
      <c r="X20" s="106"/>
      <c r="Y20" s="106"/>
      <c r="AA20" s="106"/>
      <c r="AB20" s="106"/>
    </row>
    <row r="21" spans="1:28">
      <c r="A21" s="63" t="s">
        <v>7</v>
      </c>
      <c r="B21" s="63"/>
      <c r="C21" s="104"/>
      <c r="D21" s="105"/>
      <c r="E21" s="104"/>
      <c r="G21" s="106"/>
      <c r="H21" s="96"/>
      <c r="I21" s="104"/>
      <c r="J21" s="106"/>
      <c r="K21" s="106"/>
      <c r="L21" s="106"/>
      <c r="M21" s="96"/>
      <c r="N21" s="104"/>
      <c r="O21" s="106"/>
      <c r="P21" s="107"/>
      <c r="Q21" s="103"/>
      <c r="R21" s="106"/>
      <c r="S21" s="103"/>
      <c r="T21" s="106"/>
      <c r="U21" s="106"/>
      <c r="V21" s="105"/>
      <c r="W21" s="104"/>
      <c r="X21" s="106"/>
      <c r="Y21" s="106"/>
      <c r="AA21" s="106"/>
      <c r="AB21" s="106"/>
    </row>
    <row r="22" spans="1:28">
      <c r="A22" s="63" t="s">
        <v>63</v>
      </c>
      <c r="B22" s="63"/>
      <c r="C22" s="95">
        <f>'Actl Forcst - WA E (No AMI)'!S4+'Actl Forcst - WA E (No AMI)'!S5+'Actl Forcst - WA E (No AMI)'!S6+'Actl Forcst - WA E (No AMI)'!S7+'Actl Forcst - WA E (No AMI)'!S9</f>
        <v>28622856.059153993</v>
      </c>
      <c r="D22" s="95"/>
      <c r="E22" s="95">
        <f>'Actl Forcst - WA E (No AMI)'!AI4+'Actl Forcst - WA E (No AMI)'!AI5+'Actl Forcst - WA E (No AMI)'!AI6+'Actl Forcst - WA E (No AMI)'!AI7+'Actl Forcst - WA E (No AMI)'!AI9</f>
        <v>10703262.333412191</v>
      </c>
      <c r="F22" s="79">
        <v>2.47E-2</v>
      </c>
      <c r="G22" s="96">
        <f>ROUND(C22*F22,0)</f>
        <v>706985</v>
      </c>
      <c r="H22" s="96"/>
      <c r="I22" s="97">
        <f>F22*E22</f>
        <v>264370.57963528112</v>
      </c>
      <c r="J22" s="80">
        <f t="shared" ref="J22:J23" si="10">I22+G22</f>
        <v>971355.57963528112</v>
      </c>
      <c r="K22" s="80">
        <f t="shared" ref="K22:K23" si="11">J22+G22</f>
        <v>1678340.5796352811</v>
      </c>
      <c r="L22" s="80">
        <f t="shared" ref="L22:L23" si="12">K22+G22</f>
        <v>2385325.5796352811</v>
      </c>
      <c r="M22" s="80"/>
      <c r="N22" s="97">
        <f>$N$5*C22</f>
        <v>2862285.6059153993</v>
      </c>
      <c r="O22" s="80">
        <f t="shared" ref="O22:O23" si="13">(C22-N22)*$O$5</f>
        <v>966021.39199644711</v>
      </c>
      <c r="P22" s="98">
        <f>SUM(N22:O22)</f>
        <v>3828306.9979118463</v>
      </c>
      <c r="Q22" s="98"/>
      <c r="R22" s="80">
        <f t="shared" ref="R22:R23" si="14">(C22-N22)*$R$5</f>
        <v>1859655.581019294</v>
      </c>
      <c r="S22" s="98"/>
      <c r="T22" s="80">
        <f t="shared" ref="T22:T23" si="15">(C22-N22)*$T$5</f>
        <v>1720033.2891627406</v>
      </c>
      <c r="U22" s="80"/>
      <c r="V22" s="97"/>
      <c r="W22" s="97">
        <f>ROUND(((P22-I22)*-0.21),0)</f>
        <v>-748427</v>
      </c>
      <c r="X22" s="80">
        <f>ROUND(((R22-G22)*-0.21)+W22,0)</f>
        <v>-990488</v>
      </c>
      <c r="Y22" s="80">
        <f>ROUND(((T22-G22)*-0.21)+X22,0)</f>
        <v>-1203228</v>
      </c>
      <c r="AA22" s="80"/>
      <c r="AB22" s="80">
        <f>AA22*F22</f>
        <v>0</v>
      </c>
    </row>
    <row r="23" spans="1:28">
      <c r="A23" s="63" t="s">
        <v>64</v>
      </c>
      <c r="B23" s="63"/>
      <c r="C23" s="95"/>
      <c r="D23" s="95"/>
      <c r="E23" s="95"/>
      <c r="F23" s="79">
        <v>2.47E-2</v>
      </c>
      <c r="G23" s="96">
        <f>ROUND(C23*F23,0)</f>
        <v>0</v>
      </c>
      <c r="H23" s="96"/>
      <c r="I23" s="97">
        <f>F23*E23</f>
        <v>0</v>
      </c>
      <c r="J23" s="80">
        <f t="shared" si="10"/>
        <v>0</v>
      </c>
      <c r="K23" s="80">
        <f t="shared" si="11"/>
        <v>0</v>
      </c>
      <c r="L23" s="80">
        <f t="shared" si="12"/>
        <v>0</v>
      </c>
      <c r="M23" s="80"/>
      <c r="N23" s="97">
        <f>$N$5*C23</f>
        <v>0</v>
      </c>
      <c r="O23" s="80">
        <f t="shared" si="13"/>
        <v>0</v>
      </c>
      <c r="P23" s="98">
        <f>SUM(N23:O23)</f>
        <v>0</v>
      </c>
      <c r="Q23" s="98"/>
      <c r="R23" s="80">
        <f t="shared" si="14"/>
        <v>0</v>
      </c>
      <c r="S23" s="98"/>
      <c r="T23" s="80">
        <f t="shared" si="15"/>
        <v>0</v>
      </c>
      <c r="U23" s="80"/>
      <c r="V23" s="97"/>
      <c r="W23" s="97">
        <f>ROUND(((P23-I23)*-0.21),0)</f>
        <v>0</v>
      </c>
      <c r="X23" s="80">
        <f>ROUND(((R23-G23)*-0.21)+W23,0)</f>
        <v>0</v>
      </c>
      <c r="Y23" s="80">
        <f>ROUND(((T23-G23)*-0.21)+X23,0)</f>
        <v>0</v>
      </c>
      <c r="AA23" s="80"/>
      <c r="AB23" s="80"/>
    </row>
    <row r="24" spans="1:28">
      <c r="A24" s="63" t="s">
        <v>62</v>
      </c>
      <c r="B24" s="63"/>
      <c r="C24" s="100">
        <f>SUM(C22:C23)</f>
        <v>28622856.059153993</v>
      </c>
      <c r="D24" s="105"/>
      <c r="E24" s="100">
        <f>SUM(E22:E23)</f>
        <v>10703262.333412191</v>
      </c>
      <c r="F24" s="68"/>
      <c r="G24" s="101">
        <f>SUM(G22:G23)</f>
        <v>706985</v>
      </c>
      <c r="H24" s="96"/>
      <c r="I24" s="100">
        <f>SUM(I22:I23)</f>
        <v>264370.57963528112</v>
      </c>
      <c r="J24" s="101">
        <f>SUM(J22:J23)</f>
        <v>971355.57963528112</v>
      </c>
      <c r="K24" s="101">
        <f>SUM(K22:K23)</f>
        <v>1678340.5796352811</v>
      </c>
      <c r="L24" s="101">
        <f>SUM(L22:L23)</f>
        <v>2385325.5796352811</v>
      </c>
      <c r="M24" s="96"/>
      <c r="N24" s="100">
        <f>SUM(N22:N23)</f>
        <v>2862285.6059153993</v>
      </c>
      <c r="O24" s="101">
        <f>SUM(O22:O23)</f>
        <v>966021.39199644711</v>
      </c>
      <c r="P24" s="102">
        <f>SUM(P22:P23)</f>
        <v>3828306.9979118463</v>
      </c>
      <c r="Q24" s="103"/>
      <c r="R24" s="101">
        <f>SUM(R22:R23)</f>
        <v>1859655.581019294</v>
      </c>
      <c r="S24" s="103"/>
      <c r="T24" s="101">
        <f>SUM(T22:T23)</f>
        <v>1720033.2891627406</v>
      </c>
      <c r="U24" s="96"/>
      <c r="V24" s="105"/>
      <c r="W24" s="100">
        <f>SUM(W22:W23)</f>
        <v>-748427</v>
      </c>
      <c r="X24" s="101">
        <f>SUM(X22:X23)</f>
        <v>-990488</v>
      </c>
      <c r="Y24" s="101">
        <f>SUM(Y22:Y23)</f>
        <v>-1203228</v>
      </c>
      <c r="AA24" s="101">
        <f>SUM(AA22:AA23)</f>
        <v>0</v>
      </c>
      <c r="AB24" s="101">
        <f>SUM(AB22:AB23)</f>
        <v>0</v>
      </c>
    </row>
    <row r="25" spans="1:28" ht="6" customHeight="1">
      <c r="A25" s="63"/>
      <c r="B25" s="63"/>
      <c r="C25" s="104"/>
      <c r="D25" s="105"/>
      <c r="E25" s="104"/>
      <c r="G25" s="106"/>
      <c r="H25" s="96"/>
      <c r="I25" s="104"/>
      <c r="J25" s="106"/>
      <c r="K25" s="106"/>
      <c r="L25" s="106"/>
      <c r="M25" s="96"/>
      <c r="N25" s="104"/>
      <c r="O25" s="106"/>
      <c r="P25" s="107"/>
      <c r="Q25" s="103"/>
      <c r="R25" s="106"/>
      <c r="S25" s="103"/>
      <c r="T25" s="106"/>
      <c r="U25" s="106"/>
      <c r="V25" s="105"/>
      <c r="W25" s="104"/>
      <c r="X25" s="106"/>
      <c r="Y25" s="106"/>
      <c r="AA25" s="106"/>
      <c r="AB25" s="106"/>
    </row>
    <row r="26" spans="1:28">
      <c r="A26" s="63" t="s">
        <v>65</v>
      </c>
      <c r="B26" s="63"/>
      <c r="C26" s="95">
        <f>'Actl Forcst - WA E (No AMI)'!S20+'Actl Forcst - WA E (No AMI)'!S21+'Actl Forcst - WA E (No AMI)'!S16</f>
        <v>14437777.584527947</v>
      </c>
      <c r="D26" s="95"/>
      <c r="E26" s="95">
        <f>'Actl Forcst - WA E (No AMI)'!AI20+'Actl Forcst - WA E (No AMI)'!AI21+'Actl Forcst - WA E (No AMI)'!AI16</f>
        <v>3318103.2309712712</v>
      </c>
      <c r="F26" s="79">
        <v>7.6100000000000001E-2</v>
      </c>
      <c r="G26" s="96">
        <f>ROUND(C26*F26,0)</f>
        <v>1098715</v>
      </c>
      <c r="H26" s="96"/>
      <c r="I26" s="97">
        <f>F26*E26</f>
        <v>252507.65587691375</v>
      </c>
      <c r="J26" s="80">
        <f t="shared" ref="J26:J27" si="16">I26+G26</f>
        <v>1351222.6558769138</v>
      </c>
      <c r="K26" s="80">
        <f t="shared" ref="K26:K27" si="17">J26+G26</f>
        <v>2449937.655876914</v>
      </c>
      <c r="L26" s="80">
        <f t="shared" ref="L26:L27" si="18">K26+G26</f>
        <v>3548652.655876914</v>
      </c>
      <c r="M26" s="80"/>
      <c r="N26" s="97">
        <f>$N$6*C26</f>
        <v>1443777.7584527947</v>
      </c>
      <c r="O26" s="80">
        <f t="shared" ref="O26:O27" si="19">(C26-N26)*$O$5</f>
        <v>487274.99347781815</v>
      </c>
      <c r="P26" s="98">
        <f>SUM(N26:O26)</f>
        <v>1931052.7519306128</v>
      </c>
      <c r="Q26" s="98"/>
      <c r="R26" s="80">
        <f t="shared" ref="R26:R27" si="20">(C26-N26)*$R$5</f>
        <v>938036.84744436527</v>
      </c>
      <c r="S26" s="98"/>
      <c r="T26" s="80">
        <f t="shared" ref="T26:T27" si="21">(C26-N26)*$T$5</f>
        <v>867609.36838703777</v>
      </c>
      <c r="U26" s="80"/>
      <c r="V26" s="97"/>
      <c r="W26" s="97">
        <f>ROUND(((P26-I26)*-0.21),0)</f>
        <v>-352494</v>
      </c>
      <c r="X26" s="80">
        <f>ROUND(((R26-G26)*-0.21)+W26,0)</f>
        <v>-318752</v>
      </c>
      <c r="Y26" s="80">
        <f>ROUND(((T26-G26)*-0.21)+X26,0)</f>
        <v>-270220</v>
      </c>
      <c r="AA26" s="80"/>
      <c r="AB26" s="80">
        <f>AA26*F26</f>
        <v>0</v>
      </c>
    </row>
    <row r="27" spans="1:28">
      <c r="A27" s="63" t="s">
        <v>66</v>
      </c>
      <c r="B27" s="63"/>
      <c r="C27" s="95">
        <f>'Actl Forcst - WA E (No AMI)'!S19</f>
        <v>4154861.3465481214</v>
      </c>
      <c r="D27" s="95"/>
      <c r="E27" s="95">
        <f>'Actl Forcst - WA E (No AMI)'!AI19</f>
        <v>2215306.8033359358</v>
      </c>
      <c r="F27" s="79">
        <v>5.4800000000000001E-2</v>
      </c>
      <c r="G27" s="96">
        <f>ROUND(C27*F27,0)</f>
        <v>227686</v>
      </c>
      <c r="H27" s="96"/>
      <c r="I27" s="97">
        <f>F27*E27</f>
        <v>121398.81282280928</v>
      </c>
      <c r="J27" s="80">
        <f t="shared" si="16"/>
        <v>349084.81282280927</v>
      </c>
      <c r="K27" s="80">
        <f t="shared" si="17"/>
        <v>576770.81282280921</v>
      </c>
      <c r="L27" s="80">
        <f t="shared" si="18"/>
        <v>804456.81282280921</v>
      </c>
      <c r="M27" s="80"/>
      <c r="N27" s="97">
        <f>$N$6*C27</f>
        <v>415486.13465481217</v>
      </c>
      <c r="O27" s="80">
        <f t="shared" si="19"/>
        <v>140226.5704459991</v>
      </c>
      <c r="P27" s="98">
        <f>SUM(N27:O27)</f>
        <v>555712.70510081132</v>
      </c>
      <c r="Q27" s="98"/>
      <c r="R27" s="80">
        <f t="shared" si="20"/>
        <v>269945.49654657801</v>
      </c>
      <c r="S27" s="98"/>
      <c r="T27" s="80">
        <f t="shared" si="21"/>
        <v>249678.08289811626</v>
      </c>
      <c r="U27" s="80"/>
      <c r="V27" s="97"/>
      <c r="W27" s="97">
        <f>ROUND(((P27-I27)*-0.21),0)</f>
        <v>-91206</v>
      </c>
      <c r="X27" s="80">
        <f>ROUND(((R27-G27)*-0.21)+W27,0)</f>
        <v>-100080</v>
      </c>
      <c r="Y27" s="80">
        <f>ROUND(((T27-G27)*-0.21)+X27,0)</f>
        <v>-104698</v>
      </c>
      <c r="AA27" s="80"/>
      <c r="AB27" s="80"/>
    </row>
    <row r="28" spans="1:28">
      <c r="A28" s="63" t="s">
        <v>62</v>
      </c>
      <c r="B28" s="63"/>
      <c r="C28" s="100">
        <f>SUM(C26:C27)</f>
        <v>18592638.931076068</v>
      </c>
      <c r="D28" s="105"/>
      <c r="E28" s="100">
        <f t="shared" ref="E28:Y28" si="22">SUM(E26:E27)</f>
        <v>5533410.034307207</v>
      </c>
      <c r="F28" s="68"/>
      <c r="G28" s="101">
        <f t="shared" si="22"/>
        <v>1326401</v>
      </c>
      <c r="H28" s="96"/>
      <c r="I28" s="100">
        <f t="shared" si="22"/>
        <v>373906.46869972302</v>
      </c>
      <c r="J28" s="100">
        <f t="shared" si="22"/>
        <v>1700307.468699723</v>
      </c>
      <c r="K28" s="100">
        <f t="shared" si="22"/>
        <v>3026708.4686997235</v>
      </c>
      <c r="L28" s="100">
        <f t="shared" si="22"/>
        <v>4353109.4686997235</v>
      </c>
      <c r="M28" s="96"/>
      <c r="N28" s="100">
        <f t="shared" ref="N28:O28" si="23">SUM(N26:N27)</f>
        <v>1859263.893107607</v>
      </c>
      <c r="O28" s="101">
        <f t="shared" si="23"/>
        <v>627501.56392381724</v>
      </c>
      <c r="P28" s="102">
        <f t="shared" si="22"/>
        <v>2486765.4570314242</v>
      </c>
      <c r="Q28" s="103"/>
      <c r="R28" s="101">
        <f t="shared" ref="R28" si="24">SUM(R26:R27)</f>
        <v>1207982.3439909434</v>
      </c>
      <c r="S28" s="103"/>
      <c r="T28" s="101">
        <f t="shared" ref="T28" si="25">SUM(T26:T27)</f>
        <v>1117287.4512851541</v>
      </c>
      <c r="U28" s="96"/>
      <c r="V28" s="105"/>
      <c r="W28" s="100">
        <f t="shared" si="22"/>
        <v>-443700</v>
      </c>
      <c r="X28" s="101">
        <f t="shared" si="22"/>
        <v>-418832</v>
      </c>
      <c r="Y28" s="101">
        <f t="shared" si="22"/>
        <v>-374918</v>
      </c>
      <c r="AA28" s="100">
        <f t="shared" ref="AA28:AB28" si="26">SUM(AA26:AA27)</f>
        <v>0</v>
      </c>
      <c r="AB28" s="100">
        <f t="shared" si="26"/>
        <v>0</v>
      </c>
    </row>
    <row r="29" spans="1:28">
      <c r="A29" s="63"/>
      <c r="B29" s="63"/>
      <c r="C29" s="104"/>
      <c r="D29" s="105"/>
      <c r="E29" s="104"/>
      <c r="G29" s="106"/>
      <c r="H29" s="96"/>
      <c r="I29" s="104"/>
      <c r="J29" s="106"/>
      <c r="K29" s="106"/>
      <c r="L29" s="106"/>
      <c r="M29" s="96"/>
      <c r="N29" s="104"/>
      <c r="O29" s="106"/>
      <c r="P29" s="107"/>
      <c r="Q29" s="103"/>
      <c r="R29" s="106"/>
      <c r="S29" s="103"/>
      <c r="T29" s="106"/>
      <c r="U29" s="106"/>
      <c r="V29" s="105"/>
      <c r="W29" s="113"/>
      <c r="X29" s="106"/>
      <c r="Y29" s="106"/>
      <c r="AA29" s="106"/>
      <c r="AB29" s="106"/>
    </row>
    <row r="30" spans="1:28">
      <c r="A30" s="63" t="s">
        <v>67</v>
      </c>
      <c r="B30" s="63"/>
      <c r="C30" s="104">
        <f>('Actl Forcst - WA E (No AMI)'!S15+'Actl Forcst - WA E (No AMI)'!S17+'Actl Forcst - WA E (No AMI)'!S18)*0.61</f>
        <v>6426927.5017049173</v>
      </c>
      <c r="D30" s="105"/>
      <c r="E30" s="104">
        <f>('Actl Forcst - WA E (No AMI)'!AI15+'Actl Forcst - WA E (No AMI)'!AI17+'Actl Forcst - WA E (No AMI)'!AI18)*0.61</f>
        <v>2379842.9800888882</v>
      </c>
      <c r="F30" s="79">
        <v>0.2</v>
      </c>
      <c r="G30" s="96">
        <f>ROUND(C30*F30,0)</f>
        <v>1285386</v>
      </c>
      <c r="H30" s="96"/>
      <c r="I30" s="97">
        <f>F30*E30</f>
        <v>475968.59601777769</v>
      </c>
      <c r="J30" s="80">
        <f t="shared" ref="J30:J31" si="27">I30+G30</f>
        <v>1761354.5960177777</v>
      </c>
      <c r="K30" s="80">
        <f t="shared" ref="K30:K31" si="28">J30+G30</f>
        <v>3046740.5960177779</v>
      </c>
      <c r="L30" s="80">
        <f t="shared" ref="L30:L31" si="29">K30+G30</f>
        <v>4332126.5960177779</v>
      </c>
      <c r="M30" s="96"/>
      <c r="N30" s="97">
        <f>$N$7*C30</f>
        <v>642692.75017049175</v>
      </c>
      <c r="O30" s="80">
        <f t="shared" ref="O30:O31" si="30">(C30-N30)*$O$5</f>
        <v>216908.80318254096</v>
      </c>
      <c r="P30" s="98">
        <f>SUM(N30:O30)</f>
        <v>859601.55335303268</v>
      </c>
      <c r="Q30" s="98"/>
      <c r="R30" s="80">
        <f t="shared" ref="R30:R31" si="31">(C30-N30)*$R$5</f>
        <v>417563.90671327023</v>
      </c>
      <c r="S30" s="98"/>
      <c r="T30" s="80">
        <f t="shared" ref="T30:T31" si="32">(C30-N30)*$T$5</f>
        <v>386213.35435995361</v>
      </c>
      <c r="U30" s="80"/>
      <c r="V30" s="105"/>
      <c r="W30" s="97">
        <f>ROUND(((P30-I30)*-0.21),0)</f>
        <v>-80563</v>
      </c>
      <c r="X30" s="80">
        <f>ROUND(((R30-G30)*-0.21)+W30,0)</f>
        <v>101680</v>
      </c>
      <c r="Y30" s="80">
        <f>ROUND(((T30-G30)*-0.21)+X30,0)</f>
        <v>290506</v>
      </c>
      <c r="AA30" s="80"/>
      <c r="AB30" s="80">
        <f>AA30*F30</f>
        <v>0</v>
      </c>
    </row>
    <row r="31" spans="1:28">
      <c r="A31" s="65" t="s">
        <v>68</v>
      </c>
      <c r="B31" s="63"/>
      <c r="C31" s="108">
        <f>('Actl Forcst - WA E (No AMI)'!S15+'Actl Forcst - WA E (No AMI)'!S17+'Actl Forcst - WA E (No AMI)'!S18)*0.39</f>
        <v>4109019.2224015044</v>
      </c>
      <c r="D31" s="95"/>
      <c r="E31" s="104">
        <f>('Actl Forcst - WA E (No AMI)'!AI15+'Actl Forcst - WA E (No AMI)'!AI18+'Actl Forcst - WA E (No AMI)'!AI17)*0.39</f>
        <v>1521538.9544830597</v>
      </c>
      <c r="F31" s="79">
        <v>0.2</v>
      </c>
      <c r="G31" s="109">
        <f>ROUND(C31*F31,0)</f>
        <v>821804</v>
      </c>
      <c r="H31" s="96"/>
      <c r="I31" s="110">
        <f>F31*E31</f>
        <v>304307.79089661193</v>
      </c>
      <c r="J31" s="111">
        <f t="shared" si="27"/>
        <v>1126111.790896612</v>
      </c>
      <c r="K31" s="80">
        <f t="shared" si="28"/>
        <v>1947915.790896612</v>
      </c>
      <c r="L31" s="80">
        <f t="shared" si="29"/>
        <v>2769719.7908966122</v>
      </c>
      <c r="M31" s="80"/>
      <c r="N31" s="114">
        <f>$N$8*C31</f>
        <v>410901.92224015045</v>
      </c>
      <c r="O31" s="80">
        <f t="shared" si="30"/>
        <v>138679.39875605077</v>
      </c>
      <c r="P31" s="112">
        <f>SUM(N31:O31)</f>
        <v>549581.32099620125</v>
      </c>
      <c r="Q31" s="98"/>
      <c r="R31" s="80">
        <f t="shared" si="31"/>
        <v>266967.08789864817</v>
      </c>
      <c r="S31" s="98"/>
      <c r="T31" s="80">
        <f t="shared" si="32"/>
        <v>246923.29213177357</v>
      </c>
      <c r="U31" s="80"/>
      <c r="V31" s="97"/>
      <c r="W31" s="97">
        <f>ROUND(((P31-I31)*-0.21),0)</f>
        <v>-51507</v>
      </c>
      <c r="X31" s="80">
        <f>ROUND(((R31-G31)*-0.21)+W31,0)</f>
        <v>65009</v>
      </c>
      <c r="Y31" s="80">
        <f>ROUND(((T31-G31)*-0.21)+X31,0)</f>
        <v>185734</v>
      </c>
      <c r="AA31" s="111"/>
      <c r="AB31" s="111">
        <f>AA31*F31</f>
        <v>0</v>
      </c>
    </row>
    <row r="32" spans="1:28">
      <c r="A32" s="65" t="s">
        <v>69</v>
      </c>
      <c r="B32" s="63"/>
      <c r="C32" s="115">
        <f>SUM(C30:C31)</f>
        <v>10535946.724106422</v>
      </c>
      <c r="D32" s="95"/>
      <c r="E32" s="115">
        <f>SUM(E30:E31)</f>
        <v>3901381.9345719479</v>
      </c>
      <c r="F32" s="79"/>
      <c r="G32" s="115">
        <f>SUM(G30:G31)</f>
        <v>2107190</v>
      </c>
      <c r="H32" s="96"/>
      <c r="I32" s="115">
        <f>SUM(I30:I31)</f>
        <v>780276.38691438967</v>
      </c>
      <c r="J32" s="115">
        <f>SUM(J30:J31)</f>
        <v>2887466.3869143897</v>
      </c>
      <c r="K32" s="115">
        <f>SUM(K30:K31)</f>
        <v>4994656.3869143901</v>
      </c>
      <c r="L32" s="115">
        <f>SUM(L30:L31)</f>
        <v>7101846.3869143901</v>
      </c>
      <c r="M32" s="80"/>
      <c r="N32" s="115">
        <f>SUM(N30:N31)</f>
        <v>1053594.6724106423</v>
      </c>
      <c r="O32" s="115">
        <f>SUM(O30:O31)</f>
        <v>355588.20193859172</v>
      </c>
      <c r="P32" s="116">
        <f>SUM(P30:P31)</f>
        <v>1409182.8743492339</v>
      </c>
      <c r="Q32" s="117"/>
      <c r="R32" s="115">
        <f>SUM(R30:R31)</f>
        <v>684530.99461191846</v>
      </c>
      <c r="S32" s="117"/>
      <c r="T32" s="115">
        <f>SUM(T30:T31)</f>
        <v>633136.64649172721</v>
      </c>
      <c r="U32" s="95"/>
      <c r="V32" s="97"/>
      <c r="W32" s="115">
        <f>SUM(W30:W31)</f>
        <v>-132070</v>
      </c>
      <c r="X32" s="115">
        <f>SUM(X30:X31)</f>
        <v>166689</v>
      </c>
      <c r="Y32" s="115">
        <f>SUM(Y30:Y31)</f>
        <v>476240</v>
      </c>
      <c r="AA32" s="115">
        <f>SUM(AA30:AA31)</f>
        <v>0</v>
      </c>
      <c r="AB32" s="115">
        <f>SUM(AB30:AB31)</f>
        <v>0</v>
      </c>
    </row>
    <row r="33" spans="1:31">
      <c r="A33" s="63"/>
      <c r="B33" s="63"/>
      <c r="C33" s="104"/>
      <c r="D33" s="105"/>
      <c r="E33" s="104"/>
      <c r="G33" s="106"/>
      <c r="H33" s="96"/>
      <c r="I33" s="104"/>
      <c r="J33" s="106"/>
      <c r="K33" s="106"/>
      <c r="L33" s="106"/>
      <c r="M33" s="96"/>
      <c r="N33" s="104"/>
      <c r="O33" s="106"/>
      <c r="P33" s="107"/>
      <c r="Q33" s="103"/>
      <c r="R33" s="106"/>
      <c r="S33" s="103"/>
      <c r="T33" s="106"/>
      <c r="U33" s="106"/>
      <c r="V33" s="105"/>
      <c r="W33" s="104"/>
      <c r="X33" s="106"/>
      <c r="Y33" s="106"/>
      <c r="AA33" s="106"/>
      <c r="AB33" s="106"/>
      <c r="AD33" s="104"/>
      <c r="AE33" s="106"/>
    </row>
    <row r="34" spans="1:31" s="67" customFormat="1" ht="13.5" thickBot="1">
      <c r="A34" s="118" t="s">
        <v>70</v>
      </c>
      <c r="B34" s="118"/>
      <c r="C34" s="119">
        <f>SUM(C17,C19,C24,C28,C32)</f>
        <v>84871536.576065943</v>
      </c>
      <c r="D34" s="120"/>
      <c r="E34" s="119">
        <f>SUM(E17,E19,E24,E28,E32)</f>
        <v>27571186.652343579</v>
      </c>
      <c r="F34" s="69"/>
      <c r="G34" s="119">
        <f>SUM(G17,G19,G24,G28,G32)</f>
        <v>4713029</v>
      </c>
      <c r="H34" s="98"/>
      <c r="I34" s="119">
        <f>SUM(I17,I19,I24,I28,I32)</f>
        <v>1576137.8485556822</v>
      </c>
      <c r="J34" s="119">
        <f>SUM(J17,J19,J24,J28,J32)</f>
        <v>6289166.8485556822</v>
      </c>
      <c r="K34" s="119">
        <f>SUM(K17,K19,K24,K28,K32)</f>
        <v>11002195.848555684</v>
      </c>
      <c r="L34" s="119">
        <f>SUM(L17,L19,L24,L28,L32)</f>
        <v>15715224.848555684</v>
      </c>
      <c r="M34" s="98"/>
      <c r="N34" s="119">
        <f>SUM(N17,N19,N24,N28,N32)</f>
        <v>8487153.6576065961</v>
      </c>
      <c r="O34" s="119">
        <f>SUM(O17,O19,O24,O28,O32)</f>
        <v>2864414.3594422257</v>
      </c>
      <c r="P34" s="119">
        <f>SUM(P17,P19,P24,P28,P32)</f>
        <v>11351568.017048823</v>
      </c>
      <c r="Q34" s="120"/>
      <c r="R34" s="119">
        <f>SUM(R17,R19,R24,R28,R32)</f>
        <v>5514188.6028835811</v>
      </c>
      <c r="S34" s="120"/>
      <c r="T34" s="121">
        <f>SUM(T17,T19,T24,T28,T32)</f>
        <v>5100185.2474655304</v>
      </c>
      <c r="U34" s="97"/>
      <c r="V34" s="120"/>
      <c r="W34" s="119">
        <f>SUM(W17,W19,W24,W28,W32)</f>
        <v>-2052840</v>
      </c>
      <c r="X34" s="119">
        <f>SUM(X17,X19,X24,X28,X32)</f>
        <v>-2221083</v>
      </c>
      <c r="Y34" s="119">
        <f>SUM(Y17,Y19,Y24,Y28,Y32)</f>
        <v>-2302386</v>
      </c>
      <c r="AA34" s="119">
        <f>SUM(AA17,AA19,AA24,AA28,AA32)</f>
        <v>0</v>
      </c>
      <c r="AB34" s="119">
        <f>SUM(AB17,AB19,AB24,AB28,AB32)</f>
        <v>0</v>
      </c>
      <c r="AC34" s="118"/>
    </row>
    <row r="35" spans="1:31" s="67" customFormat="1">
      <c r="A35" s="118"/>
      <c r="B35" s="118"/>
      <c r="C35" s="122" t="s">
        <v>71</v>
      </c>
      <c r="D35" s="122"/>
      <c r="E35" s="122" t="s">
        <v>71</v>
      </c>
      <c r="F35" s="123"/>
      <c r="G35" s="153" t="s">
        <v>71</v>
      </c>
      <c r="H35" s="153"/>
      <c r="I35" s="153" t="s">
        <v>71</v>
      </c>
      <c r="J35" s="153"/>
      <c r="K35" s="124"/>
      <c r="L35" s="124"/>
      <c r="M35" s="98"/>
      <c r="N35" s="125"/>
      <c r="O35" s="125"/>
      <c r="P35" s="125"/>
      <c r="Q35" s="120"/>
      <c r="R35" s="125"/>
      <c r="S35" s="120"/>
      <c r="T35" s="126"/>
      <c r="U35" s="126"/>
      <c r="V35" s="120"/>
      <c r="W35" s="153" t="s">
        <v>71</v>
      </c>
      <c r="X35" s="153"/>
      <c r="Y35" s="124"/>
      <c r="AA35" s="153" t="s">
        <v>71</v>
      </c>
      <c r="AB35" s="153"/>
    </row>
    <row r="36" spans="1:31">
      <c r="C36" s="104"/>
      <c r="D36" s="105"/>
      <c r="E36" s="104"/>
      <c r="G36" s="106"/>
      <c r="H36" s="96"/>
      <c r="I36" s="127"/>
      <c r="J36" s="106"/>
      <c r="K36" s="106"/>
      <c r="L36" s="106"/>
      <c r="M36" s="96"/>
      <c r="N36" s="104"/>
      <c r="O36" s="106"/>
      <c r="P36" s="107"/>
      <c r="Q36" s="103"/>
      <c r="R36" s="106"/>
      <c r="S36" s="103"/>
      <c r="T36" s="106"/>
      <c r="U36" s="106"/>
      <c r="V36" s="105"/>
      <c r="W36" s="104"/>
      <c r="X36" s="106"/>
      <c r="Y36" s="106"/>
    </row>
    <row r="37" spans="1:31">
      <c r="A37" s="65" t="s">
        <v>72</v>
      </c>
      <c r="C37" s="108"/>
      <c r="D37" s="95"/>
      <c r="E37" s="108"/>
      <c r="F37" s="79">
        <v>1.5100000000000001E-2</v>
      </c>
      <c r="G37" s="109">
        <f>ROUND(C37*F37,0)</f>
        <v>0</v>
      </c>
      <c r="H37" s="96"/>
      <c r="I37" s="110">
        <f>F37*E37</f>
        <v>0</v>
      </c>
      <c r="J37" s="111">
        <f>I37+G37</f>
        <v>0</v>
      </c>
      <c r="K37" s="111">
        <f t="shared" ref="K37" si="33">J37+G37</f>
        <v>0</v>
      </c>
      <c r="L37" s="111">
        <f t="shared" ref="L37" si="34">K37+G37</f>
        <v>0</v>
      </c>
      <c r="M37" s="80"/>
      <c r="N37" s="110">
        <f>N5*C37</f>
        <v>0</v>
      </c>
      <c r="O37" s="111">
        <f t="shared" ref="O37" si="35">(C37-N37)*$O$5</f>
        <v>0</v>
      </c>
      <c r="P37" s="112">
        <f>SUM(N37:O37)</f>
        <v>0</v>
      </c>
      <c r="Q37" s="98"/>
      <c r="R37" s="111">
        <f t="shared" ref="R37" si="36">(C37-N37)*$R$5</f>
        <v>0</v>
      </c>
      <c r="S37" s="98"/>
      <c r="T37" s="111">
        <f t="shared" ref="T37" si="37">(C37-N37)*$T$5</f>
        <v>0</v>
      </c>
      <c r="U37" s="80"/>
      <c r="V37" s="97"/>
      <c r="W37" s="110">
        <f>ROUND(((P37-I37)*-0.21),0)</f>
        <v>0</v>
      </c>
      <c r="X37" s="111">
        <f>ROUND(((R37-G37)*-0.21)+W37,0)</f>
        <v>0</v>
      </c>
      <c r="Y37" s="111">
        <f>ROUND(((T37-G37)*-0.21)+X37,0)</f>
        <v>0</v>
      </c>
      <c r="AA37" s="111"/>
      <c r="AB37" s="128">
        <f>AA37*F37</f>
        <v>0</v>
      </c>
    </row>
    <row r="38" spans="1:31" ht="6" customHeight="1">
      <c r="C38" s="104"/>
      <c r="D38" s="105"/>
      <c r="E38" s="104"/>
      <c r="G38" s="106"/>
      <c r="H38" s="96"/>
      <c r="I38" s="104"/>
      <c r="J38" s="106"/>
      <c r="K38" s="106"/>
      <c r="L38" s="106"/>
      <c r="M38" s="96"/>
      <c r="N38" s="104"/>
      <c r="O38" s="106"/>
      <c r="P38" s="107"/>
      <c r="Q38" s="103"/>
      <c r="R38" s="106"/>
      <c r="S38" s="103"/>
      <c r="T38" s="106"/>
      <c r="U38" s="106"/>
      <c r="V38" s="105"/>
      <c r="W38" s="104"/>
      <c r="X38" s="106"/>
      <c r="Y38" s="106"/>
    </row>
    <row r="39" spans="1:31">
      <c r="A39" s="65" t="s">
        <v>7</v>
      </c>
      <c r="C39" s="104"/>
      <c r="D39" s="105"/>
      <c r="E39" s="104"/>
      <c r="G39" s="106"/>
      <c r="H39" s="96"/>
      <c r="I39" s="104"/>
      <c r="J39" s="106"/>
      <c r="K39" s="106"/>
      <c r="L39" s="106"/>
      <c r="M39" s="96"/>
      <c r="N39" s="104"/>
      <c r="O39" s="106"/>
      <c r="P39" s="107"/>
      <c r="Q39" s="103"/>
      <c r="R39" s="106"/>
      <c r="S39" s="103"/>
      <c r="T39" s="106"/>
      <c r="U39" s="106"/>
      <c r="V39" s="105"/>
      <c r="W39" s="104"/>
      <c r="X39" s="106"/>
      <c r="Y39" s="106"/>
    </row>
    <row r="40" spans="1:31">
      <c r="A40" s="65" t="s">
        <v>63</v>
      </c>
      <c r="C40" s="95">
        <f>'Actl Forcst - WA G (No AMI)'!S4+'Actl Forcst - WA G (No AMI)'!S5</f>
        <v>14591600.941287436</v>
      </c>
      <c r="D40" s="95"/>
      <c r="E40" s="95">
        <f>'Actl Forcst - WA G (No AMI)'!AI4+'Actl Forcst - WA G (No AMI)'!AI5</f>
        <v>6567880.2084781779</v>
      </c>
      <c r="F40" s="79">
        <v>2.3800000000000002E-2</v>
      </c>
      <c r="G40" s="96">
        <f>ROUND(C40*F40,0)</f>
        <v>347280</v>
      </c>
      <c r="H40" s="96"/>
      <c r="I40" s="97">
        <f>F40*E40</f>
        <v>156315.54896178065</v>
      </c>
      <c r="J40" s="80">
        <f t="shared" ref="J40:J42" si="38">I40+G40</f>
        <v>503595.54896178062</v>
      </c>
      <c r="K40" s="80">
        <f t="shared" ref="K40:K42" si="39">J40+G40</f>
        <v>850875.54896178062</v>
      </c>
      <c r="L40" s="80">
        <f t="shared" ref="L40:L42" si="40">K40+G40</f>
        <v>1198155.5489617805</v>
      </c>
      <c r="M40" s="80"/>
      <c r="N40" s="97">
        <f>$N$5*C40</f>
        <v>1459160.0941287437</v>
      </c>
      <c r="O40" s="80">
        <f t="shared" ref="O40:O42" si="41">(C40-N40)*$O$5</f>
        <v>492466.53176845098</v>
      </c>
      <c r="P40" s="98">
        <f>SUM(N40:O40)</f>
        <v>1951626.6258971947</v>
      </c>
      <c r="Q40" s="98"/>
      <c r="R40" s="80">
        <f t="shared" ref="R40:R42" si="42">(C40-N40)*$R$5</f>
        <v>948030.90475638607</v>
      </c>
      <c r="S40" s="98"/>
      <c r="T40" s="80">
        <f t="shared" ref="T40:T42" si="43">(C40-N40)*$T$5</f>
        <v>876853.07536478585</v>
      </c>
      <c r="U40" s="80"/>
      <c r="V40" s="97"/>
      <c r="W40" s="97">
        <f>ROUND(((P40-I40)*-0.21),0)</f>
        <v>-377015</v>
      </c>
      <c r="X40" s="80">
        <f>ROUND(((R40-G40)*-0.21)+W40,0)</f>
        <v>-503173</v>
      </c>
      <c r="Y40" s="80">
        <f>ROUND(((T40-G40)*-0.21)+X40,0)</f>
        <v>-614383</v>
      </c>
      <c r="AA40" s="80"/>
      <c r="AB40" s="80">
        <f>AA40*F40</f>
        <v>0</v>
      </c>
    </row>
    <row r="41" spans="1:31">
      <c r="A41" s="65" t="s">
        <v>73</v>
      </c>
      <c r="C41" s="95"/>
      <c r="D41" s="95"/>
      <c r="E41" s="95"/>
      <c r="F41" s="79">
        <v>2.3800000000000002E-2</v>
      </c>
      <c r="G41" s="96">
        <f>ROUND(C41*F41,0)</f>
        <v>0</v>
      </c>
      <c r="H41" s="96"/>
      <c r="I41" s="97">
        <f>F41*E41</f>
        <v>0</v>
      </c>
      <c r="J41" s="80">
        <f t="shared" si="38"/>
        <v>0</v>
      </c>
      <c r="K41" s="80">
        <f t="shared" si="39"/>
        <v>0</v>
      </c>
      <c r="L41" s="80">
        <f t="shared" si="40"/>
        <v>0</v>
      </c>
      <c r="M41" s="80"/>
      <c r="N41" s="97">
        <f>$N$5*C41</f>
        <v>0</v>
      </c>
      <c r="O41" s="80">
        <f t="shared" si="41"/>
        <v>0</v>
      </c>
      <c r="P41" s="98">
        <f>SUM(N41:O41)</f>
        <v>0</v>
      </c>
      <c r="Q41" s="98"/>
      <c r="R41" s="80">
        <f t="shared" si="42"/>
        <v>0</v>
      </c>
      <c r="S41" s="98"/>
      <c r="T41" s="80">
        <f t="shared" si="43"/>
        <v>0</v>
      </c>
      <c r="U41" s="80"/>
      <c r="V41" s="97"/>
      <c r="W41" s="97">
        <f>ROUND(((P41-I41)*-0.21),0)</f>
        <v>0</v>
      </c>
      <c r="X41" s="80">
        <f>ROUND(((R41-G41)*-0.21)+W41,0)</f>
        <v>0</v>
      </c>
      <c r="Y41" s="80">
        <f>ROUND(((T41-G41)*-0.21)+X41,0)</f>
        <v>0</v>
      </c>
      <c r="AA41" s="80"/>
      <c r="AB41" s="80"/>
    </row>
    <row r="42" spans="1:31">
      <c r="A42" s="65" t="s">
        <v>64</v>
      </c>
      <c r="C42" s="95"/>
      <c r="D42" s="95"/>
      <c r="E42" s="95"/>
      <c r="F42" s="79">
        <v>2.3800000000000002E-2</v>
      </c>
      <c r="G42" s="96">
        <f>ROUND(C42*F42,0)</f>
        <v>0</v>
      </c>
      <c r="H42" s="96"/>
      <c r="I42" s="97">
        <f>F42*E42</f>
        <v>0</v>
      </c>
      <c r="J42" s="80">
        <f t="shared" si="38"/>
        <v>0</v>
      </c>
      <c r="K42" s="80">
        <f t="shared" si="39"/>
        <v>0</v>
      </c>
      <c r="L42" s="80">
        <f t="shared" si="40"/>
        <v>0</v>
      </c>
      <c r="M42" s="80"/>
      <c r="N42" s="97">
        <f>$N$5*C42</f>
        <v>0</v>
      </c>
      <c r="O42" s="80">
        <f t="shared" si="41"/>
        <v>0</v>
      </c>
      <c r="P42" s="98">
        <f>SUM(N42:O42)</f>
        <v>0</v>
      </c>
      <c r="Q42" s="98"/>
      <c r="R42" s="80">
        <f t="shared" si="42"/>
        <v>0</v>
      </c>
      <c r="S42" s="98"/>
      <c r="T42" s="80">
        <f t="shared" si="43"/>
        <v>0</v>
      </c>
      <c r="U42" s="80"/>
      <c r="V42" s="97"/>
      <c r="W42" s="97">
        <f>ROUND(((P42-I42)*-0.21),0)</f>
        <v>0</v>
      </c>
      <c r="X42" s="80">
        <f>ROUND(((R42-G42)*-0.21)+W42,0)</f>
        <v>0</v>
      </c>
      <c r="Y42" s="80">
        <f>ROUND(((T42-G42)*-0.21)+X42,0)</f>
        <v>0</v>
      </c>
      <c r="AA42" s="80"/>
      <c r="AB42" s="80"/>
    </row>
    <row r="43" spans="1:31">
      <c r="A43" s="65" t="s">
        <v>62</v>
      </c>
      <c r="C43" s="100">
        <f>SUM(C40:C42)</f>
        <v>14591600.941287436</v>
      </c>
      <c r="D43" s="105"/>
      <c r="E43" s="100">
        <f>SUM(E40:E42)</f>
        <v>6567880.2084781779</v>
      </c>
      <c r="F43" s="68"/>
      <c r="G43" s="101">
        <f t="shared" ref="G43:AB43" si="44">SUM(G40:G42)</f>
        <v>347280</v>
      </c>
      <c r="H43" s="96"/>
      <c r="I43" s="100">
        <f t="shared" si="44"/>
        <v>156315.54896178065</v>
      </c>
      <c r="J43" s="101">
        <f t="shared" si="44"/>
        <v>503595.54896178062</v>
      </c>
      <c r="K43" s="101">
        <f t="shared" si="44"/>
        <v>850875.54896178062</v>
      </c>
      <c r="L43" s="101">
        <f t="shared" si="44"/>
        <v>1198155.5489617805</v>
      </c>
      <c r="M43" s="96"/>
      <c r="N43" s="100">
        <f t="shared" ref="N43:O43" si="45">SUM(N40:N42)</f>
        <v>1459160.0941287437</v>
      </c>
      <c r="O43" s="101">
        <f t="shared" si="45"/>
        <v>492466.53176845098</v>
      </c>
      <c r="P43" s="102">
        <f t="shared" si="44"/>
        <v>1951626.6258971947</v>
      </c>
      <c r="Q43" s="103"/>
      <c r="R43" s="101">
        <f t="shared" ref="R43" si="46">SUM(R40:R42)</f>
        <v>948030.90475638607</v>
      </c>
      <c r="S43" s="103"/>
      <c r="T43" s="101">
        <f t="shared" ref="T43" si="47">SUM(T40:T42)</f>
        <v>876853.07536478585</v>
      </c>
      <c r="U43" s="96"/>
      <c r="V43" s="105"/>
      <c r="W43" s="100">
        <f t="shared" si="44"/>
        <v>-377015</v>
      </c>
      <c r="X43" s="101">
        <f t="shared" si="44"/>
        <v>-503173</v>
      </c>
      <c r="Y43" s="101">
        <f t="shared" si="44"/>
        <v>-614383</v>
      </c>
      <c r="AA43" s="101">
        <f t="shared" si="44"/>
        <v>0</v>
      </c>
      <c r="AB43" s="101">
        <f t="shared" si="44"/>
        <v>0</v>
      </c>
    </row>
    <row r="44" spans="1:31" ht="7.5" customHeight="1">
      <c r="C44" s="104"/>
      <c r="D44" s="105"/>
      <c r="E44" s="104"/>
      <c r="G44" s="106"/>
      <c r="H44" s="96"/>
      <c r="I44" s="104"/>
      <c r="J44" s="106"/>
      <c r="K44" s="106"/>
      <c r="L44" s="106"/>
      <c r="M44" s="96"/>
      <c r="N44" s="104"/>
      <c r="O44" s="106"/>
      <c r="P44" s="107"/>
      <c r="Q44" s="103"/>
      <c r="R44" s="106"/>
      <c r="S44" s="103"/>
      <c r="T44" s="106"/>
      <c r="U44" s="106"/>
      <c r="V44" s="105"/>
      <c r="W44" s="104"/>
      <c r="X44" s="106"/>
      <c r="Y44" s="106"/>
      <c r="AB44" s="106"/>
    </row>
    <row r="45" spans="1:31">
      <c r="A45" s="65" t="s">
        <v>65</v>
      </c>
      <c r="C45" s="95">
        <f>'Actl Forcst - WA G (No AMI)'!S7+'Actl Forcst - WA G (No AMI)'!S11+'Actl Forcst - WA G (No AMI)'!S12+'Actl Forcst - WA G (No AMI)'!S13</f>
        <v>7473816.0241570696</v>
      </c>
      <c r="D45" s="95"/>
      <c r="E45" s="95">
        <f>'Actl Forcst - WA G (No AMI)'!AI7+'Actl Forcst - WA G (No AMI)'!AI11+'Actl Forcst - WA G (No AMI)'!AI12+'Actl Forcst - WA G (No AMI)'!AI13</f>
        <v>2973247.3377938382</v>
      </c>
      <c r="F45" s="79">
        <v>7.6100000000000001E-2</v>
      </c>
      <c r="G45" s="96">
        <f>ROUND(C45*F45,0)</f>
        <v>568757</v>
      </c>
      <c r="H45" s="96"/>
      <c r="I45" s="97">
        <f>F45*E45</f>
        <v>226264.1224061111</v>
      </c>
      <c r="J45" s="80">
        <f t="shared" ref="J45:J46" si="48">I45+G45</f>
        <v>795021.1224061111</v>
      </c>
      <c r="K45" s="80">
        <f t="shared" ref="K45:K46" si="49">J45+G45</f>
        <v>1363778.1224061111</v>
      </c>
      <c r="L45" s="80">
        <f t="shared" ref="L45:L46" si="50">K45+G45</f>
        <v>1932535.1224061111</v>
      </c>
      <c r="M45" s="80"/>
      <c r="N45" s="97">
        <f>$N$6*C45</f>
        <v>747381.60241570696</v>
      </c>
      <c r="O45" s="80">
        <f t="shared" ref="O45:O46" si="51">(C45-N45)*$O$5</f>
        <v>252241.29081530109</v>
      </c>
      <c r="P45" s="98">
        <f>SUM(N45:O45)</f>
        <v>999622.89323100809</v>
      </c>
      <c r="Q45" s="98"/>
      <c r="R45" s="80">
        <f t="shared" ref="R45:R46" si="52">(C45-N45)*$R$5</f>
        <v>485581.30090550898</v>
      </c>
      <c r="S45" s="98"/>
      <c r="T45" s="80">
        <f t="shared" ref="T45:T46" si="53">(C45-N45)*$T$5</f>
        <v>449124.02633967076</v>
      </c>
      <c r="U45" s="80"/>
      <c r="V45" s="97"/>
      <c r="W45" s="97">
        <f>ROUND(((P45-I45)*-0.21),0)</f>
        <v>-162405</v>
      </c>
      <c r="X45" s="80">
        <f>ROUND(((R45-G45)*-0.21)+W45,0)</f>
        <v>-144938</v>
      </c>
      <c r="Y45" s="80">
        <f>ROUND(((T45-G45)*-0.21)+X45,0)</f>
        <v>-119815</v>
      </c>
      <c r="AA45" s="80"/>
      <c r="AB45" s="80">
        <f>AA45*F45</f>
        <v>0</v>
      </c>
    </row>
    <row r="46" spans="1:31">
      <c r="A46" s="65" t="s">
        <v>66</v>
      </c>
      <c r="C46" s="95">
        <f>'Actl Forcst - WA G (No AMI)'!S10</f>
        <v>1272313.0471810754</v>
      </c>
      <c r="D46" s="95"/>
      <c r="E46" s="95">
        <f>'Actl Forcst - WA G (No AMI)'!AI10</f>
        <v>678377.33062620438</v>
      </c>
      <c r="F46" s="79">
        <v>5.4800000000000001E-2</v>
      </c>
      <c r="G46" s="96">
        <f>ROUND(C46*F46,0)</f>
        <v>69723</v>
      </c>
      <c r="H46" s="96"/>
      <c r="I46" s="97">
        <f>F46*E46</f>
        <v>37175.077718316003</v>
      </c>
      <c r="J46" s="80">
        <f t="shared" si="48"/>
        <v>106898.077718316</v>
      </c>
      <c r="K46" s="80">
        <f t="shared" si="49"/>
        <v>176621.077718316</v>
      </c>
      <c r="L46" s="80">
        <f t="shared" si="50"/>
        <v>246344.077718316</v>
      </c>
      <c r="M46" s="80"/>
      <c r="N46" s="97">
        <f>$N$6*C46</f>
        <v>127231.30471810755</v>
      </c>
      <c r="O46" s="80">
        <f t="shared" si="51"/>
        <v>42940.565342361297</v>
      </c>
      <c r="P46" s="98">
        <f>SUM(N46:O46)</f>
        <v>170171.87006046885</v>
      </c>
      <c r="Q46" s="98"/>
      <c r="R46" s="80">
        <f t="shared" si="52"/>
        <v>82663.450988401659</v>
      </c>
      <c r="S46" s="98"/>
      <c r="T46" s="80">
        <f t="shared" si="53"/>
        <v>76457.107944252362</v>
      </c>
      <c r="U46" s="80"/>
      <c r="V46" s="97"/>
      <c r="W46" s="97">
        <f>ROUND(((P46-I46)*-0.21),0)</f>
        <v>-27929</v>
      </c>
      <c r="X46" s="80">
        <f>ROUND(((R46-G46)*-0.21)+W46,0)</f>
        <v>-30646</v>
      </c>
      <c r="Y46" s="80">
        <f>ROUND(((T46-G46)*-0.21)+X46,0)</f>
        <v>-32060</v>
      </c>
      <c r="AA46" s="80"/>
      <c r="AB46" s="80"/>
    </row>
    <row r="47" spans="1:31">
      <c r="A47" s="65" t="s">
        <v>62</v>
      </c>
      <c r="C47" s="100">
        <f>SUM(C45:C46)</f>
        <v>8746129.0713381451</v>
      </c>
      <c r="D47" s="105"/>
      <c r="E47" s="100">
        <f>SUM(E45:E46)</f>
        <v>3651624.6684200428</v>
      </c>
      <c r="F47" s="105"/>
      <c r="G47" s="101">
        <f t="shared" ref="G47:AB47" si="54">SUM(G45:G46)</f>
        <v>638480</v>
      </c>
      <c r="H47" s="96"/>
      <c r="I47" s="100">
        <f t="shared" si="54"/>
        <v>263439.20012442709</v>
      </c>
      <c r="J47" s="100">
        <f t="shared" si="54"/>
        <v>901919.20012442709</v>
      </c>
      <c r="K47" s="100">
        <f t="shared" si="54"/>
        <v>1540399.2001244272</v>
      </c>
      <c r="L47" s="100">
        <f t="shared" si="54"/>
        <v>2178879.2001244272</v>
      </c>
      <c r="M47" s="96"/>
      <c r="N47" s="100">
        <f t="shared" ref="N47:O47" si="55">SUM(N45:N46)</f>
        <v>874612.90713381453</v>
      </c>
      <c r="O47" s="101">
        <f t="shared" si="55"/>
        <v>295181.85615766241</v>
      </c>
      <c r="P47" s="102">
        <f t="shared" si="54"/>
        <v>1169794.763291477</v>
      </c>
      <c r="Q47" s="103"/>
      <c r="R47" s="101">
        <f t="shared" ref="R47" si="56">SUM(R45:R46)</f>
        <v>568244.75189391058</v>
      </c>
      <c r="S47" s="103"/>
      <c r="T47" s="101">
        <f t="shared" ref="T47" si="57">SUM(T45:T46)</f>
        <v>525581.13428392308</v>
      </c>
      <c r="U47" s="96"/>
      <c r="V47" s="105"/>
      <c r="W47" s="100">
        <f t="shared" si="54"/>
        <v>-190334</v>
      </c>
      <c r="X47" s="101">
        <f t="shared" si="54"/>
        <v>-175584</v>
      </c>
      <c r="Y47" s="101">
        <f t="shared" si="54"/>
        <v>-151875</v>
      </c>
      <c r="AA47" s="101">
        <f t="shared" si="54"/>
        <v>0</v>
      </c>
      <c r="AB47" s="101">
        <f t="shared" si="54"/>
        <v>0</v>
      </c>
    </row>
    <row r="48" spans="1:31" ht="6" customHeight="1">
      <c r="C48" s="104"/>
      <c r="D48" s="105"/>
      <c r="E48" s="104"/>
      <c r="F48" s="79"/>
      <c r="G48" s="106"/>
      <c r="H48" s="96"/>
      <c r="I48" s="104"/>
      <c r="J48" s="106"/>
      <c r="K48" s="106"/>
      <c r="L48" s="106"/>
      <c r="M48" s="96"/>
      <c r="N48" s="113"/>
      <c r="O48" s="129"/>
      <c r="P48" s="130"/>
      <c r="Q48" s="103"/>
      <c r="R48" s="129"/>
      <c r="S48" s="103"/>
      <c r="T48" s="129"/>
      <c r="U48" s="96"/>
      <c r="V48" s="105"/>
      <c r="W48" s="104"/>
      <c r="X48" s="106"/>
      <c r="Y48" s="106"/>
      <c r="AB48" s="106"/>
    </row>
    <row r="49" spans="1:31">
      <c r="A49" s="65" t="s">
        <v>74</v>
      </c>
      <c r="C49" s="104">
        <f>('Actl Forcst - WA G (No AMI)'!S6+'Actl Forcst - WA G (No AMI)'!S8+'Actl Forcst - WA G (No AMI)'!S9)*0.61</f>
        <v>1940010.9923734653</v>
      </c>
      <c r="D49" s="105"/>
      <c r="E49" s="104">
        <f>('Actl Forcst - WA G (No AMI)'!AI6+'Actl Forcst - WA G (No AMI)'!AI8+'Actl Forcst - WA G (No AMI)'!AI9)*0.61</f>
        <v>714731.85536480509</v>
      </c>
      <c r="F49" s="79">
        <v>0.2</v>
      </c>
      <c r="G49" s="96">
        <f t="shared" ref="G49" si="58">ROUND(C49*F49,0)</f>
        <v>388002</v>
      </c>
      <c r="H49" s="96"/>
      <c r="I49" s="97">
        <f>F49*E49</f>
        <v>142946.37107296102</v>
      </c>
      <c r="J49" s="80">
        <f t="shared" ref="J49:J50" si="59">I49+G49</f>
        <v>530948.37107296102</v>
      </c>
      <c r="K49" s="80">
        <f t="shared" ref="K49:K50" si="60">J49+G49</f>
        <v>918950.37107296102</v>
      </c>
      <c r="L49" s="80">
        <f t="shared" ref="L49:L50" si="61">K49+G49</f>
        <v>1306952.371072961</v>
      </c>
      <c r="M49" s="96"/>
      <c r="N49" s="97">
        <f>N7*C49</f>
        <v>194001.09923734656</v>
      </c>
      <c r="O49" s="80">
        <f t="shared" ref="O49:O50" si="62">(C49-N49)*$O$5</f>
        <v>65475.370992604454</v>
      </c>
      <c r="P49" s="98">
        <f>SUM(N49:O49)</f>
        <v>259476.47022995102</v>
      </c>
      <c r="Q49" s="98"/>
      <c r="R49" s="80">
        <f t="shared" ref="R49:R50" si="63">(C49-N49)*$R$5</f>
        <v>126044.45418549642</v>
      </c>
      <c r="S49" s="98"/>
      <c r="T49" s="80">
        <f t="shared" ref="T49:T50" si="64">(C49-N49)*$T$5</f>
        <v>116581.08056469864</v>
      </c>
      <c r="U49" s="80"/>
      <c r="V49" s="105"/>
      <c r="W49" s="97">
        <f>ROUND(((P49-I49)*-0.21),0)</f>
        <v>-24471</v>
      </c>
      <c r="X49" s="80">
        <f>ROUND(((R49-G49)*-0.21)+W49,0)</f>
        <v>30540</v>
      </c>
      <c r="Y49" s="80">
        <f>ROUND(((T49-G49)*-0.21)+X49,0)</f>
        <v>87538</v>
      </c>
      <c r="AA49" s="106"/>
      <c r="AB49" s="80">
        <f>AA49*F49</f>
        <v>0</v>
      </c>
    </row>
    <row r="50" spans="1:31">
      <c r="A50" s="65" t="s">
        <v>43</v>
      </c>
      <c r="C50" s="104">
        <f>('Actl Forcst - WA G (No AMI)'!S6+'Actl Forcst - WA G (No AMI)'!S8+'Actl Forcst - WA G (No AMI)'!S9)*0.39</f>
        <v>1240334.8967633632</v>
      </c>
      <c r="D50" s="95"/>
      <c r="E50" s="104">
        <f>('Actl Forcst - WA G (No AMI)'!AI6+'Actl Forcst - WA G (No AMI)'!AI8+'Actl Forcst - WA G (No AMI)'!AI9)*0.39</f>
        <v>456959.71080700657</v>
      </c>
      <c r="F50" s="79">
        <v>0.2</v>
      </c>
      <c r="G50" s="109">
        <f>ROUND(C50*F50,0)</f>
        <v>248067</v>
      </c>
      <c r="H50" s="96"/>
      <c r="I50" s="110">
        <f>F50*E50</f>
        <v>91391.942161401326</v>
      </c>
      <c r="J50" s="111">
        <f t="shared" si="59"/>
        <v>339458.94216140133</v>
      </c>
      <c r="K50" s="80">
        <f t="shared" si="60"/>
        <v>587525.94216140127</v>
      </c>
      <c r="L50" s="80">
        <f t="shared" si="61"/>
        <v>835592.94216140127</v>
      </c>
      <c r="M50" s="80"/>
      <c r="N50" s="111">
        <f>N8*C50</f>
        <v>124033.48967633632</v>
      </c>
      <c r="O50" s="80">
        <f t="shared" si="62"/>
        <v>41861.302765763503</v>
      </c>
      <c r="P50" s="112">
        <f>SUM(N50:O50)</f>
        <v>165894.79244209983</v>
      </c>
      <c r="Q50" s="98"/>
      <c r="R50" s="80">
        <f t="shared" si="63"/>
        <v>80585.79857761247</v>
      </c>
      <c r="S50" s="98"/>
      <c r="T50" s="80">
        <f t="shared" si="64"/>
        <v>74535.444951200785</v>
      </c>
      <c r="U50" s="80"/>
      <c r="V50" s="97"/>
      <c r="W50" s="97">
        <f>ROUND(((P50-I50)*-0.21),0)</f>
        <v>-15646</v>
      </c>
      <c r="X50" s="80">
        <f>ROUND(((R50-G50)*-0.21)+W50,0)</f>
        <v>19525</v>
      </c>
      <c r="Y50" s="80">
        <f>ROUND(((T50-G50)*-0.21)+X50,0)</f>
        <v>55967</v>
      </c>
      <c r="AA50" s="111"/>
      <c r="AB50" s="111">
        <f>AA50*F50</f>
        <v>0</v>
      </c>
      <c r="AD50" s="97"/>
      <c r="AE50" s="80"/>
    </row>
    <row r="51" spans="1:31">
      <c r="A51" s="65" t="s">
        <v>69</v>
      </c>
      <c r="C51" s="115">
        <f>SUM(C49:C50)</f>
        <v>3180345.8891368285</v>
      </c>
      <c r="D51" s="95"/>
      <c r="E51" s="115">
        <f>SUM(E49:E50)</f>
        <v>1171691.5661718117</v>
      </c>
      <c r="F51" s="79"/>
      <c r="G51" s="115">
        <f>SUM(G49:G50)</f>
        <v>636069</v>
      </c>
      <c r="H51" s="96"/>
      <c r="I51" s="115">
        <f>SUM(I49:I50)</f>
        <v>234338.31323436234</v>
      </c>
      <c r="J51" s="115">
        <f>SUM(J49:J50)</f>
        <v>870407.31323436229</v>
      </c>
      <c r="K51" s="115">
        <f>SUM(K49:K50)</f>
        <v>1506476.3132343623</v>
      </c>
      <c r="L51" s="115">
        <f>SUM(L49:L50)</f>
        <v>2142545.3132343623</v>
      </c>
      <c r="M51" s="80"/>
      <c r="N51" s="115">
        <f>SUM(N49:N50)</f>
        <v>318034.58891368285</v>
      </c>
      <c r="O51" s="115">
        <f>SUM(O49:O50)</f>
        <v>107336.67375836795</v>
      </c>
      <c r="P51" s="116">
        <f>SUM(P49:P50)</f>
        <v>425371.26267205086</v>
      </c>
      <c r="Q51" s="117"/>
      <c r="R51" s="115">
        <f>SUM(R49:R50)</f>
        <v>206630.25276310887</v>
      </c>
      <c r="S51" s="117"/>
      <c r="T51" s="115">
        <f>SUM(T49:T50)</f>
        <v>191116.52551589941</v>
      </c>
      <c r="U51" s="95"/>
      <c r="V51" s="97"/>
      <c r="W51" s="115">
        <f>SUM(W49:W50)</f>
        <v>-40117</v>
      </c>
      <c r="X51" s="115">
        <f>SUM(X49:X50)</f>
        <v>50065</v>
      </c>
      <c r="Y51" s="115">
        <f t="shared" ref="Y51" si="65">SUM(Y49:Y50)</f>
        <v>143505</v>
      </c>
      <c r="AA51" s="115">
        <f>SUM(AA49:AA50)</f>
        <v>0</v>
      </c>
      <c r="AB51" s="115">
        <f>SUM(AB49:AB50)</f>
        <v>0</v>
      </c>
      <c r="AD51" s="66"/>
      <c r="AE51" s="66"/>
    </row>
    <row r="52" spans="1:31">
      <c r="C52" s="104"/>
      <c r="D52" s="105"/>
      <c r="E52" s="104"/>
      <c r="F52" s="79"/>
      <c r="G52" s="104"/>
      <c r="H52" s="96"/>
      <c r="I52" s="104"/>
      <c r="J52" s="104"/>
      <c r="K52" s="104"/>
      <c r="L52" s="104"/>
      <c r="M52" s="96"/>
      <c r="N52" s="104"/>
      <c r="O52" s="104"/>
      <c r="P52" s="131"/>
      <c r="Q52" s="132"/>
      <c r="R52" s="104"/>
      <c r="S52" s="132"/>
      <c r="T52" s="104"/>
      <c r="U52" s="104"/>
      <c r="V52" s="105"/>
      <c r="W52" s="104"/>
      <c r="X52" s="104"/>
      <c r="Y52" s="104"/>
      <c r="AA52" s="106"/>
      <c r="AB52" s="104"/>
      <c r="AD52" s="66"/>
      <c r="AE52" s="66"/>
    </row>
    <row r="53" spans="1:31" s="67" customFormat="1" ht="13.5" thickBot="1">
      <c r="A53" s="67" t="s">
        <v>75</v>
      </c>
      <c r="C53" s="133">
        <f>SUM(C37,C43,C47,C51)</f>
        <v>26518075.901762411</v>
      </c>
      <c r="D53" s="98"/>
      <c r="E53" s="133">
        <f>SUM(E37,E43,E47,E51)</f>
        <v>11391196.443070034</v>
      </c>
      <c r="F53" s="69"/>
      <c r="G53" s="133">
        <f>SUM(G37,G43,G47,G51)</f>
        <v>1621829</v>
      </c>
      <c r="H53" s="98"/>
      <c r="I53" s="133">
        <f>SUM(I37,I43,I47,I51)</f>
        <v>654093.06232057</v>
      </c>
      <c r="J53" s="133">
        <f>SUM(J37,J43,J47,J51)</f>
        <v>2275922.06232057</v>
      </c>
      <c r="K53" s="133">
        <f>SUM(K37,K43,K47,K51)</f>
        <v>3897751.06232057</v>
      </c>
      <c r="L53" s="133">
        <f>SUM(L37,L43,L47,L51)</f>
        <v>5519580.0623205695</v>
      </c>
      <c r="M53" s="98"/>
      <c r="N53" s="119">
        <f>SUM(N37,N43,N47,N51)</f>
        <v>2651807.590176241</v>
      </c>
      <c r="O53" s="119">
        <f>SUM(O37,O43,O47,O51)</f>
        <v>894985.06168448133</v>
      </c>
      <c r="P53" s="119">
        <f>SUM(P37,P43,P47,P51)</f>
        <v>3546792.6518607223</v>
      </c>
      <c r="Q53" s="120"/>
      <c r="R53" s="119">
        <f>SUM(R37,R43,R47,R51)</f>
        <v>1722905.9094134055</v>
      </c>
      <c r="S53" s="120"/>
      <c r="T53" s="121">
        <f>SUM(T37,T43,T47,T51)</f>
        <v>1593550.7351646083</v>
      </c>
      <c r="U53" s="97"/>
      <c r="V53" s="120"/>
      <c r="W53" s="133">
        <f>SUM(W37,W43,W47,W51)</f>
        <v>-607466</v>
      </c>
      <c r="X53" s="133">
        <f>SUM(X37,X43,X47,X51)</f>
        <v>-628692</v>
      </c>
      <c r="Y53" s="133">
        <f t="shared" ref="Y53" si="66">SUM(Y37,Y43,Y47,Y51)</f>
        <v>-622753</v>
      </c>
      <c r="AA53" s="119">
        <f>SUM(AA37,AA43,AA47,AA51)</f>
        <v>0</v>
      </c>
      <c r="AB53" s="119">
        <f>SUM(AB37,AB43,AB47,AB51)</f>
        <v>0</v>
      </c>
      <c r="AC53" s="118"/>
    </row>
    <row r="54" spans="1:31">
      <c r="C54" s="122" t="s">
        <v>76</v>
      </c>
      <c r="D54" s="122"/>
      <c r="E54" s="122" t="s">
        <v>76</v>
      </c>
      <c r="G54" s="153" t="s">
        <v>76</v>
      </c>
      <c r="H54" s="153"/>
      <c r="I54" s="153" t="s">
        <v>76</v>
      </c>
      <c r="J54" s="153"/>
      <c r="K54" s="124"/>
      <c r="L54" s="125">
        <f>J53+(G53/4)</f>
        <v>2681379.31232057</v>
      </c>
      <c r="P54" s="125"/>
      <c r="Q54" s="120"/>
      <c r="R54" s="125"/>
      <c r="S54" s="120"/>
      <c r="T54" s="126"/>
      <c r="U54" s="126"/>
      <c r="W54" s="153" t="s">
        <v>76</v>
      </c>
      <c r="X54" s="153"/>
      <c r="Y54" s="124"/>
      <c r="AA54" s="153" t="s">
        <v>76</v>
      </c>
      <c r="AB54" s="153"/>
      <c r="AC54" s="63"/>
    </row>
    <row r="55" spans="1:31">
      <c r="D55" s="68"/>
      <c r="I55" s="134"/>
      <c r="J55" s="135"/>
      <c r="K55" s="135"/>
      <c r="L55" s="135"/>
      <c r="W55" s="136"/>
      <c r="X55" s="135"/>
      <c r="Y55" s="135"/>
    </row>
    <row r="56" spans="1:31">
      <c r="C56" s="136"/>
      <c r="D56" s="137"/>
      <c r="E56" s="136"/>
      <c r="I56" s="136"/>
    </row>
    <row r="57" spans="1:31">
      <c r="D57" s="68"/>
      <c r="I57" s="136"/>
    </row>
    <row r="58" spans="1:31">
      <c r="I58" s="136"/>
    </row>
  </sheetData>
  <mergeCells count="13">
    <mergeCell ref="G54:H54"/>
    <mergeCell ref="I54:J54"/>
    <mergeCell ref="W54:X54"/>
    <mergeCell ref="AA54:AB54"/>
    <mergeCell ref="I10:L10"/>
    <mergeCell ref="N10:U10"/>
    <mergeCell ref="W10:Y10"/>
    <mergeCell ref="AA10:AB10"/>
    <mergeCell ref="N11:P11"/>
    <mergeCell ref="G35:H35"/>
    <mergeCell ref="I35:J35"/>
    <mergeCell ref="W35:X35"/>
    <mergeCell ref="AA35:AB35"/>
  </mergeCells>
  <printOptions gridLines="1"/>
  <pageMargins left="0.25" right="0.25" top="0.75" bottom="1" header="0.5" footer="0.5"/>
  <pageSetup scale="50" orientation="landscape" r:id="rId1"/>
  <headerFooter alignWithMargins="0">
    <oddFooter>&amp;L&amp;F
&amp;A&amp;RPage &amp;P of &amp;N
KKS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L27"/>
  <sheetViews>
    <sheetView zoomScale="80" zoomScaleNormal="80" workbookViewId="0">
      <selection activeCell="AL31" sqref="AL31"/>
    </sheetView>
  </sheetViews>
  <sheetFormatPr defaultRowHeight="15" outlineLevelCol="1"/>
  <cols>
    <col min="1" max="1" width="9.140625" style="138"/>
    <col min="2" max="2" width="37.7109375" style="138" bestFit="1" customWidth="1"/>
    <col min="3" max="3" width="37.7109375" style="138" customWidth="1"/>
    <col min="4" max="4" width="17.140625" style="138" customWidth="1"/>
    <col min="5" max="5" width="10.5703125" style="138" hidden="1" customWidth="1" outlineLevel="1"/>
    <col min="6" max="7" width="11.5703125" style="138" hidden="1" customWidth="1" outlineLevel="1"/>
    <col min="8" max="8" width="10.5703125" style="138" hidden="1" customWidth="1" outlineLevel="1"/>
    <col min="9" max="10" width="11.5703125" style="138" hidden="1" customWidth="1" outlineLevel="1"/>
    <col min="11" max="11" width="12.28515625" style="138" hidden="1" customWidth="1" outlineLevel="1"/>
    <col min="12" max="12" width="10.5703125" style="138" hidden="1" customWidth="1" outlineLevel="1"/>
    <col min="13" max="13" width="11.140625" style="138" hidden="1" customWidth="1" outlineLevel="1"/>
    <col min="14" max="15" width="10.5703125" style="138" hidden="1" customWidth="1" outlineLevel="1"/>
    <col min="16" max="16" width="11.5703125" style="138" hidden="1" customWidth="1" outlineLevel="1"/>
    <col min="17" max="17" width="12.28515625" style="138" hidden="1" customWidth="1" outlineLevel="1"/>
    <col min="18" max="18" width="16.140625" style="138" hidden="1" customWidth="1" outlineLevel="1"/>
    <col min="19" max="19" width="17.85546875" style="138" customWidth="1" collapsed="1"/>
    <col min="20" max="20" width="9.140625" style="138" customWidth="1"/>
    <col min="21" max="21" width="9.7109375" style="138" hidden="1" customWidth="1" outlineLevel="1"/>
    <col min="22" max="24" width="10.5703125" style="138" hidden="1" customWidth="1" outlineLevel="1"/>
    <col min="25" max="25" width="12.85546875" style="138" hidden="1" customWidth="1" outlineLevel="1"/>
    <col min="26" max="26" width="12.140625" style="138" hidden="1" customWidth="1" outlineLevel="1"/>
    <col min="27" max="27" width="11.5703125" style="138" hidden="1" customWidth="1" outlineLevel="1"/>
    <col min="28" max="28" width="12.5703125" style="138" hidden="1" customWidth="1" outlineLevel="1"/>
    <col min="29" max="29" width="12.42578125" style="138" hidden="1" customWidth="1" outlineLevel="1"/>
    <col min="30" max="30" width="12.140625" style="138" hidden="1" customWidth="1" outlineLevel="1"/>
    <col min="31" max="31" width="12.7109375" style="138" hidden="1" customWidth="1" outlineLevel="1"/>
    <col min="32" max="32" width="12.28515625" style="138" hidden="1" customWidth="1" outlineLevel="1"/>
    <col min="33" max="33" width="14.5703125" style="138" hidden="1" customWidth="1" outlineLevel="1"/>
    <col min="34" max="34" width="19.85546875" style="138" hidden="1" customWidth="1" outlineLevel="1"/>
    <col min="35" max="35" width="14.140625" style="138" customWidth="1" collapsed="1"/>
    <col min="36" max="36" width="9.140625" style="138" customWidth="1"/>
    <col min="37" max="37" width="9.140625" style="138"/>
    <col min="38" max="38" width="35.42578125" style="138" bestFit="1" customWidth="1"/>
    <col min="39" max="16384" width="9.140625" style="138"/>
  </cols>
  <sheetData>
    <row r="1" spans="1:38">
      <c r="A1" s="138" t="s">
        <v>157</v>
      </c>
      <c r="E1" s="138">
        <v>1</v>
      </c>
      <c r="F1" s="138">
        <v>2</v>
      </c>
      <c r="G1" s="138">
        <v>3</v>
      </c>
      <c r="H1" s="138">
        <v>4</v>
      </c>
      <c r="I1" s="138">
        <v>5</v>
      </c>
      <c r="J1" s="138">
        <v>6</v>
      </c>
      <c r="K1" s="138">
        <v>7</v>
      </c>
      <c r="L1" s="138">
        <v>8</v>
      </c>
      <c r="M1" s="138">
        <v>9</v>
      </c>
      <c r="N1" s="138">
        <v>10</v>
      </c>
      <c r="O1" s="138">
        <v>11</v>
      </c>
      <c r="P1" s="138">
        <v>12</v>
      </c>
    </row>
    <row r="2" spans="1:38">
      <c r="E2" s="138" t="str">
        <f>INDEX('[2]2019 Inputs'!$B$5:$B$16,'Actl Forcst - WA E (No AMI)'!E$1)</f>
        <v>Forecast</v>
      </c>
      <c r="F2" s="138" t="str">
        <f>INDEX('[2]2019 Inputs'!$B$5:$B$16,'Actl Forcst - WA E (No AMI)'!F$1)</f>
        <v>Forecast</v>
      </c>
      <c r="G2" s="138" t="str">
        <f>INDEX('[2]2019 Inputs'!$B$5:$B$16,'Actl Forcst - WA E (No AMI)'!G$1)</f>
        <v>Forecast</v>
      </c>
      <c r="H2" s="138" t="str">
        <f>INDEX('[2]2019 Inputs'!$B$5:$B$16,'Actl Forcst - WA E (No AMI)'!H$1)</f>
        <v>Forecast</v>
      </c>
      <c r="I2" s="138" t="str">
        <f>INDEX('[2]2019 Inputs'!$B$5:$B$16,'Actl Forcst - WA E (No AMI)'!I$1)</f>
        <v>Forecast</v>
      </c>
      <c r="J2" s="138" t="str">
        <f>INDEX('[2]2019 Inputs'!$B$5:$B$16,'Actl Forcst - WA E (No AMI)'!J$1)</f>
        <v>Forecast</v>
      </c>
      <c r="K2" s="138" t="str">
        <f>INDEX('[2]2019 Inputs'!$B$5:$B$16,'Actl Forcst - WA E (No AMI)'!K$1)</f>
        <v>Forecast</v>
      </c>
      <c r="L2" s="138" t="str">
        <f>INDEX('[2]2019 Inputs'!$B$5:$B$16,'Actl Forcst - WA E (No AMI)'!L$1)</f>
        <v>Forecast</v>
      </c>
      <c r="M2" s="138" t="str">
        <f>INDEX('[2]2019 Inputs'!$B$5:$B$16,'Actl Forcst - WA E (No AMI)'!M$1)</f>
        <v>Forecast</v>
      </c>
      <c r="N2" s="138" t="str">
        <f>INDEX('[2]2019 Inputs'!$B$5:$B$16,'Actl Forcst - WA E (No AMI)'!N$1)</f>
        <v>Forecast</v>
      </c>
      <c r="O2" s="138" t="str">
        <f>INDEX('[2]2019 Inputs'!$B$5:$B$16,'Actl Forcst - WA E (No AMI)'!O$1)</f>
        <v>Forecast</v>
      </c>
      <c r="P2" s="138" t="str">
        <f>INDEX('[2]2019 Inputs'!$B$5:$B$16,'Actl Forcst - WA E (No AMI)'!P$1)</f>
        <v>Forecast</v>
      </c>
    </row>
    <row r="3" spans="1:38">
      <c r="A3" s="138" t="s">
        <v>80</v>
      </c>
      <c r="B3" s="138" t="s">
        <v>81</v>
      </c>
      <c r="C3" s="138" t="s">
        <v>82</v>
      </c>
      <c r="D3" s="138" t="s">
        <v>83</v>
      </c>
      <c r="E3" s="138" t="s">
        <v>84</v>
      </c>
      <c r="F3" s="138" t="s">
        <v>85</v>
      </c>
      <c r="G3" s="138" t="s">
        <v>86</v>
      </c>
      <c r="H3" s="138" t="s">
        <v>87</v>
      </c>
      <c r="I3" s="138" t="s">
        <v>88</v>
      </c>
      <c r="J3" s="138" t="s">
        <v>89</v>
      </c>
      <c r="K3" s="138" t="s">
        <v>90</v>
      </c>
      <c r="L3" s="138" t="s">
        <v>91</v>
      </c>
      <c r="M3" s="138" t="s">
        <v>92</v>
      </c>
      <c r="N3" s="138" t="s">
        <v>93</v>
      </c>
      <c r="O3" s="138" t="s">
        <v>94</v>
      </c>
      <c r="P3" s="138" t="s">
        <v>95</v>
      </c>
      <c r="Q3" s="138" t="s">
        <v>96</v>
      </c>
      <c r="R3" s="138" t="s">
        <v>97</v>
      </c>
      <c r="S3" s="138" t="s">
        <v>98</v>
      </c>
      <c r="U3" s="138" t="s">
        <v>99</v>
      </c>
      <c r="V3" s="138" t="s">
        <v>100</v>
      </c>
      <c r="W3" s="138" t="s">
        <v>101</v>
      </c>
      <c r="X3" s="138" t="s">
        <v>102</v>
      </c>
      <c r="Y3" s="138" t="s">
        <v>103</v>
      </c>
      <c r="Z3" s="138" t="s">
        <v>104</v>
      </c>
      <c r="AA3" s="138" t="s">
        <v>105</v>
      </c>
      <c r="AB3" s="138" t="s">
        <v>106</v>
      </c>
      <c r="AC3" s="138" t="s">
        <v>107</v>
      </c>
      <c r="AD3" s="138" t="s">
        <v>108</v>
      </c>
      <c r="AE3" s="138" t="s">
        <v>109</v>
      </c>
      <c r="AF3" s="138" t="s">
        <v>110</v>
      </c>
      <c r="AG3" s="138" t="s">
        <v>111</v>
      </c>
      <c r="AH3" s="138" t="s">
        <v>112</v>
      </c>
      <c r="AI3" s="138" t="s">
        <v>113</v>
      </c>
      <c r="AL3" s="138" t="s">
        <v>119</v>
      </c>
    </row>
    <row r="4" spans="1:38">
      <c r="A4" s="140">
        <v>1003</v>
      </c>
      <c r="B4" s="138" t="s">
        <v>120</v>
      </c>
      <c r="C4" s="138" t="s">
        <v>135</v>
      </c>
      <c r="D4" s="141">
        <v>1</v>
      </c>
      <c r="E4" s="142">
        <v>343715.41595999995</v>
      </c>
      <c r="F4" s="142">
        <v>343715.41595999995</v>
      </c>
      <c r="G4" s="142">
        <v>343719.30725999997</v>
      </c>
      <c r="H4" s="142">
        <v>343715.41595999995</v>
      </c>
      <c r="I4" s="142">
        <v>343715.41595999995</v>
      </c>
      <c r="J4" s="142">
        <v>343719.30725999997</v>
      </c>
      <c r="K4" s="142">
        <v>343715.41595999995</v>
      </c>
      <c r="L4" s="142">
        <v>343715.41595999995</v>
      </c>
      <c r="M4" s="142">
        <v>343719.30725999997</v>
      </c>
      <c r="N4" s="142">
        <v>343715.41595999995</v>
      </c>
      <c r="O4" s="142">
        <v>343715.41595999995</v>
      </c>
      <c r="P4" s="142">
        <v>343720.86377999996</v>
      </c>
      <c r="Q4" s="142">
        <f t="shared" ref="Q4:Q12" si="0">SUM(E4:P4)</f>
        <v>4124602.1132399994</v>
      </c>
      <c r="R4" s="142">
        <v>274.25882399999995</v>
      </c>
      <c r="S4" s="142">
        <f t="shared" ref="S4:S12" si="1">Q4+R4</f>
        <v>4124876.3720639995</v>
      </c>
      <c r="U4" s="142">
        <f t="shared" ref="U4:U12" si="2">E4/2</f>
        <v>171857.70797999998</v>
      </c>
      <c r="V4" s="142">
        <f>(SUM($E4:F4)+SUM($E4:E4))/2</f>
        <v>515573.12393999996</v>
      </c>
      <c r="W4" s="142">
        <f>(SUM($E4:G4)+SUM($E4:F4))/2</f>
        <v>859290.48554999987</v>
      </c>
      <c r="X4" s="142">
        <f>(SUM($E4:H4)+SUM($E4:G4))/2</f>
        <v>1203007.8471599999</v>
      </c>
      <c r="Y4" s="142">
        <f>(SUM($E4:I4)+SUM($E4:H4))/2</f>
        <v>1546723.2631199998</v>
      </c>
      <c r="Z4" s="142">
        <f>(SUM($E4:J4)+SUM($E4:I4))/2</f>
        <v>1890440.6247299998</v>
      </c>
      <c r="AA4" s="142">
        <f>(SUM($E4:K4)+SUM($E4:J4))/2</f>
        <v>2234157.9863399998</v>
      </c>
      <c r="AB4" s="142">
        <f>(SUM($E4:L4)+SUM($E4:K4))/2</f>
        <v>2577873.4022999997</v>
      </c>
      <c r="AC4" s="142">
        <f>(SUM($E4:M4)+SUM($E4:L4))/2</f>
        <v>2921590.7639099997</v>
      </c>
      <c r="AD4" s="142">
        <f>(SUM($E4:N4)+SUM($E4:M4))/2</f>
        <v>3265308.1255199998</v>
      </c>
      <c r="AE4" s="142">
        <f>(SUM($E4:O4)+SUM($E4:N4))/2</f>
        <v>3609023.5414799997</v>
      </c>
      <c r="AF4" s="142">
        <f>(SUM($E4:P4)+SUM($E4:O4))/2</f>
        <v>3952741.6813499993</v>
      </c>
      <c r="AG4" s="142">
        <f t="shared" ref="AG4:AG12" si="3">AVERAGE(U4:AF4)</f>
        <v>2062299.0461149998</v>
      </c>
      <c r="AH4" s="142">
        <f t="shared" ref="AH4:AH12" si="4">R4/2</f>
        <v>137.12941199999997</v>
      </c>
      <c r="AI4" s="142">
        <f t="shared" ref="AI4:AI12" si="5">AG4+AH4</f>
        <v>2062436.1755269999</v>
      </c>
      <c r="AL4" s="138" t="s">
        <v>121</v>
      </c>
    </row>
    <row r="5" spans="1:38">
      <c r="A5" s="140">
        <v>2055</v>
      </c>
      <c r="B5" s="138" t="s">
        <v>120</v>
      </c>
      <c r="C5" s="138" t="s">
        <v>156</v>
      </c>
      <c r="D5" s="145">
        <v>1</v>
      </c>
      <c r="E5" s="142">
        <v>448032.33399689075</v>
      </c>
      <c r="F5" s="142">
        <v>490007.83534685196</v>
      </c>
      <c r="G5" s="142">
        <v>492592.63533490559</v>
      </c>
      <c r="H5" s="142">
        <v>484325.8712805484</v>
      </c>
      <c r="I5" s="142">
        <v>758235.27541705244</v>
      </c>
      <c r="J5" s="142">
        <v>467818.52927203558</v>
      </c>
      <c r="K5" s="142">
        <v>438881.17921304796</v>
      </c>
      <c r="L5" s="142">
        <v>483759.61761520081</v>
      </c>
      <c r="M5" s="142">
        <v>470734.76284927758</v>
      </c>
      <c r="N5" s="142">
        <v>502409.6572971252</v>
      </c>
      <c r="O5" s="142">
        <v>748707.85268129432</v>
      </c>
      <c r="P5" s="142">
        <v>432938.50549543399</v>
      </c>
      <c r="Q5" s="142">
        <f t="shared" si="0"/>
        <v>6218444.055799664</v>
      </c>
      <c r="R5" s="142">
        <v>20440.948119084831</v>
      </c>
      <c r="S5" s="142">
        <f t="shared" si="1"/>
        <v>6238885.0039187493</v>
      </c>
      <c r="U5" s="142">
        <f t="shared" si="2"/>
        <v>224016.16699844538</v>
      </c>
      <c r="V5" s="142">
        <f>(SUM($E5:F5)+SUM($E5:E5))/2</f>
        <v>693036.25167031679</v>
      </c>
      <c r="W5" s="142">
        <f>(SUM($E5:G5)+SUM($E5:F5))/2</f>
        <v>1184336.4870111956</v>
      </c>
      <c r="X5" s="142">
        <f>(SUM($E5:H5)+SUM($E5:G5))/2</f>
        <v>1672795.7403189223</v>
      </c>
      <c r="Y5" s="142">
        <f>(SUM($E5:I5)+SUM($E5:H5))/2</f>
        <v>2294076.313667723</v>
      </c>
      <c r="Z5" s="142">
        <f>(SUM($E5:J5)+SUM($E5:I5))/2</f>
        <v>2907103.2160122669</v>
      </c>
      <c r="AA5" s="142">
        <f>(SUM($E5:K5)+SUM($E5:J5))/2</f>
        <v>3360453.0702548088</v>
      </c>
      <c r="AB5" s="142">
        <f>(SUM($E5:L5)+SUM($E5:K5))/2</f>
        <v>3821773.468668933</v>
      </c>
      <c r="AC5" s="142">
        <f>(SUM($E5:M5)+SUM($E5:L5))/2</f>
        <v>4299020.6589011718</v>
      </c>
      <c r="AD5" s="142">
        <f>(SUM($E5:N5)+SUM($E5:M5))/2</f>
        <v>4785592.8689743737</v>
      </c>
      <c r="AE5" s="142">
        <f>(SUM($E5:O5)+SUM($E5:N5))/2</f>
        <v>5411151.6239635833</v>
      </c>
      <c r="AF5" s="142">
        <f>(SUM($E5:P5)+SUM($E5:O5))/2</f>
        <v>6001974.8030519467</v>
      </c>
      <c r="AG5" s="142">
        <f t="shared" si="3"/>
        <v>3054610.8891244736</v>
      </c>
      <c r="AH5" s="142">
        <f t="shared" si="4"/>
        <v>10220.474059542415</v>
      </c>
      <c r="AI5" s="142">
        <f t="shared" si="5"/>
        <v>3064831.3631840162</v>
      </c>
      <c r="AL5" s="138" t="s">
        <v>124</v>
      </c>
    </row>
    <row r="6" spans="1:38">
      <c r="A6" s="140">
        <v>2060</v>
      </c>
      <c r="B6" s="138" t="s">
        <v>120</v>
      </c>
      <c r="C6" s="138" t="s">
        <v>136</v>
      </c>
      <c r="D6" s="145">
        <v>1</v>
      </c>
      <c r="E6" s="142">
        <v>324823.8</v>
      </c>
      <c r="F6" s="142">
        <v>324823.8</v>
      </c>
      <c r="G6" s="142">
        <v>487235.7</v>
      </c>
      <c r="H6" s="142">
        <v>568441.65</v>
      </c>
      <c r="I6" s="142">
        <v>649647.6</v>
      </c>
      <c r="J6" s="142">
        <v>974471.4</v>
      </c>
      <c r="K6" s="142">
        <v>974471.4</v>
      </c>
      <c r="L6" s="142">
        <v>893265.45000000007</v>
      </c>
      <c r="M6" s="142">
        <v>893265.45000000007</v>
      </c>
      <c r="N6" s="142">
        <v>730853.55</v>
      </c>
      <c r="O6" s="142">
        <v>649647.6</v>
      </c>
      <c r="P6" s="142">
        <v>649646.82660999999</v>
      </c>
      <c r="Q6" s="142">
        <f t="shared" si="0"/>
        <v>8120594.2266100002</v>
      </c>
      <c r="R6" s="142">
        <v>16219.295329099999</v>
      </c>
      <c r="S6" s="142">
        <f t="shared" si="1"/>
        <v>8136813.5219391007</v>
      </c>
      <c r="U6" s="142">
        <f t="shared" si="2"/>
        <v>162411.9</v>
      </c>
      <c r="V6" s="142">
        <f>(SUM($E6:F6)+SUM($E6:E6))/2</f>
        <v>487235.69999999995</v>
      </c>
      <c r="W6" s="142">
        <f>(SUM($E6:G6)+SUM($E6:F6))/2</f>
        <v>893265.45</v>
      </c>
      <c r="X6" s="142">
        <f>(SUM($E6:H6)+SUM($E6:G6))/2</f>
        <v>1421104.125</v>
      </c>
      <c r="Y6" s="142">
        <f>(SUM($E6:I6)+SUM($E6:H6))/2</f>
        <v>2030148.7500000002</v>
      </c>
      <c r="Z6" s="142">
        <f>(SUM($E6:J6)+SUM($E6:I6))/2</f>
        <v>2842208.25</v>
      </c>
      <c r="AA6" s="142">
        <f>(SUM($E6:K6)+SUM($E6:J6))/2</f>
        <v>3816679.6500000004</v>
      </c>
      <c r="AB6" s="142">
        <f>(SUM($E6:L6)+SUM($E6:K6))/2</f>
        <v>4750548.0750000011</v>
      </c>
      <c r="AC6" s="142">
        <f>(SUM($E6:M6)+SUM($E6:L6))/2</f>
        <v>5643813.5250000004</v>
      </c>
      <c r="AD6" s="142">
        <f>(SUM($E6:N6)+SUM($E6:M6))/2</f>
        <v>6455873.0250000004</v>
      </c>
      <c r="AE6" s="142">
        <f>(SUM($E6:O6)+SUM($E6:N6))/2</f>
        <v>7146123.6000000006</v>
      </c>
      <c r="AF6" s="142">
        <f>(SUM($E6:P6)+SUM($E6:O6))/2</f>
        <v>7795770.8133049998</v>
      </c>
      <c r="AG6" s="142">
        <f t="shared" si="3"/>
        <v>3620431.905275417</v>
      </c>
      <c r="AH6" s="142">
        <f t="shared" si="4"/>
        <v>8109.6476645499997</v>
      </c>
      <c r="AI6" s="142">
        <f t="shared" si="5"/>
        <v>3628541.5529399673</v>
      </c>
      <c r="AL6" s="138" t="s">
        <v>124</v>
      </c>
    </row>
    <row r="7" spans="1:38">
      <c r="A7" s="140">
        <v>2204</v>
      </c>
      <c r="B7" s="138" t="s">
        <v>120</v>
      </c>
      <c r="C7" s="138" t="s">
        <v>137</v>
      </c>
      <c r="D7" s="145">
        <v>1</v>
      </c>
      <c r="E7" s="142">
        <v>0</v>
      </c>
      <c r="F7" s="142">
        <v>0</v>
      </c>
      <c r="G7" s="142">
        <v>0</v>
      </c>
      <c r="H7" s="142">
        <v>0</v>
      </c>
      <c r="I7" s="142">
        <v>0</v>
      </c>
      <c r="J7" s="142">
        <v>0</v>
      </c>
      <c r="K7" s="142">
        <v>92045.773920000007</v>
      </c>
      <c r="L7" s="142">
        <v>0</v>
      </c>
      <c r="M7" s="142">
        <v>0</v>
      </c>
      <c r="N7" s="142">
        <v>0</v>
      </c>
      <c r="O7" s="142">
        <v>0</v>
      </c>
      <c r="P7" s="142">
        <v>4379297.578054253</v>
      </c>
      <c r="Q7" s="142">
        <f t="shared" si="0"/>
        <v>4471343.3519742526</v>
      </c>
      <c r="R7" s="150">
        <v>190994.28925789334</v>
      </c>
      <c r="S7" s="142">
        <f>Q7+R7</f>
        <v>4662337.641232146</v>
      </c>
      <c r="U7" s="142">
        <f t="shared" si="2"/>
        <v>0</v>
      </c>
      <c r="V7" s="142">
        <f>(SUM($E7:F7)+SUM($E7:E7))/2</f>
        <v>0</v>
      </c>
      <c r="W7" s="142">
        <f>(SUM($E7:G7)+SUM($E7:F7))/2</f>
        <v>0</v>
      </c>
      <c r="X7" s="142">
        <f>(SUM($E7:H7)+SUM($E7:G7))/2</f>
        <v>0</v>
      </c>
      <c r="Y7" s="142">
        <f>(SUM($E7:I7)+SUM($E7:H7))/2</f>
        <v>0</v>
      </c>
      <c r="Z7" s="142">
        <f>(SUM($E7:J7)+SUM($E7:I7))/2</f>
        <v>0</v>
      </c>
      <c r="AA7" s="142">
        <f>(SUM($E7:K7)+SUM($E7:J7))/2</f>
        <v>46022.886960000003</v>
      </c>
      <c r="AB7" s="142">
        <f>(SUM($E7:L7)+SUM($E7:K7))/2</f>
        <v>92045.773920000007</v>
      </c>
      <c r="AC7" s="142">
        <f>(SUM($E7:M7)+SUM($E7:L7))/2</f>
        <v>92045.773920000007</v>
      </c>
      <c r="AD7" s="142">
        <f>(SUM($E7:N7)+SUM($E7:M7))/2</f>
        <v>92045.773920000007</v>
      </c>
      <c r="AE7" s="142">
        <f>(SUM($E7:O7)+SUM($E7:N7))/2</f>
        <v>92045.773920000007</v>
      </c>
      <c r="AF7" s="142">
        <f>(SUM($E7:P7)+SUM($E7:O7))/2</f>
        <v>2281694.5629471261</v>
      </c>
      <c r="AG7" s="142">
        <f t="shared" si="3"/>
        <v>224658.37879892718</v>
      </c>
      <c r="AH7" s="142">
        <f t="shared" si="4"/>
        <v>95497.144628946669</v>
      </c>
      <c r="AI7" s="146">
        <f>AG7+AH7</f>
        <v>320155.52342787385</v>
      </c>
      <c r="AL7" s="138" t="s">
        <v>124</v>
      </c>
    </row>
    <row r="8" spans="1:38">
      <c r="A8" s="140">
        <v>2215</v>
      </c>
      <c r="B8" s="138" t="s">
        <v>123</v>
      </c>
      <c r="C8" s="138" t="s">
        <v>138</v>
      </c>
      <c r="D8" s="145">
        <v>1</v>
      </c>
      <c r="E8" s="142">
        <v>212514.88440000001</v>
      </c>
      <c r="F8" s="142">
        <v>16347.500000000002</v>
      </c>
      <c r="G8" s="142">
        <v>462405.38500000001</v>
      </c>
      <c r="H8" s="142">
        <v>119102.6538</v>
      </c>
      <c r="I8" s="142">
        <v>86408.307700000005</v>
      </c>
      <c r="J8" s="142">
        <v>359644.34610000002</v>
      </c>
      <c r="K8" s="142">
        <v>114434.46170000001</v>
      </c>
      <c r="L8" s="142">
        <v>86408.307700000005</v>
      </c>
      <c r="M8" s="142">
        <v>429705.15379999997</v>
      </c>
      <c r="N8" s="142">
        <v>119102.6538</v>
      </c>
      <c r="O8" s="142">
        <v>86409.615500000014</v>
      </c>
      <c r="P8" s="142">
        <v>1177018.0383000001</v>
      </c>
      <c r="Q8" s="142">
        <f t="shared" si="0"/>
        <v>3269501.3078000005</v>
      </c>
      <c r="R8" s="142">
        <v>-1.0759455336374231</v>
      </c>
      <c r="S8" s="142">
        <f t="shared" si="1"/>
        <v>3269500.2318544667</v>
      </c>
      <c r="U8" s="142">
        <f t="shared" si="2"/>
        <v>106257.4422</v>
      </c>
      <c r="V8" s="142">
        <f>(SUM($E8:F8)+SUM($E8:E8))/2</f>
        <v>220688.63440000001</v>
      </c>
      <c r="W8" s="142">
        <f>(SUM($E8:G8)+SUM($E8:F8))/2</f>
        <v>460065.07689999999</v>
      </c>
      <c r="X8" s="142">
        <f>(SUM($E8:H8)+SUM($E8:G8))/2</f>
        <v>750819.09629999998</v>
      </c>
      <c r="Y8" s="142">
        <f>(SUM($E8:I8)+SUM($E8:H8))/2</f>
        <v>853574.57704999996</v>
      </c>
      <c r="Z8" s="142">
        <f>(SUM($E8:J8)+SUM($E8:I8))/2</f>
        <v>1076600.9039499999</v>
      </c>
      <c r="AA8" s="142">
        <f>(SUM($E8:K8)+SUM($E8:J8))/2</f>
        <v>1313640.30785</v>
      </c>
      <c r="AB8" s="142">
        <f>(SUM($E8:L8)+SUM($E8:K8))/2</f>
        <v>1414061.6925500003</v>
      </c>
      <c r="AC8" s="142">
        <f>(SUM($E8:M8)+SUM($E8:L8))/2</f>
        <v>1672118.4233000001</v>
      </c>
      <c r="AD8" s="142">
        <f>(SUM($E8:N8)+SUM($E8:M8))/2</f>
        <v>1946522.3271000001</v>
      </c>
      <c r="AE8" s="142">
        <f>(SUM($E8:O8)+SUM($E8:N8))/2</f>
        <v>2049278.4617500002</v>
      </c>
      <c r="AF8" s="142">
        <f>(SUM($E8:P8)+SUM($E8:O8))/2</f>
        <v>2680992.2886500005</v>
      </c>
      <c r="AG8" s="142">
        <f t="shared" si="3"/>
        <v>1212051.6026666667</v>
      </c>
      <c r="AH8" s="142">
        <f t="shared" si="4"/>
        <v>-0.53797276681871153</v>
      </c>
      <c r="AI8" s="142">
        <f t="shared" si="5"/>
        <v>1212051.0646938998</v>
      </c>
      <c r="AL8" s="138" t="s">
        <v>124</v>
      </c>
    </row>
    <row r="9" spans="1:38">
      <c r="A9" s="140">
        <v>2470</v>
      </c>
      <c r="B9" s="138" t="s">
        <v>120</v>
      </c>
      <c r="C9" s="138" t="s">
        <v>139</v>
      </c>
      <c r="D9" s="145">
        <v>1</v>
      </c>
      <c r="E9" s="142">
        <v>162543</v>
      </c>
      <c r="F9" s="142">
        <v>162543</v>
      </c>
      <c r="G9" s="142">
        <v>219717</v>
      </c>
      <c r="H9" s="142">
        <v>248302</v>
      </c>
      <c r="I9" s="142">
        <v>276887</v>
      </c>
      <c r="J9" s="142">
        <v>391234</v>
      </c>
      <c r="K9" s="142">
        <v>391233</v>
      </c>
      <c r="L9" s="142">
        <v>362647</v>
      </c>
      <c r="M9" s="142">
        <v>362648</v>
      </c>
      <c r="N9" s="142">
        <v>305474</v>
      </c>
      <c r="O9" s="142">
        <v>276887</v>
      </c>
      <c r="P9" s="142">
        <v>2344886</v>
      </c>
      <c r="Q9" s="142">
        <f t="shared" si="0"/>
        <v>5505001</v>
      </c>
      <c r="R9" s="142">
        <v>-45057.48000000001</v>
      </c>
      <c r="S9" s="142">
        <f t="shared" si="1"/>
        <v>5459943.5199999996</v>
      </c>
      <c r="U9" s="142">
        <f t="shared" si="2"/>
        <v>81271.5</v>
      </c>
      <c r="V9" s="142">
        <f>(SUM($E9:F9)+SUM($E9:E9))/2</f>
        <v>243814.5</v>
      </c>
      <c r="W9" s="142">
        <f>(SUM($E9:G9)+SUM($E9:F9))/2</f>
        <v>434944.5</v>
      </c>
      <c r="X9" s="142">
        <f>(SUM($E9:H9)+SUM($E9:G9))/2</f>
        <v>668954</v>
      </c>
      <c r="Y9" s="142">
        <f>(SUM($E9:I9)+SUM($E9:H9))/2</f>
        <v>931548.5</v>
      </c>
      <c r="Z9" s="142">
        <f>(SUM($E9:J9)+SUM($E9:I9))/2</f>
        <v>1265609</v>
      </c>
      <c r="AA9" s="142">
        <f>(SUM($E9:K9)+SUM($E9:J9))/2</f>
        <v>1656842.5</v>
      </c>
      <c r="AB9" s="142">
        <f>(SUM($E9:L9)+SUM($E9:K9))/2</f>
        <v>2033782.5</v>
      </c>
      <c r="AC9" s="142">
        <f>(SUM($E9:M9)+SUM($E9:L9))/2</f>
        <v>2396430</v>
      </c>
      <c r="AD9" s="142">
        <f>(SUM($E9:N9)+SUM($E9:M9))/2</f>
        <v>2730491</v>
      </c>
      <c r="AE9" s="142">
        <f>(SUM($E9:O9)+SUM($E9:N9))/2</f>
        <v>3021671.5</v>
      </c>
      <c r="AF9" s="142">
        <f>(SUM($E9:P9)+SUM($E9:O9))/2</f>
        <v>4332558</v>
      </c>
      <c r="AG9" s="142">
        <f t="shared" si="3"/>
        <v>1649826.4583333333</v>
      </c>
      <c r="AH9" s="142">
        <f t="shared" si="4"/>
        <v>-22528.740000000005</v>
      </c>
      <c r="AI9" s="142">
        <f t="shared" si="5"/>
        <v>1627297.7183333333</v>
      </c>
      <c r="AL9" s="138" t="s">
        <v>124</v>
      </c>
    </row>
    <row r="10" spans="1:38">
      <c r="A10" s="140">
        <v>2556</v>
      </c>
      <c r="B10" s="138" t="s">
        <v>123</v>
      </c>
      <c r="C10" s="138" t="s">
        <v>140</v>
      </c>
      <c r="D10" s="145">
        <v>1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  <c r="P10" s="142">
        <v>3923400</v>
      </c>
      <c r="Q10" s="142">
        <f t="shared" si="0"/>
        <v>3923400</v>
      </c>
      <c r="R10" s="142">
        <v>141231.12676399999</v>
      </c>
      <c r="S10" s="142">
        <f t="shared" si="1"/>
        <v>4064631.1267639999</v>
      </c>
      <c r="U10" s="142">
        <f t="shared" si="2"/>
        <v>0</v>
      </c>
      <c r="V10" s="142">
        <f>(SUM($E10:F10)+SUM($E10:E10))/2</f>
        <v>0</v>
      </c>
      <c r="W10" s="142">
        <f>(SUM($E10:G10)+SUM($E10:F10))/2</f>
        <v>0</v>
      </c>
      <c r="X10" s="142">
        <f>(SUM($E10:H10)+SUM($E10:G10))/2</f>
        <v>0</v>
      </c>
      <c r="Y10" s="142">
        <f>(SUM($E10:I10)+SUM($E10:H10))/2</f>
        <v>0</v>
      </c>
      <c r="Z10" s="142">
        <f>(SUM($E10:J10)+SUM($E10:I10))/2</f>
        <v>0</v>
      </c>
      <c r="AA10" s="142">
        <f>(SUM($E10:K10)+SUM($E10:J10))/2</f>
        <v>0</v>
      </c>
      <c r="AB10" s="142">
        <f>(SUM($E10:L10)+SUM($E10:K10))/2</f>
        <v>0</v>
      </c>
      <c r="AC10" s="142">
        <f>(SUM($E10:M10)+SUM($E10:L10))/2</f>
        <v>0</v>
      </c>
      <c r="AD10" s="142">
        <f>(SUM($E10:N10)+SUM($E10:M10))/2</f>
        <v>0</v>
      </c>
      <c r="AE10" s="142">
        <f>(SUM($E10:O10)+SUM($E10:N10))/2</f>
        <v>0</v>
      </c>
      <c r="AF10" s="142">
        <f>(SUM($E10:P10)+SUM($E10:O10))/2</f>
        <v>1961700</v>
      </c>
      <c r="AG10" s="142">
        <f t="shared" si="3"/>
        <v>163475</v>
      </c>
      <c r="AH10" s="142">
        <f t="shared" si="4"/>
        <v>70615.563381999993</v>
      </c>
      <c r="AI10" s="142">
        <f t="shared" si="5"/>
        <v>234090.56338199999</v>
      </c>
      <c r="AL10" s="138" t="s">
        <v>126</v>
      </c>
    </row>
    <row r="11" spans="1:38">
      <c r="A11" s="140">
        <v>2580</v>
      </c>
      <c r="B11" s="138" t="s">
        <v>123</v>
      </c>
      <c r="C11" s="138" t="s">
        <v>141</v>
      </c>
      <c r="D11" s="145">
        <v>1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4655766.0383000001</v>
      </c>
      <c r="Q11" s="142">
        <f t="shared" si="0"/>
        <v>4655766.0383000001</v>
      </c>
      <c r="R11" s="142">
        <v>193645.37710699934</v>
      </c>
      <c r="S11" s="142">
        <f t="shared" si="1"/>
        <v>4849411.4154069992</v>
      </c>
      <c r="U11" s="142">
        <f t="shared" si="2"/>
        <v>0</v>
      </c>
      <c r="V11" s="142">
        <f>(SUM($E11:F11)+SUM($E11:E11))/2</f>
        <v>0</v>
      </c>
      <c r="W11" s="142">
        <f>(SUM($E11:G11)+SUM($E11:F11))/2</f>
        <v>0</v>
      </c>
      <c r="X11" s="142">
        <f>(SUM($E11:H11)+SUM($E11:G11))/2</f>
        <v>0</v>
      </c>
      <c r="Y11" s="142">
        <f>(SUM($E11:I11)+SUM($E11:H11))/2</f>
        <v>0</v>
      </c>
      <c r="Z11" s="142">
        <f>(SUM($E11:J11)+SUM($E11:I11))/2</f>
        <v>0</v>
      </c>
      <c r="AA11" s="142">
        <f>(SUM($E11:K11)+SUM($E11:J11))/2</f>
        <v>0</v>
      </c>
      <c r="AB11" s="142">
        <f>(SUM($E11:L11)+SUM($E11:K11))/2</f>
        <v>0</v>
      </c>
      <c r="AC11" s="142">
        <f>(SUM($E11:M11)+SUM($E11:L11))/2</f>
        <v>0</v>
      </c>
      <c r="AD11" s="142">
        <f>(SUM($E11:N11)+SUM($E11:M11))/2</f>
        <v>0</v>
      </c>
      <c r="AE11" s="142">
        <f>(SUM($E11:O11)+SUM($E11:N11))/2</f>
        <v>0</v>
      </c>
      <c r="AF11" s="142">
        <f>(SUM($E11:P11)+SUM($E11:O11))/2</f>
        <v>2327883.0191500001</v>
      </c>
      <c r="AG11" s="142">
        <f t="shared" si="3"/>
        <v>193990.25159583334</v>
      </c>
      <c r="AH11" s="142">
        <f t="shared" si="4"/>
        <v>96822.688553499669</v>
      </c>
      <c r="AI11" s="142">
        <f t="shared" si="5"/>
        <v>290812.94014933298</v>
      </c>
      <c r="AL11" s="138" t="s">
        <v>126</v>
      </c>
    </row>
    <row r="12" spans="1:38">
      <c r="A12" s="140">
        <v>2604</v>
      </c>
      <c r="B12" s="138" t="s">
        <v>123</v>
      </c>
      <c r="C12" s="138" t="s">
        <v>142</v>
      </c>
      <c r="D12" s="145">
        <v>1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3334890</v>
      </c>
      <c r="L12" s="142">
        <v>0</v>
      </c>
      <c r="M12" s="142">
        <v>0</v>
      </c>
      <c r="N12" s="142">
        <v>0</v>
      </c>
      <c r="O12" s="142">
        <v>0</v>
      </c>
      <c r="P12" s="142">
        <v>32697.615600000001</v>
      </c>
      <c r="Q12" s="142">
        <f t="shared" si="0"/>
        <v>3367587.6156000001</v>
      </c>
      <c r="R12" s="142">
        <v>2383465.7354040006</v>
      </c>
      <c r="S12" s="142">
        <f t="shared" si="1"/>
        <v>5751053.3510040008</v>
      </c>
      <c r="U12" s="142">
        <f t="shared" si="2"/>
        <v>0</v>
      </c>
      <c r="V12" s="142">
        <f>(SUM($E12:F12)+SUM($E12:E12))/2</f>
        <v>0</v>
      </c>
      <c r="W12" s="142">
        <f>(SUM($E12:G12)+SUM($E12:F12))/2</f>
        <v>0</v>
      </c>
      <c r="X12" s="142">
        <f>(SUM($E12:H12)+SUM($E12:G12))/2</f>
        <v>0</v>
      </c>
      <c r="Y12" s="142">
        <f>(SUM($E12:I12)+SUM($E12:H12))/2</f>
        <v>0</v>
      </c>
      <c r="Z12" s="142">
        <f>(SUM($E12:J12)+SUM($E12:I12))/2</f>
        <v>0</v>
      </c>
      <c r="AA12" s="142">
        <f>(SUM($E12:K12)+SUM($E12:J12))/2</f>
        <v>1667445</v>
      </c>
      <c r="AB12" s="142">
        <f>(SUM($E12:L12)+SUM($E12:K12))/2</f>
        <v>3334890</v>
      </c>
      <c r="AC12" s="142">
        <f>(SUM($E12:M12)+SUM($E12:L12))/2</f>
        <v>3334890</v>
      </c>
      <c r="AD12" s="142">
        <f>(SUM($E12:N12)+SUM($E12:M12))/2</f>
        <v>3334890</v>
      </c>
      <c r="AE12" s="142">
        <f>(SUM($E12:O12)+SUM($E12:N12))/2</f>
        <v>3334890</v>
      </c>
      <c r="AF12" s="142">
        <f>(SUM($E12:P12)+SUM($E12:O12))/2</f>
        <v>3351238.8078000001</v>
      </c>
      <c r="AG12" s="142">
        <f t="shared" si="3"/>
        <v>1529853.65065</v>
      </c>
      <c r="AH12" s="142">
        <f t="shared" si="4"/>
        <v>1191732.8677020003</v>
      </c>
      <c r="AI12" s="142">
        <f t="shared" si="5"/>
        <v>2721586.518352</v>
      </c>
      <c r="AL12" s="138" t="s">
        <v>121</v>
      </c>
    </row>
    <row r="13" spans="1:38">
      <c r="A13" s="140">
        <v>4152</v>
      </c>
      <c r="B13" s="138" t="s">
        <v>130</v>
      </c>
      <c r="C13" s="138" t="s">
        <v>143</v>
      </c>
      <c r="D13" s="145">
        <v>1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2942693.858</v>
      </c>
      <c r="P13" s="142">
        <v>0</v>
      </c>
      <c r="Q13" s="142">
        <f t="shared" ref="Q13:Q17" si="6">SUM(E13:P13)</f>
        <v>2942693.858</v>
      </c>
      <c r="R13" s="142">
        <v>2973304.7740759999</v>
      </c>
      <c r="S13" s="142">
        <f t="shared" ref="S13:S17" si="7">Q13+R13</f>
        <v>5915998.6320759999</v>
      </c>
      <c r="U13" s="142">
        <f t="shared" ref="U13:U17" si="8">E13/2</f>
        <v>0</v>
      </c>
      <c r="V13" s="142">
        <f>(SUM($E13:F13)+SUM($E13:E13))/2</f>
        <v>0</v>
      </c>
      <c r="W13" s="142">
        <f>(SUM($E13:G13)+SUM($E13:F13))/2</f>
        <v>0</v>
      </c>
      <c r="X13" s="142">
        <f>(SUM($E13:H13)+SUM($E13:G13))/2</f>
        <v>0</v>
      </c>
      <c r="Y13" s="142">
        <f>(SUM($E13:I13)+SUM($E13:H13))/2</f>
        <v>0</v>
      </c>
      <c r="Z13" s="142">
        <f>(SUM($E13:J13)+SUM($E13:I13))/2</f>
        <v>0</v>
      </c>
      <c r="AA13" s="142">
        <f>(SUM($E13:K13)+SUM($E13:J13))/2</f>
        <v>0</v>
      </c>
      <c r="AB13" s="142">
        <f>(SUM($E13:L13)+SUM($E13:K13))/2</f>
        <v>0</v>
      </c>
      <c r="AC13" s="142">
        <f>(SUM($E13:M13)+SUM($E13:L13))/2</f>
        <v>0</v>
      </c>
      <c r="AD13" s="142">
        <f>(SUM($E13:N13)+SUM($E13:M13))/2</f>
        <v>0</v>
      </c>
      <c r="AE13" s="142">
        <f>(SUM($E13:O13)+SUM($E13:N13))/2</f>
        <v>1471346.929</v>
      </c>
      <c r="AF13" s="142">
        <f>(SUM($E13:P13)+SUM($E13:O13))/2</f>
        <v>2942693.858</v>
      </c>
      <c r="AG13" s="142">
        <f t="shared" ref="AG13:AG17" si="9">AVERAGE(U13:AF13)</f>
        <v>367836.73225000006</v>
      </c>
      <c r="AH13" s="142">
        <f t="shared" ref="AH13:AH17" si="10">R13/2</f>
        <v>1486652.3870379999</v>
      </c>
      <c r="AI13" s="142">
        <f t="shared" ref="AI13:AI17" si="11">AG13+AH13</f>
        <v>1854489.119288</v>
      </c>
      <c r="AL13" s="138" t="s">
        <v>124</v>
      </c>
    </row>
    <row r="14" spans="1:38">
      <c r="A14" s="140">
        <v>4178</v>
      </c>
      <c r="B14" s="138" t="s">
        <v>130</v>
      </c>
      <c r="C14" s="138" t="s">
        <v>144</v>
      </c>
      <c r="D14" s="145">
        <v>1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2470309.9590000003</v>
      </c>
      <c r="N14" s="142">
        <v>0</v>
      </c>
      <c r="O14" s="142">
        <v>0</v>
      </c>
      <c r="P14" s="142">
        <v>0</v>
      </c>
      <c r="Q14" s="142">
        <f t="shared" si="6"/>
        <v>2470309.9590000003</v>
      </c>
      <c r="R14" s="142">
        <v>799190.14562400011</v>
      </c>
      <c r="S14" s="142">
        <f t="shared" si="7"/>
        <v>3269500.1046240004</v>
      </c>
      <c r="U14" s="142">
        <f t="shared" si="8"/>
        <v>0</v>
      </c>
      <c r="V14" s="142">
        <f>(SUM($E14:F14)+SUM($E14:E14))/2</f>
        <v>0</v>
      </c>
      <c r="W14" s="142">
        <f>(SUM($E14:G14)+SUM($E14:F14))/2</f>
        <v>0</v>
      </c>
      <c r="X14" s="142">
        <f>(SUM($E14:H14)+SUM($E14:G14))/2</f>
        <v>0</v>
      </c>
      <c r="Y14" s="142">
        <f>(SUM($E14:I14)+SUM($E14:H14))/2</f>
        <v>0</v>
      </c>
      <c r="Z14" s="142">
        <f>(SUM($E14:J14)+SUM($E14:I14))/2</f>
        <v>0</v>
      </c>
      <c r="AA14" s="142">
        <f>(SUM($E14:K14)+SUM($E14:J14))/2</f>
        <v>0</v>
      </c>
      <c r="AB14" s="142">
        <f>(SUM($E14:L14)+SUM($E14:K14))/2</f>
        <v>0</v>
      </c>
      <c r="AC14" s="142">
        <f>(SUM($E14:M14)+SUM($E14:L14))/2</f>
        <v>1235154.9795000001</v>
      </c>
      <c r="AD14" s="142">
        <f>(SUM($E14:N14)+SUM($E14:M14))/2</f>
        <v>2470309.9590000003</v>
      </c>
      <c r="AE14" s="142">
        <f>(SUM($E14:O14)+SUM($E14:N14))/2</f>
        <v>2470309.9590000003</v>
      </c>
      <c r="AF14" s="142">
        <f>(SUM($E14:P14)+SUM($E14:O14))/2</f>
        <v>2470309.9590000003</v>
      </c>
      <c r="AG14" s="142">
        <f t="shared" si="9"/>
        <v>720507.07137500017</v>
      </c>
      <c r="AH14" s="142">
        <f t="shared" si="10"/>
        <v>399595.07281200006</v>
      </c>
      <c r="AI14" s="142">
        <f t="shared" si="11"/>
        <v>1120102.1441870001</v>
      </c>
      <c r="AL14" s="138" t="s">
        <v>124</v>
      </c>
    </row>
    <row r="15" spans="1:38">
      <c r="A15" s="140">
        <v>5016</v>
      </c>
      <c r="B15" s="138" t="s">
        <v>132</v>
      </c>
      <c r="C15" s="138" t="s">
        <v>145</v>
      </c>
      <c r="D15" s="145">
        <v>1</v>
      </c>
      <c r="E15" s="142">
        <v>137508.35279731196</v>
      </c>
      <c r="F15" s="142">
        <v>137508.35279731196</v>
      </c>
      <c r="G15" s="142">
        <v>289371.63802756497</v>
      </c>
      <c r="H15" s="142">
        <v>137508.35279731196</v>
      </c>
      <c r="I15" s="142">
        <v>137508.35279731196</v>
      </c>
      <c r="J15" s="142">
        <v>217922.79521220297</v>
      </c>
      <c r="K15" s="142">
        <v>229410.71102284195</v>
      </c>
      <c r="L15" s="142">
        <v>137508.35279731196</v>
      </c>
      <c r="M15" s="142">
        <v>366802.38854052295</v>
      </c>
      <c r="N15" s="142">
        <v>137508.35279731196</v>
      </c>
      <c r="O15" s="142">
        <v>459166.12245687592</v>
      </c>
      <c r="P15" s="142">
        <v>101929.65445672198</v>
      </c>
      <c r="Q15" s="142">
        <f t="shared" si="6"/>
        <v>2489653.4265006026</v>
      </c>
      <c r="R15" s="142">
        <v>2507923.5730351689</v>
      </c>
      <c r="S15" s="142">
        <f t="shared" si="7"/>
        <v>4997576.9995357711</v>
      </c>
      <c r="U15" s="142">
        <f t="shared" si="8"/>
        <v>68754.176398655982</v>
      </c>
      <c r="V15" s="142">
        <f>(SUM($E15:F15)+SUM($E15:E15))/2</f>
        <v>206262.52919596795</v>
      </c>
      <c r="W15" s="142">
        <f>(SUM($E15:G15)+SUM($E15:F15))/2</f>
        <v>419702.52460840641</v>
      </c>
      <c r="X15" s="142">
        <f>(SUM($E15:H15)+SUM($E15:G15))/2</f>
        <v>633142.52002084488</v>
      </c>
      <c r="Y15" s="142">
        <f>(SUM($E15:I15)+SUM($E15:H15))/2</f>
        <v>770650.87281815684</v>
      </c>
      <c r="Z15" s="142">
        <f>(SUM($E15:J15)+SUM($E15:I15))/2</f>
        <v>948366.44682291429</v>
      </c>
      <c r="AA15" s="142">
        <f>(SUM($E15:K15)+SUM($E15:J15))/2</f>
        <v>1172033.199940437</v>
      </c>
      <c r="AB15" s="142">
        <f>(SUM($E15:L15)+SUM($E15:K15))/2</f>
        <v>1355492.7318505137</v>
      </c>
      <c r="AC15" s="142">
        <f>(SUM($E15:M15)+SUM($E15:L15))/2</f>
        <v>1607648.1025194312</v>
      </c>
      <c r="AD15" s="142">
        <f>(SUM($E15:N15)+SUM($E15:M15))/2</f>
        <v>1859803.4731883486</v>
      </c>
      <c r="AE15" s="142">
        <f>(SUM($E15:O15)+SUM($E15:N15))/2</f>
        <v>2158140.7108154427</v>
      </c>
      <c r="AF15" s="142">
        <f>(SUM($E15:P15)+SUM($E15:O15))/2</f>
        <v>2438688.5992722418</v>
      </c>
      <c r="AG15" s="142">
        <f t="shared" si="9"/>
        <v>1136557.1572876135</v>
      </c>
      <c r="AH15" s="142">
        <f t="shared" si="10"/>
        <v>1253961.7865175845</v>
      </c>
      <c r="AI15" s="142">
        <f t="shared" si="11"/>
        <v>2390518.9438051982</v>
      </c>
      <c r="AL15" s="138" t="s">
        <v>124</v>
      </c>
    </row>
    <row r="16" spans="1:38">
      <c r="A16" s="140">
        <v>5020</v>
      </c>
      <c r="B16" s="138" t="s">
        <v>128</v>
      </c>
      <c r="C16" s="138" t="s">
        <v>146</v>
      </c>
      <c r="D16" s="145">
        <v>1</v>
      </c>
      <c r="E16" s="142">
        <v>63364.843565243988</v>
      </c>
      <c r="F16" s="142">
        <v>199222.79790503698</v>
      </c>
      <c r="G16" s="142">
        <v>138983.98040027998</v>
      </c>
      <c r="H16" s="142">
        <v>377853.61927967996</v>
      </c>
      <c r="I16" s="142">
        <v>408082.68342971994</v>
      </c>
      <c r="J16" s="142">
        <v>95496.537793913987</v>
      </c>
      <c r="K16" s="142">
        <v>260363.06508063595</v>
      </c>
      <c r="L16" s="142">
        <v>159819.47421554697</v>
      </c>
      <c r="M16" s="142">
        <v>1381842.9481150617</v>
      </c>
      <c r="N16" s="142">
        <v>390310.27880210994</v>
      </c>
      <c r="O16" s="142">
        <v>90627.644485826982</v>
      </c>
      <c r="P16" s="142">
        <v>115261.13651148898</v>
      </c>
      <c r="Q16" s="142">
        <f t="shared" si="6"/>
        <v>3681229.0095845456</v>
      </c>
      <c r="R16" s="142">
        <v>0</v>
      </c>
      <c r="S16" s="142">
        <f t="shared" si="7"/>
        <v>3681229.0095845456</v>
      </c>
      <c r="U16" s="142">
        <f t="shared" si="8"/>
        <v>31682.421782621994</v>
      </c>
      <c r="V16" s="142">
        <f>(SUM($E16:F16)+SUM($E16:E16))/2</f>
        <v>162976.24251776247</v>
      </c>
      <c r="W16" s="142">
        <f>(SUM($E16:G16)+SUM($E16:F16))/2</f>
        <v>332079.63167042093</v>
      </c>
      <c r="X16" s="142">
        <f>(SUM($E16:H16)+SUM($E16:G16))/2</f>
        <v>590498.43151040096</v>
      </c>
      <c r="Y16" s="142">
        <f>(SUM($E16:I16)+SUM($E16:H16))/2</f>
        <v>983466.58286510082</v>
      </c>
      <c r="Z16" s="142">
        <f>(SUM($E16:J16)+SUM($E16:I16))/2</f>
        <v>1235256.1934769177</v>
      </c>
      <c r="AA16" s="142">
        <f>(SUM($E16:K16)+SUM($E16:J16))/2</f>
        <v>1413185.9949141927</v>
      </c>
      <c r="AB16" s="142">
        <f>(SUM($E16:L16)+SUM($E16:K16))/2</f>
        <v>1623277.2645622843</v>
      </c>
      <c r="AC16" s="142">
        <f>(SUM($E16:M16)+SUM($E16:L16))/2</f>
        <v>2394108.4757275889</v>
      </c>
      <c r="AD16" s="142">
        <f>(SUM($E16:N16)+SUM($E16:M16))/2</f>
        <v>3280185.0891861748</v>
      </c>
      <c r="AE16" s="142">
        <f>(SUM($E16:O16)+SUM($E16:N16))/2</f>
        <v>3520654.0508301435</v>
      </c>
      <c r="AF16" s="142">
        <f>(SUM($E16:P16)+SUM($E16:O16))/2</f>
        <v>3623598.4413288012</v>
      </c>
      <c r="AG16" s="142">
        <f t="shared" si="9"/>
        <v>1599247.4016977008</v>
      </c>
      <c r="AH16" s="142">
        <f t="shared" si="10"/>
        <v>0</v>
      </c>
      <c r="AI16" s="142">
        <f t="shared" si="11"/>
        <v>1599247.4016977008</v>
      </c>
      <c r="AL16" s="138" t="s">
        <v>127</v>
      </c>
    </row>
    <row r="17" spans="1:38">
      <c r="A17" s="140">
        <v>5020</v>
      </c>
      <c r="B17" s="138" t="s">
        <v>131</v>
      </c>
      <c r="C17" s="138" t="s">
        <v>147</v>
      </c>
      <c r="D17" s="145">
        <v>1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f t="shared" si="6"/>
        <v>0</v>
      </c>
      <c r="R17" s="142">
        <v>46336.981363150626</v>
      </c>
      <c r="S17" s="142">
        <f t="shared" si="7"/>
        <v>46336.981363150626</v>
      </c>
      <c r="U17" s="142">
        <f t="shared" si="8"/>
        <v>0</v>
      </c>
      <c r="V17" s="142">
        <f>(SUM($E17:F17)+SUM($E17:E17))/2</f>
        <v>0</v>
      </c>
      <c r="W17" s="142">
        <f>(SUM($E17:G17)+SUM($E17:F17))/2</f>
        <v>0</v>
      </c>
      <c r="X17" s="142">
        <f>(SUM($E17:H17)+SUM($E17:G17))/2</f>
        <v>0</v>
      </c>
      <c r="Y17" s="142">
        <f>(SUM($E17:I17)+SUM($E17:H17))/2</f>
        <v>0</v>
      </c>
      <c r="Z17" s="142">
        <f>(SUM($E17:J17)+SUM($E17:I17))/2</f>
        <v>0</v>
      </c>
      <c r="AA17" s="142">
        <f>(SUM($E17:K17)+SUM($E17:J17))/2</f>
        <v>0</v>
      </c>
      <c r="AB17" s="142">
        <f>(SUM($E17:L17)+SUM($E17:K17))/2</f>
        <v>0</v>
      </c>
      <c r="AC17" s="142">
        <f>(SUM($E17:M17)+SUM($E17:L17))/2</f>
        <v>0</v>
      </c>
      <c r="AD17" s="142">
        <f>(SUM($E17:N17)+SUM($E17:M17))/2</f>
        <v>0</v>
      </c>
      <c r="AE17" s="142">
        <f>(SUM($E17:O17)+SUM($E17:N17))/2</f>
        <v>0</v>
      </c>
      <c r="AF17" s="142">
        <f>(SUM($E17:P17)+SUM($E17:O17))/2</f>
        <v>0</v>
      </c>
      <c r="AG17" s="142">
        <f t="shared" si="9"/>
        <v>0</v>
      </c>
      <c r="AH17" s="142">
        <f t="shared" si="10"/>
        <v>23168.490681575313</v>
      </c>
      <c r="AI17" s="142">
        <f t="shared" si="11"/>
        <v>23168.490681575313</v>
      </c>
      <c r="AL17" s="138" t="s">
        <v>127</v>
      </c>
    </row>
    <row r="18" spans="1:38">
      <c r="A18" s="140">
        <v>5151</v>
      </c>
      <c r="B18" s="138" t="s">
        <v>131</v>
      </c>
      <c r="C18" s="138" t="s">
        <v>148</v>
      </c>
      <c r="D18" s="145">
        <v>1</v>
      </c>
      <c r="E18" s="142">
        <v>2849.5879498259997</v>
      </c>
      <c r="F18" s="142">
        <v>349283.66792339692</v>
      </c>
      <c r="G18" s="142">
        <v>505481.36717247294</v>
      </c>
      <c r="H18" s="142">
        <v>127545.92995811398</v>
      </c>
      <c r="I18" s="142">
        <v>432445.54690221295</v>
      </c>
      <c r="J18" s="142">
        <v>425814.4211548859</v>
      </c>
      <c r="K18" s="142">
        <v>70110.708073037982</v>
      </c>
      <c r="L18" s="142">
        <v>88013.34361442698</v>
      </c>
      <c r="M18" s="142">
        <v>395638.12715206493</v>
      </c>
      <c r="N18" s="142">
        <v>104597.69373492298</v>
      </c>
      <c r="O18" s="142">
        <v>391863.36717163795</v>
      </c>
      <c r="P18" s="142">
        <v>2972961.6492452757</v>
      </c>
      <c r="Q18" s="142">
        <f t="shared" ref="Q18:Q21" si="12">SUM(E18:P18)</f>
        <v>5866605.4100522753</v>
      </c>
      <c r="R18" s="142">
        <v>-374572.66684477503</v>
      </c>
      <c r="S18" s="142">
        <f t="shared" ref="S18:S21" si="13">Q18+R18</f>
        <v>5492032.7432075003</v>
      </c>
      <c r="U18" s="142">
        <f t="shared" ref="U18" si="14">E18/2</f>
        <v>1424.7939749129998</v>
      </c>
      <c r="V18" s="142">
        <f>(SUM($E18:F18)+SUM($E18:E18))/2</f>
        <v>177491.42191152443</v>
      </c>
      <c r="W18" s="142">
        <f>(SUM($E18:G18)+SUM($E18:F18))/2</f>
        <v>604873.93945945939</v>
      </c>
      <c r="X18" s="142">
        <f>(SUM($E18:H18)+SUM($E18:G18))/2</f>
        <v>921387.5880247528</v>
      </c>
      <c r="Y18" s="142">
        <f>(SUM($E18:I18)+SUM($E18:H18))/2</f>
        <v>1201383.3264549163</v>
      </c>
      <c r="Z18" s="142">
        <f>(SUM($E18:J18)+SUM($E18:I18))/2</f>
        <v>1630513.3104834657</v>
      </c>
      <c r="AA18" s="142">
        <f>(SUM($E18:K18)+SUM($E18:J18))/2</f>
        <v>1878475.8750974275</v>
      </c>
      <c r="AB18" s="142">
        <f>(SUM($E18:L18)+SUM($E18:K18))/2</f>
        <v>1957537.90094116</v>
      </c>
      <c r="AC18" s="142">
        <f>(SUM($E18:M18)+SUM($E18:L18))/2</f>
        <v>2199363.6363244061</v>
      </c>
      <c r="AD18" s="142">
        <f>(SUM($E18:N18)+SUM($E18:M18))/2</f>
        <v>2449481.5467678998</v>
      </c>
      <c r="AE18" s="142">
        <f>(SUM($E18:O18)+SUM($E18:N18))/2</f>
        <v>2697712.0772211803</v>
      </c>
      <c r="AF18" s="142">
        <f>(SUM($E18:P18)+SUM($E18:O18))/2</f>
        <v>4380124.5854296368</v>
      </c>
      <c r="AG18" s="142">
        <f t="shared" ref="AG18" si="15">AVERAGE(U18:AF18)</f>
        <v>1674980.8335075621</v>
      </c>
      <c r="AH18" s="142">
        <f t="shared" ref="AH18" si="16">R18/2</f>
        <v>-187286.33342238751</v>
      </c>
      <c r="AI18" s="142">
        <f t="shared" ref="AI18:AI21" si="17">AG18+AH18</f>
        <v>1487694.5000851746</v>
      </c>
      <c r="AL18" s="138" t="s">
        <v>129</v>
      </c>
    </row>
    <row r="19" spans="1:38">
      <c r="A19" s="138">
        <v>7000</v>
      </c>
      <c r="B19" s="138" t="s">
        <v>134</v>
      </c>
      <c r="C19" s="138" t="s">
        <v>149</v>
      </c>
      <c r="D19" s="145">
        <v>1</v>
      </c>
      <c r="E19" s="142">
        <v>968259.58199999982</v>
      </c>
      <c r="F19" s="142">
        <v>96825.958199999979</v>
      </c>
      <c r="G19" s="142">
        <v>48412.97909999999</v>
      </c>
      <c r="H19" s="142">
        <v>193651.91639999996</v>
      </c>
      <c r="I19" s="142">
        <v>145238.93729999999</v>
      </c>
      <c r="J19" s="142">
        <v>484129.79099999991</v>
      </c>
      <c r="K19" s="142">
        <v>968259.58199999982</v>
      </c>
      <c r="L19" s="142">
        <v>48412.97909999999</v>
      </c>
      <c r="M19" s="142">
        <v>96825.958199999979</v>
      </c>
      <c r="N19" s="142">
        <v>96825.958199999979</v>
      </c>
      <c r="O19" s="142">
        <v>484129.79099999991</v>
      </c>
      <c r="P19" s="142">
        <v>346152.80056499992</v>
      </c>
      <c r="Q19" s="142">
        <f t="shared" si="12"/>
        <v>3977126.2330649989</v>
      </c>
      <c r="R19" s="142">
        <v>177735.11348312238</v>
      </c>
      <c r="S19" s="142">
        <f t="shared" si="13"/>
        <v>4154861.3465481214</v>
      </c>
      <c r="U19" s="142">
        <f t="shared" ref="U19:U21" si="18">E19/2</f>
        <v>484129.79099999991</v>
      </c>
      <c r="V19" s="142">
        <f>(SUM($E19:F19)+SUM($E19:E19))/2</f>
        <v>1016672.5610999998</v>
      </c>
      <c r="W19" s="142">
        <f>(SUM($E19:G19)+SUM($E19:F19))/2</f>
        <v>1089292.0297499998</v>
      </c>
      <c r="X19" s="142">
        <f>(SUM($E19:H19)+SUM($E19:G19))/2</f>
        <v>1210324.4774999996</v>
      </c>
      <c r="Y19" s="142">
        <f>(SUM($E19:I19)+SUM($E19:H19))/2</f>
        <v>1379769.9043499995</v>
      </c>
      <c r="Z19" s="142">
        <f>(SUM($E19:J19)+SUM($E19:I19))/2</f>
        <v>1694454.2684999998</v>
      </c>
      <c r="AA19" s="142">
        <f>(SUM($E19:K19)+SUM($E19:J19))/2</f>
        <v>2420648.9549999996</v>
      </c>
      <c r="AB19" s="142">
        <f>(SUM($E19:L19)+SUM($E19:K19))/2</f>
        <v>2928985.2355499994</v>
      </c>
      <c r="AC19" s="142">
        <f>(SUM($E19:M19)+SUM($E19:L19))/2</f>
        <v>3001604.7041999996</v>
      </c>
      <c r="AD19" s="142">
        <f>(SUM($E19:N19)+SUM($E19:M19))/2</f>
        <v>3098430.6623999989</v>
      </c>
      <c r="AE19" s="142">
        <f>(SUM($E19:O19)+SUM($E19:N19))/2</f>
        <v>3388908.5369999986</v>
      </c>
      <c r="AF19" s="142">
        <f>(SUM($E19:P19)+SUM($E19:O19))/2</f>
        <v>3804049.8327824986</v>
      </c>
      <c r="AG19" s="142">
        <f t="shared" ref="AG19:AG21" si="19">AVERAGE(U19:AF19)</f>
        <v>2126439.2465943745</v>
      </c>
      <c r="AH19" s="142">
        <f t="shared" ref="AH19:AH21" si="20">R19/2</f>
        <v>88867.556741561188</v>
      </c>
      <c r="AI19" s="142">
        <f t="shared" si="17"/>
        <v>2215306.8033359358</v>
      </c>
      <c r="AL19" s="138" t="s">
        <v>124</v>
      </c>
    </row>
    <row r="20" spans="1:38">
      <c r="A20" s="138">
        <v>7131</v>
      </c>
      <c r="B20" s="138" t="s">
        <v>133</v>
      </c>
      <c r="C20" s="138" t="s">
        <v>150</v>
      </c>
      <c r="D20" s="145">
        <v>1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7984185.7269777376</v>
      </c>
      <c r="Q20" s="142">
        <f t="shared" si="12"/>
        <v>7984185.7269777376</v>
      </c>
      <c r="R20" s="142">
        <v>-212773.95385247029</v>
      </c>
      <c r="S20" s="142">
        <f t="shared" si="13"/>
        <v>7771411.7731252676</v>
      </c>
      <c r="U20" s="142">
        <f t="shared" si="18"/>
        <v>0</v>
      </c>
      <c r="V20" s="142">
        <f>(SUM($E20:F20)+SUM($E20:E20))/2</f>
        <v>0</v>
      </c>
      <c r="W20" s="142">
        <f>(SUM($E20:G20)+SUM($E20:F20))/2</f>
        <v>0</v>
      </c>
      <c r="X20" s="142">
        <f>(SUM($E20:H20)+SUM($E20:G20))/2</f>
        <v>0</v>
      </c>
      <c r="Y20" s="142">
        <f>(SUM($E20:I20)+SUM($E20:H20))/2</f>
        <v>0</v>
      </c>
      <c r="Z20" s="142">
        <f>(SUM($E20:J20)+SUM($E20:I20))/2</f>
        <v>0</v>
      </c>
      <c r="AA20" s="142">
        <f>(SUM($E20:K20)+SUM($E20:J20))/2</f>
        <v>0</v>
      </c>
      <c r="AB20" s="142">
        <f>(SUM($E20:L20)+SUM($E20:K20))/2</f>
        <v>0</v>
      </c>
      <c r="AC20" s="142">
        <f>(SUM($E20:M20)+SUM($E20:L20))/2</f>
        <v>0</v>
      </c>
      <c r="AD20" s="142">
        <f>(SUM($E20:N20)+SUM($E20:M20))/2</f>
        <v>0</v>
      </c>
      <c r="AE20" s="142">
        <f>(SUM($E20:O20)+SUM($E20:N20))/2</f>
        <v>0</v>
      </c>
      <c r="AF20" s="142">
        <f>(SUM($E20:P20)+SUM($E20:O20))/2</f>
        <v>3992092.8634888688</v>
      </c>
      <c r="AG20" s="142">
        <f t="shared" si="19"/>
        <v>332674.40529073909</v>
      </c>
      <c r="AH20" s="142">
        <f t="shared" si="20"/>
        <v>-106386.97692623515</v>
      </c>
      <c r="AI20" s="142">
        <f t="shared" si="17"/>
        <v>226287.42836450395</v>
      </c>
      <c r="AL20" s="138" t="s">
        <v>127</v>
      </c>
    </row>
    <row r="21" spans="1:38" ht="15.75" thickBot="1">
      <c r="A21" s="138">
        <v>7135</v>
      </c>
      <c r="B21" s="138" t="s">
        <v>133</v>
      </c>
      <c r="C21" s="138" t="s">
        <v>151</v>
      </c>
      <c r="D21" s="145">
        <v>1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f t="shared" si="12"/>
        <v>0</v>
      </c>
      <c r="R21" s="142">
        <v>2985136.8018181329</v>
      </c>
      <c r="S21" s="142">
        <f t="shared" si="13"/>
        <v>2985136.8018181329</v>
      </c>
      <c r="U21" s="142">
        <f t="shared" si="18"/>
        <v>0</v>
      </c>
      <c r="V21" s="142">
        <f>(SUM($E21:F21)+SUM($E21:E21))/2</f>
        <v>0</v>
      </c>
      <c r="W21" s="142">
        <f>(SUM($E21:G21)+SUM($E21:F21))/2</f>
        <v>0</v>
      </c>
      <c r="X21" s="142">
        <f>(SUM($E21:H21)+SUM($E21:G21))/2</f>
        <v>0</v>
      </c>
      <c r="Y21" s="142">
        <f>(SUM($E21:I21)+SUM($E21:H21))/2</f>
        <v>0</v>
      </c>
      <c r="Z21" s="142">
        <f>(SUM($E21:J21)+SUM($E21:I21))/2</f>
        <v>0</v>
      </c>
      <c r="AA21" s="142">
        <f>(SUM($E21:K21)+SUM($E21:J21))/2</f>
        <v>0</v>
      </c>
      <c r="AB21" s="142">
        <f>(SUM($E21:L21)+SUM($E21:K21))/2</f>
        <v>0</v>
      </c>
      <c r="AC21" s="142">
        <f>(SUM($E21:M21)+SUM($E21:L21))/2</f>
        <v>0</v>
      </c>
      <c r="AD21" s="142">
        <f>(SUM($E21:N21)+SUM($E21:M21))/2</f>
        <v>0</v>
      </c>
      <c r="AE21" s="142">
        <f>(SUM($E21:O21)+SUM($E21:N21))/2</f>
        <v>0</v>
      </c>
      <c r="AF21" s="142">
        <f>(SUM($E21:P21)+SUM($E21:O21))/2</f>
        <v>0</v>
      </c>
      <c r="AG21" s="142">
        <f t="shared" si="19"/>
        <v>0</v>
      </c>
      <c r="AH21" s="142">
        <f t="shared" si="20"/>
        <v>1492568.4009090664</v>
      </c>
      <c r="AI21" s="142">
        <f t="shared" si="17"/>
        <v>1492568.4009090664</v>
      </c>
      <c r="AL21" s="138" t="s">
        <v>124</v>
      </c>
    </row>
    <row r="22" spans="1:38" ht="14.25" customHeight="1" thickBot="1">
      <c r="E22" s="142"/>
      <c r="F22" s="142"/>
      <c r="G22" s="142"/>
      <c r="H22" s="142"/>
      <c r="I22" s="142"/>
      <c r="J22" s="142"/>
      <c r="S22" s="152">
        <f>SUM(S4:S21)</f>
        <v>84871536.576065958</v>
      </c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52">
        <f>SUM(AI4:AI21)</f>
        <v>27571186.652343575</v>
      </c>
    </row>
    <row r="23" spans="1:38">
      <c r="S23" s="151" t="s">
        <v>158</v>
      </c>
      <c r="AI23" s="151" t="s">
        <v>158</v>
      </c>
    </row>
    <row r="26" spans="1:38">
      <c r="I26" s="147"/>
      <c r="J26" s="147"/>
      <c r="K26" s="148"/>
    </row>
    <row r="27" spans="1:38">
      <c r="I27" s="147"/>
      <c r="J27" s="147"/>
      <c r="K27" s="148"/>
    </row>
  </sheetData>
  <autoFilter ref="A3:AL21"/>
  <pageMargins left="0.7" right="0.7" top="0.75" bottom="0.75" header="0.3" footer="0.3"/>
  <pageSetup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DG15"/>
  <sheetViews>
    <sheetView workbookViewId="0">
      <selection activeCell="S27" sqref="S27"/>
    </sheetView>
  </sheetViews>
  <sheetFormatPr defaultRowHeight="15" outlineLevelCol="2"/>
  <cols>
    <col min="1" max="1" width="9.140625" style="138"/>
    <col min="2" max="2" width="37.7109375" style="138" bestFit="1" customWidth="1"/>
    <col min="3" max="3" width="37.7109375" style="138" customWidth="1"/>
    <col min="4" max="4" width="20" style="138" customWidth="1"/>
    <col min="5" max="5" width="10.5703125" style="138" hidden="1" customWidth="1" outlineLevel="1"/>
    <col min="6" max="6" width="11.5703125" style="138" hidden="1" customWidth="1" outlineLevel="1"/>
    <col min="7" max="8" width="10.5703125" style="138" hidden="1" customWidth="1" outlineLevel="1"/>
    <col min="9" max="16" width="11.28515625" style="138" hidden="1" customWidth="1" outlineLevel="1"/>
    <col min="17" max="17" width="12.28515625" style="138" hidden="1" customWidth="1" outlineLevel="1"/>
    <col min="18" max="18" width="18.42578125" style="138" hidden="1" customWidth="1" outlineLevel="1"/>
    <col min="19" max="19" width="14.140625" style="138" customWidth="1" collapsed="1"/>
    <col min="20" max="20" width="9.140625" style="138" customWidth="1"/>
    <col min="21" max="21" width="9.7109375" style="138" hidden="1" customWidth="1" outlineLevel="2"/>
    <col min="22" max="22" width="10.5703125" style="138" hidden="1" customWidth="1" outlineLevel="2"/>
    <col min="23" max="32" width="11.5703125" style="138" hidden="1" customWidth="1" outlineLevel="2"/>
    <col min="33" max="33" width="14.5703125" style="138" hidden="1" customWidth="1" outlineLevel="2"/>
    <col min="34" max="34" width="19.85546875" style="138" hidden="1" customWidth="1" outlineLevel="2"/>
    <col min="35" max="35" width="16.85546875" style="138" customWidth="1" outlineLevel="1" collapsed="1"/>
    <col min="36" max="37" width="0" style="138" hidden="1" customWidth="1" outlineLevel="1"/>
    <col min="38" max="38" width="14.5703125" style="138" hidden="1" customWidth="1" outlineLevel="1"/>
    <col min="39" max="39" width="13.7109375" style="138" hidden="1" customWidth="1" outlineLevel="1"/>
    <col min="40" max="41" width="0" style="138" hidden="1" customWidth="1" outlineLevel="1"/>
    <col min="42" max="42" width="11" style="138" hidden="1" customWidth="1" outlineLevel="1"/>
    <col min="43" max="44" width="0" style="138" hidden="1" customWidth="1" outlineLevel="1"/>
    <col min="45" max="45" width="11.5703125" style="138" hidden="1" customWidth="1" outlineLevel="1"/>
    <col min="46" max="46" width="0" style="138" hidden="1" customWidth="1" outlineLevel="1"/>
    <col min="47" max="47" width="10.140625" style="138" hidden="1" customWidth="1" outlineLevel="1"/>
    <col min="48" max="48" width="10.28515625" style="138" hidden="1" customWidth="1" outlineLevel="1"/>
    <col min="49" max="49" width="10.42578125" style="138" hidden="1" customWidth="1" outlineLevel="1"/>
    <col min="50" max="50" width="13.5703125" style="138" hidden="1" customWidth="1" outlineLevel="1"/>
    <col min="51" max="51" width="10.42578125" style="138" hidden="1" customWidth="1" outlineLevel="1"/>
    <col min="52" max="52" width="11.28515625" style="138" hidden="1" customWidth="1" outlineLevel="1"/>
    <col min="53" max="53" width="10.28515625" style="138" hidden="1" customWidth="1" outlineLevel="1"/>
    <col min="54" max="54" width="11.85546875" style="138" hidden="1" customWidth="1" outlineLevel="1"/>
    <col min="55" max="55" width="11.140625" style="138" hidden="1" customWidth="1" outlineLevel="1"/>
    <col min="56" max="56" width="10.42578125" style="138" hidden="1" customWidth="1" outlineLevel="1"/>
    <col min="57" max="57" width="0" style="138" hidden="1" customWidth="1" outlineLevel="1"/>
    <col min="58" max="58" width="11.42578125" style="138" hidden="1" customWidth="1" outlineLevel="1"/>
    <col min="59" max="63" width="0" style="138" hidden="1" customWidth="1" outlineLevel="1"/>
    <col min="64" max="71" width="11.5703125" style="138" hidden="1" customWidth="1" outlineLevel="1"/>
    <col min="72" max="72" width="14.5703125" style="138" hidden="1" customWidth="1" outlineLevel="1"/>
    <col min="73" max="73" width="0" style="138" hidden="1" customWidth="1" outlineLevel="1"/>
    <col min="74" max="74" width="11.140625" style="138" hidden="1" customWidth="1" outlineLevel="1"/>
    <col min="75" max="87" width="0" style="138" hidden="1" customWidth="1" outlineLevel="1"/>
    <col min="88" max="88" width="11.5703125" style="138" hidden="1" customWidth="1" outlineLevel="1"/>
    <col min="89" max="89" width="0" style="138" hidden="1" customWidth="1" outlineLevel="1"/>
    <col min="90" max="90" width="10.7109375" style="138" hidden="1" customWidth="1" outlineLevel="1"/>
    <col min="91" max="94" width="0" style="138" hidden="1" customWidth="1" outlineLevel="1"/>
    <col min="95" max="103" width="11.5703125" style="138" hidden="1" customWidth="1" outlineLevel="1"/>
    <col min="104" max="104" width="11.140625" style="138" hidden="1" customWidth="1" outlineLevel="1"/>
    <col min="105" max="105" width="0" style="138" hidden="1" customWidth="1" outlineLevel="1"/>
    <col min="106" max="106" width="10.5703125" style="138" hidden="1" customWidth="1" outlineLevel="1"/>
    <col min="107" max="109" width="0" style="138" hidden="1" customWidth="1" outlineLevel="1"/>
    <col min="110" max="110" width="9.140625" style="138" collapsed="1"/>
    <col min="111" max="111" width="35.42578125" style="138" bestFit="1" customWidth="1"/>
    <col min="112" max="16384" width="9.140625" style="138"/>
  </cols>
  <sheetData>
    <row r="1" spans="1:111">
      <c r="A1" s="138" t="s">
        <v>155</v>
      </c>
      <c r="E1" s="138">
        <v>1</v>
      </c>
      <c r="F1" s="138">
        <v>2</v>
      </c>
      <c r="G1" s="138">
        <v>3</v>
      </c>
      <c r="H1" s="138">
        <v>4</v>
      </c>
      <c r="I1" s="138">
        <v>5</v>
      </c>
      <c r="J1" s="138">
        <v>6</v>
      </c>
      <c r="K1" s="138">
        <v>7</v>
      </c>
      <c r="L1" s="138">
        <v>8</v>
      </c>
      <c r="M1" s="138">
        <v>9</v>
      </c>
      <c r="N1" s="138">
        <v>10</v>
      </c>
      <c r="O1" s="138">
        <v>11</v>
      </c>
      <c r="P1" s="138">
        <v>12</v>
      </c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</row>
    <row r="2" spans="1:111">
      <c r="E2" s="138" t="str">
        <f>INDEX('[2]2019 Inputs'!$B$5:$B$16,'Actl Forcst - WA G (No AMI)'!E$1)</f>
        <v>Forecast</v>
      </c>
      <c r="F2" s="138" t="str">
        <f>INDEX('[2]2019 Inputs'!$B$5:$B$16,'Actl Forcst - WA G (No AMI)'!F$1)</f>
        <v>Forecast</v>
      </c>
      <c r="G2" s="138" t="str">
        <f>INDEX('[2]2019 Inputs'!$B$5:$B$16,'Actl Forcst - WA G (No AMI)'!G$1)</f>
        <v>Forecast</v>
      </c>
      <c r="H2" s="138" t="str">
        <f>INDEX('[2]2019 Inputs'!$B$5:$B$16,'Actl Forcst - WA G (No AMI)'!H$1)</f>
        <v>Forecast</v>
      </c>
      <c r="I2" s="138" t="str">
        <f>INDEX('[2]2019 Inputs'!$B$5:$B$16,'Actl Forcst - WA G (No AMI)'!I$1)</f>
        <v>Forecast</v>
      </c>
      <c r="J2" s="138" t="str">
        <f>INDEX('[2]2019 Inputs'!$B$5:$B$16,'Actl Forcst - WA G (No AMI)'!J$1)</f>
        <v>Forecast</v>
      </c>
      <c r="K2" s="138" t="str">
        <f>INDEX('[2]2019 Inputs'!$B$5:$B$16,'Actl Forcst - WA G (No AMI)'!K$1)</f>
        <v>Forecast</v>
      </c>
      <c r="L2" s="138" t="str">
        <f>INDEX('[2]2019 Inputs'!$B$5:$B$16,'Actl Forcst - WA G (No AMI)'!L$1)</f>
        <v>Forecast</v>
      </c>
      <c r="M2" s="138" t="str">
        <f>INDEX('[2]2019 Inputs'!$B$5:$B$16,'Actl Forcst - WA G (No AMI)'!M$1)</f>
        <v>Forecast</v>
      </c>
      <c r="N2" s="138" t="str">
        <f>INDEX('[2]2019 Inputs'!$B$5:$B$16,'Actl Forcst - WA G (No AMI)'!N$1)</f>
        <v>Forecast</v>
      </c>
      <c r="O2" s="138" t="str">
        <f>INDEX('[2]2019 Inputs'!$B$5:$B$16,'Actl Forcst - WA G (No AMI)'!O$1)</f>
        <v>Forecast</v>
      </c>
      <c r="P2" s="138" t="str">
        <f>INDEX('[2]2019 Inputs'!$B$5:$B$16,'Actl Forcst - WA G (No AMI)'!P$1)</f>
        <v>Forecast</v>
      </c>
      <c r="Q2" s="142"/>
      <c r="AK2" s="139"/>
      <c r="AL2" s="139"/>
      <c r="AM2" s="139"/>
      <c r="AN2" s="139"/>
      <c r="AO2" s="139"/>
      <c r="AP2" s="139"/>
      <c r="AQ2" s="139"/>
      <c r="AR2" s="139" t="str">
        <f t="shared" ref="AR2:BC2" si="0">IF(INDEX($E$2:$P$3,1,MATCH(AR3,$E$3:$P$3,0))="Actual","Actual","Forecast + Spread Delta")</f>
        <v>Forecast + Spread Delta</v>
      </c>
      <c r="AS2" s="139" t="str">
        <f t="shared" si="0"/>
        <v>Forecast + Spread Delta</v>
      </c>
      <c r="AT2" s="139" t="str">
        <f t="shared" si="0"/>
        <v>Forecast + Spread Delta</v>
      </c>
      <c r="AU2" s="139" t="str">
        <f t="shared" si="0"/>
        <v>Forecast + Spread Delta</v>
      </c>
      <c r="AV2" s="139" t="str">
        <f t="shared" si="0"/>
        <v>Forecast + Spread Delta</v>
      </c>
      <c r="AW2" s="139" t="str">
        <f t="shared" si="0"/>
        <v>Forecast + Spread Delta</v>
      </c>
      <c r="AX2" s="139" t="str">
        <f t="shared" si="0"/>
        <v>Forecast + Spread Delta</v>
      </c>
      <c r="AY2" s="139" t="str">
        <f t="shared" si="0"/>
        <v>Forecast + Spread Delta</v>
      </c>
      <c r="AZ2" s="139" t="str">
        <f t="shared" si="0"/>
        <v>Forecast + Spread Delta</v>
      </c>
      <c r="BA2" s="139" t="str">
        <f t="shared" si="0"/>
        <v>Forecast + Spread Delta</v>
      </c>
      <c r="BB2" s="139" t="str">
        <f t="shared" si="0"/>
        <v>Forecast + Spread Delta</v>
      </c>
      <c r="BC2" s="139" t="str">
        <f t="shared" si="0"/>
        <v>Forecast + Spread Delta</v>
      </c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X2" s="138" t="s">
        <v>79</v>
      </c>
      <c r="BY2" s="138" t="s">
        <v>79</v>
      </c>
      <c r="BZ2" s="138" t="s">
        <v>79</v>
      </c>
      <c r="CA2" s="138" t="s">
        <v>79</v>
      </c>
      <c r="CB2" s="138" t="s">
        <v>79</v>
      </c>
      <c r="CC2" s="138" t="s">
        <v>79</v>
      </c>
      <c r="CD2" s="138" t="s">
        <v>79</v>
      </c>
      <c r="CE2" s="138" t="s">
        <v>79</v>
      </c>
      <c r="CF2" s="138" t="s">
        <v>79</v>
      </c>
      <c r="CG2" s="138" t="s">
        <v>79</v>
      </c>
      <c r="CH2" s="138" t="s">
        <v>79</v>
      </c>
      <c r="CI2" s="138" t="s">
        <v>79</v>
      </c>
    </row>
    <row r="3" spans="1:111">
      <c r="A3" s="138" t="s">
        <v>80</v>
      </c>
      <c r="B3" s="138" t="s">
        <v>81</v>
      </c>
      <c r="C3" s="138" t="s">
        <v>82</v>
      </c>
      <c r="D3" s="138" t="s">
        <v>83</v>
      </c>
      <c r="E3" s="138" t="s">
        <v>84</v>
      </c>
      <c r="F3" s="138" t="s">
        <v>85</v>
      </c>
      <c r="G3" s="138" t="s">
        <v>86</v>
      </c>
      <c r="H3" s="138" t="s">
        <v>87</v>
      </c>
      <c r="I3" s="138" t="s">
        <v>88</v>
      </c>
      <c r="J3" s="138" t="s">
        <v>89</v>
      </c>
      <c r="K3" s="138" t="s">
        <v>90</v>
      </c>
      <c r="L3" s="138" t="s">
        <v>91</v>
      </c>
      <c r="M3" s="138" t="s">
        <v>92</v>
      </c>
      <c r="N3" s="138" t="s">
        <v>93</v>
      </c>
      <c r="O3" s="138" t="s">
        <v>94</v>
      </c>
      <c r="P3" s="138" t="s">
        <v>95</v>
      </c>
      <c r="Q3" s="138" t="s">
        <v>96</v>
      </c>
      <c r="R3" s="138" t="s">
        <v>97</v>
      </c>
      <c r="S3" s="138" t="s">
        <v>98</v>
      </c>
      <c r="U3" s="138" t="s">
        <v>99</v>
      </c>
      <c r="V3" s="138" t="s">
        <v>100</v>
      </c>
      <c r="W3" s="138" t="s">
        <v>101</v>
      </c>
      <c r="X3" s="138" t="s">
        <v>102</v>
      </c>
      <c r="Y3" s="138" t="s">
        <v>103</v>
      </c>
      <c r="Z3" s="138" t="s">
        <v>104</v>
      </c>
      <c r="AA3" s="138" t="s">
        <v>105</v>
      </c>
      <c r="AB3" s="138" t="s">
        <v>106</v>
      </c>
      <c r="AC3" s="138" t="s">
        <v>107</v>
      </c>
      <c r="AD3" s="138" t="s">
        <v>108</v>
      </c>
      <c r="AE3" s="138" t="s">
        <v>109</v>
      </c>
      <c r="AF3" s="138" t="s">
        <v>110</v>
      </c>
      <c r="AG3" s="138" t="s">
        <v>111</v>
      </c>
      <c r="AH3" s="138" t="s">
        <v>112</v>
      </c>
      <c r="AI3" s="138" t="s">
        <v>113</v>
      </c>
      <c r="AK3" s="139"/>
      <c r="AL3" s="139" t="s">
        <v>114</v>
      </c>
      <c r="AM3" s="139" t="s">
        <v>115</v>
      </c>
      <c r="AN3" s="139" t="s">
        <v>116</v>
      </c>
      <c r="AO3" s="139" t="s">
        <v>117</v>
      </c>
      <c r="AP3" s="139" t="s">
        <v>118</v>
      </c>
      <c r="AQ3" s="139"/>
      <c r="AR3" s="139" t="str">
        <f>E3</f>
        <v>Jan</v>
      </c>
      <c r="AS3" s="139" t="str">
        <f t="shared" ref="AS3:BC3" si="1">F3</f>
        <v>Feb</v>
      </c>
      <c r="AT3" s="139" t="str">
        <f t="shared" si="1"/>
        <v>Mar</v>
      </c>
      <c r="AU3" s="139" t="str">
        <f t="shared" si="1"/>
        <v>Apr</v>
      </c>
      <c r="AV3" s="139" t="str">
        <f t="shared" si="1"/>
        <v>May</v>
      </c>
      <c r="AW3" s="139" t="str">
        <f t="shared" si="1"/>
        <v>Jun</v>
      </c>
      <c r="AX3" s="139" t="str">
        <f t="shared" si="1"/>
        <v>Jul</v>
      </c>
      <c r="AY3" s="139" t="str">
        <f t="shared" si="1"/>
        <v>Aug</v>
      </c>
      <c r="AZ3" s="139" t="str">
        <f t="shared" si="1"/>
        <v>Sep</v>
      </c>
      <c r="BA3" s="139" t="str">
        <f t="shared" si="1"/>
        <v>Oct</v>
      </c>
      <c r="BB3" s="139" t="str">
        <f t="shared" si="1"/>
        <v>Nov</v>
      </c>
      <c r="BC3" s="139" t="str">
        <f t="shared" si="1"/>
        <v>Dec</v>
      </c>
      <c r="BD3" s="139" t="str">
        <f>Q3</f>
        <v>Total</v>
      </c>
      <c r="BE3" s="139" t="str">
        <f>R3</f>
        <v>Residual CWIP</v>
      </c>
      <c r="BF3" s="139" t="str">
        <f>S3</f>
        <v>Total (including Residual CWIP)</v>
      </c>
      <c r="BG3" s="139"/>
      <c r="BH3" s="139" t="s">
        <v>99</v>
      </c>
      <c r="BI3" s="139" t="s">
        <v>100</v>
      </c>
      <c r="BJ3" s="139" t="s">
        <v>101</v>
      </c>
      <c r="BK3" s="139" t="s">
        <v>102</v>
      </c>
      <c r="BL3" s="139" t="s">
        <v>103</v>
      </c>
      <c r="BM3" s="139" t="s">
        <v>104</v>
      </c>
      <c r="BN3" s="139" t="s">
        <v>105</v>
      </c>
      <c r="BO3" s="139" t="s">
        <v>106</v>
      </c>
      <c r="BP3" s="139" t="s">
        <v>107</v>
      </c>
      <c r="BQ3" s="139" t="s">
        <v>108</v>
      </c>
      <c r="BR3" s="139" t="s">
        <v>109</v>
      </c>
      <c r="BS3" s="139" t="s">
        <v>110</v>
      </c>
      <c r="BT3" s="139" t="s">
        <v>111</v>
      </c>
      <c r="BU3" s="139" t="s">
        <v>112</v>
      </c>
      <c r="BV3" s="139" t="s">
        <v>113</v>
      </c>
      <c r="BX3" s="138" t="s">
        <v>84</v>
      </c>
      <c r="BY3" s="138" t="s">
        <v>85</v>
      </c>
      <c r="BZ3" s="138" t="s">
        <v>86</v>
      </c>
      <c r="CA3" s="138" t="s">
        <v>87</v>
      </c>
      <c r="CB3" s="138" t="s">
        <v>88</v>
      </c>
      <c r="CC3" s="138" t="s">
        <v>89</v>
      </c>
      <c r="CD3" s="138" t="s">
        <v>90</v>
      </c>
      <c r="CE3" s="138" t="s">
        <v>91</v>
      </c>
      <c r="CF3" s="138" t="s">
        <v>92</v>
      </c>
      <c r="CG3" s="138" t="s">
        <v>93</v>
      </c>
      <c r="CH3" s="138" t="s">
        <v>94</v>
      </c>
      <c r="CI3" s="138" t="s">
        <v>95</v>
      </c>
      <c r="CJ3" s="138" t="s">
        <v>96</v>
      </c>
      <c r="CK3" s="138" t="s">
        <v>97</v>
      </c>
      <c r="CL3" s="138" t="s">
        <v>98</v>
      </c>
      <c r="CN3" s="138" t="s">
        <v>99</v>
      </c>
      <c r="CO3" s="138" t="s">
        <v>100</v>
      </c>
      <c r="CP3" s="138" t="s">
        <v>101</v>
      </c>
      <c r="CQ3" s="138" t="s">
        <v>102</v>
      </c>
      <c r="CR3" s="138" t="s">
        <v>103</v>
      </c>
      <c r="CS3" s="138" t="s">
        <v>104</v>
      </c>
      <c r="CT3" s="138" t="s">
        <v>105</v>
      </c>
      <c r="CU3" s="138" t="s">
        <v>106</v>
      </c>
      <c r="CV3" s="138" t="s">
        <v>107</v>
      </c>
      <c r="CW3" s="138" t="s">
        <v>108</v>
      </c>
      <c r="CX3" s="138" t="s">
        <v>109</v>
      </c>
      <c r="CY3" s="138" t="s">
        <v>110</v>
      </c>
      <c r="CZ3" s="138" t="s">
        <v>111</v>
      </c>
      <c r="DA3" s="138" t="s">
        <v>112</v>
      </c>
      <c r="DB3" s="138" t="s">
        <v>113</v>
      </c>
      <c r="DG3" s="138" t="s">
        <v>119</v>
      </c>
    </row>
    <row r="4" spans="1:111">
      <c r="A4" s="140">
        <v>3005</v>
      </c>
      <c r="B4" s="138" t="s">
        <v>122</v>
      </c>
      <c r="C4" s="138" t="s">
        <v>152</v>
      </c>
      <c r="D4" s="145">
        <v>1</v>
      </c>
      <c r="E4" s="142">
        <v>194900.22718367999</v>
      </c>
      <c r="F4" s="142">
        <v>200665.14291936002</v>
      </c>
      <c r="G4" s="142">
        <v>203800.19373632001</v>
      </c>
      <c r="H4" s="142">
        <v>204183.78490271998</v>
      </c>
      <c r="I4" s="142">
        <v>243594.00238592</v>
      </c>
      <c r="J4" s="142">
        <v>208652.67367072002</v>
      </c>
      <c r="K4" s="142">
        <v>204389.13811616</v>
      </c>
      <c r="L4" s="142">
        <v>209889.10035680002</v>
      </c>
      <c r="M4" s="142">
        <v>208101.83964048</v>
      </c>
      <c r="N4" s="142">
        <v>209980.75024656</v>
      </c>
      <c r="O4" s="142">
        <v>241711.93579455998</v>
      </c>
      <c r="P4" s="142">
        <v>200346.46954528001</v>
      </c>
      <c r="Q4" s="142">
        <f t="shared" ref="Q4" si="2">SUM(E4:P4)</f>
        <v>2530215.2584985602</v>
      </c>
      <c r="R4" s="142">
        <v>-15670.549711123198</v>
      </c>
      <c r="S4" s="142">
        <f t="shared" ref="S4" si="3">Q4+R4</f>
        <v>2514544.7087874371</v>
      </c>
      <c r="U4" s="142">
        <f t="shared" ref="U4" si="4">E4/2</f>
        <v>97450.113591839996</v>
      </c>
      <c r="V4" s="142">
        <f>(SUM($E4:F4)+SUM($E4:E4))/2</f>
        <v>295232.79864336003</v>
      </c>
      <c r="W4" s="142">
        <f>(SUM($E4:G4)+SUM($E4:F4))/2</f>
        <v>497465.46697120002</v>
      </c>
      <c r="X4" s="142">
        <f>(SUM($E4:H4)+SUM($E4:G4))/2</f>
        <v>701457.45629072003</v>
      </c>
      <c r="Y4" s="142">
        <f>(SUM($E4:I4)+SUM($E4:H4))/2</f>
        <v>925346.34993504011</v>
      </c>
      <c r="Z4" s="142">
        <f>(SUM($E4:J4)+SUM($E4:I4))/2</f>
        <v>1151469.68796336</v>
      </c>
      <c r="AA4" s="142">
        <f>(SUM($E4:K4)+SUM($E4:J4))/2</f>
        <v>1357990.5938568001</v>
      </c>
      <c r="AB4" s="142">
        <f>(SUM($E4:L4)+SUM($E4:K4))/2</f>
        <v>1565129.7130932801</v>
      </c>
      <c r="AC4" s="142">
        <f>(SUM($E4:M4)+SUM($E4:L4))/2</f>
        <v>1774125.1830919201</v>
      </c>
      <c r="AD4" s="142">
        <f>(SUM($E4:N4)+SUM($E4:M4))/2</f>
        <v>1983166.4780354402</v>
      </c>
      <c r="AE4" s="142">
        <f>(SUM($E4:O4)+SUM($E4:N4))/2</f>
        <v>2209012.821056</v>
      </c>
      <c r="AF4" s="142">
        <f>(SUM($E4:P4)+SUM($E4:O4))/2</f>
        <v>2430042.0237259204</v>
      </c>
      <c r="AG4" s="142">
        <f t="shared" ref="AG4" si="5">AVERAGE(U4:AF4)</f>
        <v>1248990.7238545734</v>
      </c>
      <c r="AH4" s="142">
        <f t="shared" ref="AH4" si="6">R4/2</f>
        <v>-7835.274855561599</v>
      </c>
      <c r="AI4" s="142">
        <f t="shared" ref="AI4" si="7">AG4+AH4</f>
        <v>1241155.4489990119</v>
      </c>
      <c r="AK4" s="139"/>
      <c r="AL4" s="143" t="e">
        <f>SUMIFS('[2]CAP19 Input'!BH$12:BH$132,'[2]CAP19 Input'!$AC$12:$AC$132,'Actl Forcst - WA G (No AMI)'!$C4)+SUMIFS('[2]CAP19 Input'!BI$12:BI$132,'[2]CAP19 Input'!$AC$12:$AC$132,'Actl Forcst - WA G (No AMI)'!$C4)</f>
        <v>#VALUE!</v>
      </c>
      <c r="AM4" s="143" t="e">
        <f t="shared" ref="AM4:AM8" si="8">-(S4-AL4)</f>
        <v>#VALUE!</v>
      </c>
      <c r="AN4" s="144" t="e">
        <f t="shared" ref="AN4" si="9">IF(AL4=0,0,AM4/AL4)</f>
        <v>#VALUE!</v>
      </c>
      <c r="AO4" s="144" t="e">
        <f t="shared" ref="AO4" si="10">IF(OR(AND(ABS(AN4)&gt;0.1,ABS(AM4)&gt;100000),AND(AL4=0,ABS(AM4)&gt;100000)),"Investigate","")</f>
        <v>#VALUE!</v>
      </c>
      <c r="AP4" s="143" t="e">
        <f t="shared" ref="AP4" si="11">AM4/COUNTIF($E$2:$P$2,"Forecast")</f>
        <v>#VALUE!</v>
      </c>
      <c r="AQ4" s="139"/>
      <c r="AR4" s="143" t="e">
        <f t="shared" ref="AR4:AW5" si="12">IF(AR$2="Actual",E4,E4+$AP4)</f>
        <v>#VALUE!</v>
      </c>
      <c r="AS4" s="143" t="e">
        <f t="shared" si="12"/>
        <v>#VALUE!</v>
      </c>
      <c r="AT4" s="143" t="e">
        <f t="shared" si="12"/>
        <v>#VALUE!</v>
      </c>
      <c r="AU4" s="143" t="e">
        <f t="shared" si="12"/>
        <v>#VALUE!</v>
      </c>
      <c r="AV4" s="143" t="e">
        <f t="shared" si="12"/>
        <v>#VALUE!</v>
      </c>
      <c r="AW4" s="143" t="e">
        <f t="shared" si="12"/>
        <v>#VALUE!</v>
      </c>
      <c r="AX4" s="143" t="e">
        <f t="shared" ref="AX4:BC5" si="13">IF(AX$2="Actual",K4,K4+$AP4)</f>
        <v>#VALUE!</v>
      </c>
      <c r="AY4" s="143" t="e">
        <f t="shared" si="13"/>
        <v>#VALUE!</v>
      </c>
      <c r="AZ4" s="143" t="e">
        <f t="shared" si="13"/>
        <v>#VALUE!</v>
      </c>
      <c r="BA4" s="143" t="e">
        <f t="shared" si="13"/>
        <v>#VALUE!</v>
      </c>
      <c r="BB4" s="143" t="e">
        <f t="shared" si="13"/>
        <v>#VALUE!</v>
      </c>
      <c r="BC4" s="143" t="e">
        <f t="shared" si="13"/>
        <v>#VALUE!</v>
      </c>
      <c r="BD4" s="143" t="e">
        <f t="shared" ref="BD4" si="14">SUM(AR4:BC4)</f>
        <v>#VALUE!</v>
      </c>
      <c r="BE4" s="143">
        <f t="shared" ref="BE4" si="15">R4</f>
        <v>-15670.549711123198</v>
      </c>
      <c r="BF4" s="143" t="e">
        <f t="shared" ref="BF4" si="16">BD4+BE4</f>
        <v>#VALUE!</v>
      </c>
      <c r="BG4" s="139"/>
      <c r="BH4" s="143" t="e">
        <f t="shared" ref="BH4" si="17">AR4/2</f>
        <v>#VALUE!</v>
      </c>
      <c r="BI4" s="143" t="e">
        <f>(SUM($AR4:AS4)+SUM($AR4:AR4))/2</f>
        <v>#VALUE!</v>
      </c>
      <c r="BJ4" s="143" t="e">
        <f>(SUM($AR4:AT4)+SUM($AR4:AS4))/2</f>
        <v>#VALUE!</v>
      </c>
      <c r="BK4" s="143" t="e">
        <f>(SUM($AR4:AU4)+SUM($AR4:AT4))/2</f>
        <v>#VALUE!</v>
      </c>
      <c r="BL4" s="143" t="e">
        <f>(SUM($AR4:AV4)+SUM($AR4:AU4))/2</f>
        <v>#VALUE!</v>
      </c>
      <c r="BM4" s="143" t="e">
        <f>(SUM($AR4:AW4)+SUM($AR4:AV4))/2</f>
        <v>#VALUE!</v>
      </c>
      <c r="BN4" s="143" t="e">
        <f>(SUM($AR4:AX4)+SUM($AR4:AW4))/2</f>
        <v>#VALUE!</v>
      </c>
      <c r="BO4" s="143" t="e">
        <f>(SUM($AR4:AY4)+SUM($AR4:AX4))/2</f>
        <v>#VALUE!</v>
      </c>
      <c r="BP4" s="143" t="e">
        <f>(SUM($AR4:AZ4)+SUM($AR4:AY4))/2</f>
        <v>#VALUE!</v>
      </c>
      <c r="BQ4" s="143" t="e">
        <f>(SUM($AR4:BA4)+SUM($AR4:AZ4))/2</f>
        <v>#VALUE!</v>
      </c>
      <c r="BR4" s="143" t="e">
        <f>(SUM($AR4:BB4)+SUM($AR4:BA4))/2</f>
        <v>#VALUE!</v>
      </c>
      <c r="BS4" s="143" t="e">
        <f>(SUM($AR4:BC4)+SUM($AR4:BB4))/2</f>
        <v>#VALUE!</v>
      </c>
      <c r="BT4" s="143" t="e">
        <f t="shared" ref="BT4" si="18">AVERAGE(BH4:BS4)</f>
        <v>#VALUE!</v>
      </c>
      <c r="BU4" s="143">
        <f t="shared" ref="BU4" si="19">BE4/2</f>
        <v>-7835.274855561599</v>
      </c>
      <c r="BV4" s="143" t="e">
        <f t="shared" ref="BV4" si="20">BT4+BU4</f>
        <v>#VALUE!</v>
      </c>
      <c r="BX4" s="142" t="e">
        <f>SUMIFS('[2]CAP19 Input'!AV$12:AV$132,'[2]CAP19 Input'!$AC$12:$AC$132,'Actl Forcst - WA G (No AMI)'!$C4)</f>
        <v>#VALUE!</v>
      </c>
      <c r="BY4" s="142" t="e">
        <f>SUMIFS('[2]CAP19 Input'!AW$12:AW$132,'[2]CAP19 Input'!$AC$12:$AC$132,'Actl Forcst - WA G (No AMI)'!$C4)</f>
        <v>#VALUE!</v>
      </c>
      <c r="BZ4" s="142" t="e">
        <f>SUMIFS('[2]CAP19 Input'!AX$12:AX$132,'[2]CAP19 Input'!$AC$12:$AC$132,'Actl Forcst - WA G (No AMI)'!$C4)</f>
        <v>#VALUE!</v>
      </c>
      <c r="CA4" s="142" t="e">
        <f>SUMIFS('[2]CAP19 Input'!AY$12:AY$132,'[2]CAP19 Input'!$AC$12:$AC$132,'Actl Forcst - WA G (No AMI)'!$C4)</f>
        <v>#VALUE!</v>
      </c>
      <c r="CB4" s="142" t="e">
        <f>SUMIFS('[2]CAP19 Input'!AZ$12:AZ$132,'[2]CAP19 Input'!$AC$12:$AC$132,'Actl Forcst - WA G (No AMI)'!$C4)</f>
        <v>#VALUE!</v>
      </c>
      <c r="CC4" s="142" t="e">
        <f>SUMIFS('[2]CAP19 Input'!BA$12:BA$132,'[2]CAP19 Input'!$AC$12:$AC$132,'Actl Forcst - WA G (No AMI)'!$C4)</f>
        <v>#VALUE!</v>
      </c>
      <c r="CD4" s="142" t="e">
        <f>SUMIFS('[2]CAP19 Input'!BB$12:BB$132,'[2]CAP19 Input'!$AC$12:$AC$132,'Actl Forcst - WA G (No AMI)'!$C4)</f>
        <v>#VALUE!</v>
      </c>
      <c r="CE4" s="142" t="e">
        <f>SUMIFS('[2]CAP19 Input'!BC$12:BC$132,'[2]CAP19 Input'!$AC$12:$AC$132,'Actl Forcst - WA G (No AMI)'!$C4)</f>
        <v>#VALUE!</v>
      </c>
      <c r="CF4" s="142" t="e">
        <f>SUMIFS('[2]CAP19 Input'!BD$12:BD$132,'[2]CAP19 Input'!$AC$12:$AC$132,'Actl Forcst - WA G (No AMI)'!$C4)</f>
        <v>#VALUE!</v>
      </c>
      <c r="CG4" s="142" t="e">
        <f>SUMIFS('[2]CAP19 Input'!BE$12:BE$132,'[2]CAP19 Input'!$AC$12:$AC$132,'Actl Forcst - WA G (No AMI)'!$C4)</f>
        <v>#VALUE!</v>
      </c>
      <c r="CH4" s="142" t="e">
        <f>SUMIFS('[2]CAP19 Input'!BF$12:BF$132,'[2]CAP19 Input'!$AC$12:$AC$132,'Actl Forcst - WA G (No AMI)'!$C4)</f>
        <v>#VALUE!</v>
      </c>
      <c r="CI4" s="142" t="e">
        <f>SUMIFS('[2]CAP19 Input'!BG$12:BG$132,'[2]CAP19 Input'!$AC$12:$AC$132,'Actl Forcst - WA G (No AMI)'!$C4)</f>
        <v>#VALUE!</v>
      </c>
      <c r="CJ4" s="142" t="e">
        <f t="shared" ref="CJ4" si="21">SUM(BX4:CI4)</f>
        <v>#VALUE!</v>
      </c>
      <c r="CK4" s="142" t="e">
        <f>SUMIFS('[2]CAP19 Input'!BI$12:BI$132,'[2]CAP19 Input'!$AC$12:$AC$132,'Actl Forcst - WA G (No AMI)'!$C4)</f>
        <v>#VALUE!</v>
      </c>
      <c r="CL4" s="142" t="e">
        <f t="shared" ref="CL4" si="22">CJ4+CK4</f>
        <v>#VALUE!</v>
      </c>
      <c r="CN4" s="142" t="e">
        <f t="shared" ref="CN4" si="23">BX4/2</f>
        <v>#VALUE!</v>
      </c>
      <c r="CO4" s="142" t="e">
        <f>(SUM($BX4:BY4)+SUM($BX4:BX4))/2</f>
        <v>#VALUE!</v>
      </c>
      <c r="CP4" s="142" t="e">
        <f>(SUM($BX4:BZ4)+SUM($BX4:BY4))/2</f>
        <v>#VALUE!</v>
      </c>
      <c r="CQ4" s="142" t="e">
        <f>(SUM($BX4:CA4)+SUM($BX4:BZ4))/2</f>
        <v>#VALUE!</v>
      </c>
      <c r="CR4" s="142" t="e">
        <f>(SUM($BX4:CB4)+SUM($BX4:CA4))/2</f>
        <v>#VALUE!</v>
      </c>
      <c r="CS4" s="142" t="e">
        <f>(SUM($BX4:CC4)+SUM($BX4:CB4))/2</f>
        <v>#VALUE!</v>
      </c>
      <c r="CT4" s="142" t="e">
        <f>(SUM($BX4:CD4)+SUM($BX4:CC4))/2</f>
        <v>#VALUE!</v>
      </c>
      <c r="CU4" s="142" t="e">
        <f>(SUM($BX4:CE4)+SUM($BX4:CD4))/2</f>
        <v>#VALUE!</v>
      </c>
      <c r="CV4" s="142" t="e">
        <f>(SUM($BX4:CF4)+SUM($BX4:CE4))/2</f>
        <v>#VALUE!</v>
      </c>
      <c r="CW4" s="142" t="e">
        <f>(SUM($BX4:CG4)+SUM($BX4:CF4))/2</f>
        <v>#VALUE!</v>
      </c>
      <c r="CX4" s="142" t="e">
        <f>(SUM($BX4:CH4)+SUM($BX4:CG4))/2</f>
        <v>#VALUE!</v>
      </c>
      <c r="CY4" s="142" t="e">
        <f>(SUM($BX4:CI4)+SUM($BX4:CH4))/2</f>
        <v>#VALUE!</v>
      </c>
      <c r="CZ4" s="142" t="e">
        <f t="shared" ref="CZ4" si="24">AVERAGE(CN4:CY4)</f>
        <v>#VALUE!</v>
      </c>
      <c r="DA4" s="142" t="e">
        <f t="shared" ref="DA4" si="25">CK4/2</f>
        <v>#VALUE!</v>
      </c>
      <c r="DB4" s="142" t="e">
        <f t="shared" ref="DB4" si="26">CZ4+DA4</f>
        <v>#VALUE!</v>
      </c>
      <c r="DG4" s="138" t="s">
        <v>125</v>
      </c>
    </row>
    <row r="5" spans="1:111">
      <c r="A5" s="140">
        <v>3008</v>
      </c>
      <c r="B5" s="138" t="s">
        <v>122</v>
      </c>
      <c r="C5" s="138" t="s">
        <v>153</v>
      </c>
      <c r="D5" s="145">
        <v>1</v>
      </c>
      <c r="E5" s="142">
        <v>634185.99999999988</v>
      </c>
      <c r="F5" s="142">
        <v>645570.90499999991</v>
      </c>
      <c r="G5" s="142">
        <v>756034.44499999995</v>
      </c>
      <c r="H5" s="142">
        <v>858122.91749999986</v>
      </c>
      <c r="I5" s="142">
        <v>1135642.9124999999</v>
      </c>
      <c r="J5" s="142">
        <v>1078610.8975</v>
      </c>
      <c r="K5" s="142">
        <v>971865.16999999993</v>
      </c>
      <c r="L5" s="142">
        <v>1176397.96</v>
      </c>
      <c r="M5" s="142">
        <v>1172864.7674999998</v>
      </c>
      <c r="N5" s="142">
        <v>1170590.1349999998</v>
      </c>
      <c r="O5" s="142">
        <v>935262.56749999989</v>
      </c>
      <c r="P5" s="142">
        <v>1541907.5549999999</v>
      </c>
      <c r="Q5" s="142">
        <f t="shared" ref="Q5:Q8" si="27">SUM(E5:P5)</f>
        <v>12077056.232499998</v>
      </c>
      <c r="R5" s="142">
        <v>0</v>
      </c>
      <c r="S5" s="142">
        <f t="shared" ref="S5:S8" si="28">Q5+R5</f>
        <v>12077056.232499998</v>
      </c>
      <c r="U5" s="142">
        <f t="shared" ref="U5:U8" si="29">E5/2</f>
        <v>317092.99999999994</v>
      </c>
      <c r="V5" s="142">
        <f>(SUM($E5:F5)+SUM($E5:E5))/2</f>
        <v>956971.4524999999</v>
      </c>
      <c r="W5" s="142">
        <f>(SUM($E5:G5)+SUM($E5:F5))/2</f>
        <v>1657774.1274999997</v>
      </c>
      <c r="X5" s="142">
        <f>(SUM($E5:H5)+SUM($E5:G5))/2</f>
        <v>2464852.8087499999</v>
      </c>
      <c r="Y5" s="142">
        <f>(SUM($E5:I5)+SUM($E5:H5))/2</f>
        <v>3461735.7237499999</v>
      </c>
      <c r="Z5" s="142">
        <f>(SUM($E5:J5)+SUM($E5:I5))/2</f>
        <v>4568862.6287500001</v>
      </c>
      <c r="AA5" s="142">
        <f>(SUM($E5:K5)+SUM($E5:J5))/2</f>
        <v>5594100.6624999996</v>
      </c>
      <c r="AB5" s="142">
        <f>(SUM($E5:L5)+SUM($E5:K5))/2</f>
        <v>6668232.2274999991</v>
      </c>
      <c r="AC5" s="142">
        <f>(SUM($E5:M5)+SUM($E5:L5))/2</f>
        <v>7842863.5912499996</v>
      </c>
      <c r="AD5" s="142">
        <f>(SUM($E5:N5)+SUM($E5:M5))/2</f>
        <v>9014591.0425000004</v>
      </c>
      <c r="AE5" s="142">
        <f>(SUM($E5:O5)+SUM($E5:N5))/2</f>
        <v>10067517.393749999</v>
      </c>
      <c r="AF5" s="142">
        <f>(SUM($E5:P5)+SUM($E5:O5))/2</f>
        <v>11306102.454999998</v>
      </c>
      <c r="AG5" s="142">
        <f t="shared" ref="AG5:AG8" si="30">AVERAGE(U5:AF5)</f>
        <v>5326724.759479166</v>
      </c>
      <c r="AH5" s="142">
        <f t="shared" ref="AH5:AH8" si="31">R5/2</f>
        <v>0</v>
      </c>
      <c r="AI5" s="142">
        <f t="shared" ref="AI5:AI8" si="32">AG5+AH5</f>
        <v>5326724.759479166</v>
      </c>
      <c r="AK5" s="139"/>
      <c r="AL5" s="143" t="e">
        <f>SUMIFS('[2]CAP19 Input'!BH$12:BH$132,'[2]CAP19 Input'!$AC$12:$AC$132,'Actl Forcst - WA G (No AMI)'!$C5)+SUMIFS('[2]CAP19 Input'!BI$12:BI$132,'[2]CAP19 Input'!$AC$12:$AC$132,'Actl Forcst - WA G (No AMI)'!$C5)</f>
        <v>#VALUE!</v>
      </c>
      <c r="AM5" s="143" t="e">
        <f t="shared" si="8"/>
        <v>#VALUE!</v>
      </c>
      <c r="AN5" s="144" t="e">
        <f t="shared" ref="AN5" si="33">IF(AL5=0,0,AM5/AL5)</f>
        <v>#VALUE!</v>
      </c>
      <c r="AO5" s="144" t="e">
        <f t="shared" ref="AO5:AO8" si="34">IF(OR(AND(ABS(AN5)&gt;0.1,ABS(AM5)&gt;100000),AND(AL5=0,ABS(AM5)&gt;100000)),"Investigate","")</f>
        <v>#VALUE!</v>
      </c>
      <c r="AP5" s="143" t="e">
        <f t="shared" ref="AP5:AP8" si="35">AM5/COUNTIF($E$2:$P$2,"Forecast")</f>
        <v>#VALUE!</v>
      </c>
      <c r="AQ5" s="139"/>
      <c r="AR5" s="143" t="e">
        <f t="shared" si="12"/>
        <v>#VALUE!</v>
      </c>
      <c r="AS5" s="143" t="e">
        <f t="shared" si="12"/>
        <v>#VALUE!</v>
      </c>
      <c r="AT5" s="143" t="e">
        <f t="shared" si="12"/>
        <v>#VALUE!</v>
      </c>
      <c r="AU5" s="143" t="e">
        <f t="shared" si="12"/>
        <v>#VALUE!</v>
      </c>
      <c r="AV5" s="143" t="e">
        <f t="shared" si="12"/>
        <v>#VALUE!</v>
      </c>
      <c r="AW5" s="143" t="e">
        <f t="shared" si="12"/>
        <v>#VALUE!</v>
      </c>
      <c r="AX5" s="143" t="e">
        <f t="shared" si="13"/>
        <v>#VALUE!</v>
      </c>
      <c r="AY5" s="143" t="e">
        <f t="shared" si="13"/>
        <v>#VALUE!</v>
      </c>
      <c r="AZ5" s="143" t="e">
        <f t="shared" si="13"/>
        <v>#VALUE!</v>
      </c>
      <c r="BA5" s="143" t="e">
        <f t="shared" si="13"/>
        <v>#VALUE!</v>
      </c>
      <c r="BB5" s="143" t="e">
        <f t="shared" si="13"/>
        <v>#VALUE!</v>
      </c>
      <c r="BC5" s="143" t="e">
        <f t="shared" si="13"/>
        <v>#VALUE!</v>
      </c>
      <c r="BD5" s="143" t="e">
        <f t="shared" ref="BD5:BD8" si="36">SUM(AR5:BC5)</f>
        <v>#VALUE!</v>
      </c>
      <c r="BE5" s="143">
        <f t="shared" ref="BE5:BE8" si="37">R5</f>
        <v>0</v>
      </c>
      <c r="BF5" s="143" t="e">
        <f t="shared" ref="BF5:BF8" si="38">BD5+BE5</f>
        <v>#VALUE!</v>
      </c>
      <c r="BG5" s="139"/>
      <c r="BH5" s="143" t="e">
        <f t="shared" ref="BH5:BH8" si="39">AR5/2</f>
        <v>#VALUE!</v>
      </c>
      <c r="BI5" s="143" t="e">
        <f>(SUM($AR5:AS5)+SUM($AR5:AR5))/2</f>
        <v>#VALUE!</v>
      </c>
      <c r="BJ5" s="143" t="e">
        <f>(SUM($AR5:AT5)+SUM($AR5:AS5))/2</f>
        <v>#VALUE!</v>
      </c>
      <c r="BK5" s="143" t="e">
        <f>(SUM($AR5:AU5)+SUM($AR5:AT5))/2</f>
        <v>#VALUE!</v>
      </c>
      <c r="BL5" s="143" t="e">
        <f>(SUM($AR5:AV5)+SUM($AR5:AU5))/2</f>
        <v>#VALUE!</v>
      </c>
      <c r="BM5" s="143" t="e">
        <f>(SUM($AR5:AW5)+SUM($AR5:AV5))/2</f>
        <v>#VALUE!</v>
      </c>
      <c r="BN5" s="143" t="e">
        <f>(SUM($AR5:AX5)+SUM($AR5:AW5))/2</f>
        <v>#VALUE!</v>
      </c>
      <c r="BO5" s="143" t="e">
        <f>(SUM($AR5:AY5)+SUM($AR5:AX5))/2</f>
        <v>#VALUE!</v>
      </c>
      <c r="BP5" s="143" t="e">
        <f>(SUM($AR5:AZ5)+SUM($AR5:AY5))/2</f>
        <v>#VALUE!</v>
      </c>
      <c r="BQ5" s="143" t="e">
        <f>(SUM($AR5:BA5)+SUM($AR5:AZ5))/2</f>
        <v>#VALUE!</v>
      </c>
      <c r="BR5" s="143" t="e">
        <f>(SUM($AR5:BB5)+SUM($AR5:BA5))/2</f>
        <v>#VALUE!</v>
      </c>
      <c r="BS5" s="143" t="e">
        <f>(SUM($AR5:BC5)+SUM($AR5:BB5))/2</f>
        <v>#VALUE!</v>
      </c>
      <c r="BT5" s="143" t="e">
        <f t="shared" ref="BT5:BT8" si="40">AVERAGE(BH5:BS5)</f>
        <v>#VALUE!</v>
      </c>
      <c r="BU5" s="143">
        <f t="shared" ref="BU5:BU8" si="41">BE5/2</f>
        <v>0</v>
      </c>
      <c r="BV5" s="143" t="e">
        <f t="shared" ref="BV5:BV8" si="42">BT5+BU5</f>
        <v>#VALUE!</v>
      </c>
      <c r="BX5" s="142" t="e">
        <f>SUMIFS('[2]CAP19 Input'!AV$12:AV$132,'[2]CAP19 Input'!$AC$12:$AC$132,'Actl Forcst - WA G (No AMI)'!$C5)</f>
        <v>#VALUE!</v>
      </c>
      <c r="BY5" s="142" t="e">
        <f>SUMIFS('[2]CAP19 Input'!AW$12:AW$132,'[2]CAP19 Input'!$AC$12:$AC$132,'Actl Forcst - WA G (No AMI)'!$C5)</f>
        <v>#VALUE!</v>
      </c>
      <c r="BZ5" s="142" t="e">
        <f>SUMIFS('[2]CAP19 Input'!AX$12:AX$132,'[2]CAP19 Input'!$AC$12:$AC$132,'Actl Forcst - WA G (No AMI)'!$C5)</f>
        <v>#VALUE!</v>
      </c>
      <c r="CA5" s="142" t="e">
        <f>SUMIFS('[2]CAP19 Input'!AY$12:AY$132,'[2]CAP19 Input'!$AC$12:$AC$132,'Actl Forcst - WA G (No AMI)'!$C5)</f>
        <v>#VALUE!</v>
      </c>
      <c r="CB5" s="142" t="e">
        <f>SUMIFS('[2]CAP19 Input'!AZ$12:AZ$132,'[2]CAP19 Input'!$AC$12:$AC$132,'Actl Forcst - WA G (No AMI)'!$C5)</f>
        <v>#VALUE!</v>
      </c>
      <c r="CC5" s="142" t="e">
        <f>SUMIFS('[2]CAP19 Input'!BA$12:BA$132,'[2]CAP19 Input'!$AC$12:$AC$132,'Actl Forcst - WA G (No AMI)'!$C5)</f>
        <v>#VALUE!</v>
      </c>
      <c r="CD5" s="142" t="e">
        <f>SUMIFS('[2]CAP19 Input'!BB$12:BB$132,'[2]CAP19 Input'!$AC$12:$AC$132,'Actl Forcst - WA G (No AMI)'!$C5)</f>
        <v>#VALUE!</v>
      </c>
      <c r="CE5" s="142" t="e">
        <f>SUMIFS('[2]CAP19 Input'!BC$12:BC$132,'[2]CAP19 Input'!$AC$12:$AC$132,'Actl Forcst - WA G (No AMI)'!$C5)</f>
        <v>#VALUE!</v>
      </c>
      <c r="CF5" s="142" t="e">
        <f>SUMIFS('[2]CAP19 Input'!BD$12:BD$132,'[2]CAP19 Input'!$AC$12:$AC$132,'Actl Forcst - WA G (No AMI)'!$C5)</f>
        <v>#VALUE!</v>
      </c>
      <c r="CG5" s="142" t="e">
        <f>SUMIFS('[2]CAP19 Input'!BE$12:BE$132,'[2]CAP19 Input'!$AC$12:$AC$132,'Actl Forcst - WA G (No AMI)'!$C5)</f>
        <v>#VALUE!</v>
      </c>
      <c r="CH5" s="142" t="e">
        <f>SUMIFS('[2]CAP19 Input'!BF$12:BF$132,'[2]CAP19 Input'!$AC$12:$AC$132,'Actl Forcst - WA G (No AMI)'!$C5)</f>
        <v>#VALUE!</v>
      </c>
      <c r="CI5" s="142" t="e">
        <f>SUMIFS('[2]CAP19 Input'!BG$12:BG$132,'[2]CAP19 Input'!$AC$12:$AC$132,'Actl Forcst - WA G (No AMI)'!$C5)</f>
        <v>#VALUE!</v>
      </c>
      <c r="CJ5" s="142" t="e">
        <f t="shared" ref="CJ5:CJ8" si="43">SUM(BX5:CI5)</f>
        <v>#VALUE!</v>
      </c>
      <c r="CK5" s="142" t="e">
        <f>SUMIFS('[2]CAP19 Input'!BI$12:BI$132,'[2]CAP19 Input'!$AC$12:$AC$132,'Actl Forcst - WA G (No AMI)'!$C5)</f>
        <v>#VALUE!</v>
      </c>
      <c r="CL5" s="142" t="e">
        <f t="shared" ref="CL5:CL8" si="44">CJ5+CK5</f>
        <v>#VALUE!</v>
      </c>
      <c r="CN5" s="142" t="e">
        <f t="shared" ref="CN5:CN8" si="45">BX5/2</f>
        <v>#VALUE!</v>
      </c>
      <c r="CO5" s="142" t="e">
        <f>(SUM($BX5:BY5)+SUM($BX5:BX5))/2</f>
        <v>#VALUE!</v>
      </c>
      <c r="CP5" s="142" t="e">
        <f>(SUM($BX5:BZ5)+SUM($BX5:BY5))/2</f>
        <v>#VALUE!</v>
      </c>
      <c r="CQ5" s="142" t="e">
        <f>(SUM($BX5:CA5)+SUM($BX5:BZ5))/2</f>
        <v>#VALUE!</v>
      </c>
      <c r="CR5" s="142" t="e">
        <f>(SUM($BX5:CB5)+SUM($BX5:CA5))/2</f>
        <v>#VALUE!</v>
      </c>
      <c r="CS5" s="142" t="e">
        <f>(SUM($BX5:CC5)+SUM($BX5:CB5))/2</f>
        <v>#VALUE!</v>
      </c>
      <c r="CT5" s="142" t="e">
        <f>(SUM($BX5:CD5)+SUM($BX5:CC5))/2</f>
        <v>#VALUE!</v>
      </c>
      <c r="CU5" s="142" t="e">
        <f>(SUM($BX5:CE5)+SUM($BX5:CD5))/2</f>
        <v>#VALUE!</v>
      </c>
      <c r="CV5" s="142" t="e">
        <f>(SUM($BX5:CF5)+SUM($BX5:CE5))/2</f>
        <v>#VALUE!</v>
      </c>
      <c r="CW5" s="142" t="e">
        <f>(SUM($BX5:CG5)+SUM($BX5:CF5))/2</f>
        <v>#VALUE!</v>
      </c>
      <c r="CX5" s="142" t="e">
        <f>(SUM($BX5:CH5)+SUM($BX5:CG5))/2</f>
        <v>#VALUE!</v>
      </c>
      <c r="CY5" s="142" t="e">
        <f>(SUM($BX5:CI5)+SUM($BX5:CH5))/2</f>
        <v>#VALUE!</v>
      </c>
      <c r="CZ5" s="142" t="e">
        <f t="shared" ref="CZ5:CZ8" si="46">AVERAGE(CN5:CY5)</f>
        <v>#VALUE!</v>
      </c>
      <c r="DA5" s="142" t="e">
        <f t="shared" ref="DA5:DA8" si="47">CK5/2</f>
        <v>#VALUE!</v>
      </c>
      <c r="DB5" s="142" t="e">
        <f t="shared" ref="DB5:DB8" si="48">CZ5+DA5</f>
        <v>#VALUE!</v>
      </c>
      <c r="DG5" s="138" t="s">
        <v>126</v>
      </c>
    </row>
    <row r="6" spans="1:111">
      <c r="A6" s="140">
        <v>5016</v>
      </c>
      <c r="B6" s="138" t="s">
        <v>132</v>
      </c>
      <c r="C6" s="138" t="s">
        <v>145</v>
      </c>
      <c r="D6" s="145">
        <v>1</v>
      </c>
      <c r="E6" s="142">
        <v>42108.185272115203</v>
      </c>
      <c r="F6" s="142">
        <v>42108.185272115203</v>
      </c>
      <c r="G6" s="142">
        <v>88612.177360023998</v>
      </c>
      <c r="H6" s="142">
        <v>42108.185272115203</v>
      </c>
      <c r="I6" s="142">
        <v>42108.185272115203</v>
      </c>
      <c r="J6" s="142">
        <v>66732.916576628806</v>
      </c>
      <c r="K6" s="142">
        <v>70250.777692003205</v>
      </c>
      <c r="L6" s="142">
        <v>42108.185272115203</v>
      </c>
      <c r="M6" s="142">
        <v>112323.23433970081</v>
      </c>
      <c r="N6" s="142">
        <v>42108.185272115203</v>
      </c>
      <c r="O6" s="142">
        <v>140607.11049016961</v>
      </c>
      <c r="P6" s="142">
        <v>31213.1785980512</v>
      </c>
      <c r="Q6" s="142">
        <f t="shared" si="27"/>
        <v>762388.50668926886</v>
      </c>
      <c r="R6" s="142">
        <v>767983.24111504003</v>
      </c>
      <c r="S6" s="142">
        <f t="shared" si="28"/>
        <v>1530371.7478043088</v>
      </c>
      <c r="U6" s="142">
        <f t="shared" si="29"/>
        <v>21054.092636057601</v>
      </c>
      <c r="V6" s="142">
        <f>(SUM($E6:F6)+SUM($E6:E6))/2</f>
        <v>63162.277908172808</v>
      </c>
      <c r="W6" s="142">
        <f>(SUM($E6:G6)+SUM($E6:F6))/2</f>
        <v>128522.4592242424</v>
      </c>
      <c r="X6" s="142">
        <f>(SUM($E6:H6)+SUM($E6:G6))/2</f>
        <v>193882.64054031199</v>
      </c>
      <c r="Y6" s="142">
        <f>(SUM($E6:I6)+SUM($E6:H6))/2</f>
        <v>235990.82581242721</v>
      </c>
      <c r="Z6" s="142">
        <f>(SUM($E6:J6)+SUM($E6:I6))/2</f>
        <v>290411.3767367992</v>
      </c>
      <c r="AA6" s="142">
        <f>(SUM($E6:K6)+SUM($E6:J6))/2</f>
        <v>358903.22387111525</v>
      </c>
      <c r="AB6" s="142">
        <f>(SUM($E6:L6)+SUM($E6:K6))/2</f>
        <v>415082.70535317448</v>
      </c>
      <c r="AC6" s="142">
        <f>(SUM($E6:M6)+SUM($E6:L6))/2</f>
        <v>492298.41515908251</v>
      </c>
      <c r="AD6" s="142">
        <f>(SUM($E6:N6)+SUM($E6:M6))/2</f>
        <v>569514.12496499042</v>
      </c>
      <c r="AE6" s="142">
        <f>(SUM($E6:O6)+SUM($E6:N6))/2</f>
        <v>660871.77284613287</v>
      </c>
      <c r="AF6" s="142">
        <f>(SUM($E6:P6)+SUM($E6:O6))/2</f>
        <v>746781.91739024327</v>
      </c>
      <c r="AG6" s="142">
        <f t="shared" si="30"/>
        <v>348039.65270356246</v>
      </c>
      <c r="AH6" s="142">
        <f t="shared" si="31"/>
        <v>383991.62055752001</v>
      </c>
      <c r="AI6" s="142">
        <f t="shared" si="32"/>
        <v>732031.27326108248</v>
      </c>
      <c r="AK6" s="139"/>
      <c r="AL6" s="143" t="e">
        <f>SUMIFS('[2]CAP19 Input'!BH$12:BH$132,'[2]CAP19 Input'!$AC$12:$AC$132,'Actl Forcst - WA G (No AMI)'!$C6)+SUMIFS('[2]CAP19 Input'!BI$12:BI$132,'[2]CAP19 Input'!$AC$12:$AC$132,'Actl Forcst - WA G (No AMI)'!$C6)</f>
        <v>#VALUE!</v>
      </c>
      <c r="AM6" s="143" t="e">
        <f t="shared" si="8"/>
        <v>#VALUE!</v>
      </c>
      <c r="AN6" s="144" t="e">
        <f t="shared" ref="AN6:AN13" si="49">IF(AL6=0,0,AM6/AL6)</f>
        <v>#VALUE!</v>
      </c>
      <c r="AO6" s="144" t="e">
        <f t="shared" si="34"/>
        <v>#VALUE!</v>
      </c>
      <c r="AP6" s="143" t="e">
        <f t="shared" si="35"/>
        <v>#VALUE!</v>
      </c>
      <c r="AQ6" s="139"/>
      <c r="AR6" s="143" t="e">
        <f t="shared" ref="AR6:AW9" si="50">IF(AR$2="Actual",E6,E6+$AP6)</f>
        <v>#VALUE!</v>
      </c>
      <c r="AS6" s="143" t="e">
        <f t="shared" si="50"/>
        <v>#VALUE!</v>
      </c>
      <c r="AT6" s="143" t="e">
        <f t="shared" si="50"/>
        <v>#VALUE!</v>
      </c>
      <c r="AU6" s="143" t="e">
        <f t="shared" ref="AU6:AZ8" si="51">IF(AU$2="Actual",H6,H6+$AP6)</f>
        <v>#VALUE!</v>
      </c>
      <c r="AV6" s="143" t="e">
        <f t="shared" si="51"/>
        <v>#VALUE!</v>
      </c>
      <c r="AW6" s="143" t="e">
        <f t="shared" si="51"/>
        <v>#VALUE!</v>
      </c>
      <c r="AX6" s="143" t="e">
        <f t="shared" si="51"/>
        <v>#VALUE!</v>
      </c>
      <c r="AY6" s="143" t="e">
        <f t="shared" si="51"/>
        <v>#VALUE!</v>
      </c>
      <c r="AZ6" s="143" t="e">
        <f t="shared" si="51"/>
        <v>#VALUE!</v>
      </c>
      <c r="BA6" s="143" t="e">
        <f t="shared" ref="BA6:BC9" si="52">IF(BA$2="Actual",N6,N6+$AP6)</f>
        <v>#VALUE!</v>
      </c>
      <c r="BB6" s="143" t="e">
        <f t="shared" si="52"/>
        <v>#VALUE!</v>
      </c>
      <c r="BC6" s="143" t="e">
        <f t="shared" si="52"/>
        <v>#VALUE!</v>
      </c>
      <c r="BD6" s="143" t="e">
        <f t="shared" si="36"/>
        <v>#VALUE!</v>
      </c>
      <c r="BE6" s="143">
        <f t="shared" si="37"/>
        <v>767983.24111504003</v>
      </c>
      <c r="BF6" s="143" t="e">
        <f t="shared" si="38"/>
        <v>#VALUE!</v>
      </c>
      <c r="BG6" s="139"/>
      <c r="BH6" s="143" t="e">
        <f t="shared" si="39"/>
        <v>#VALUE!</v>
      </c>
      <c r="BI6" s="143" t="e">
        <f>(SUM($AR6:AS6)+SUM($AR6:AR6))/2</f>
        <v>#VALUE!</v>
      </c>
      <c r="BJ6" s="143" t="e">
        <f>(SUM($AR6:AT6)+SUM($AR6:AS6))/2</f>
        <v>#VALUE!</v>
      </c>
      <c r="BK6" s="143" t="e">
        <f>(SUM($AR6:AU6)+SUM($AR6:AT6))/2</f>
        <v>#VALUE!</v>
      </c>
      <c r="BL6" s="143" t="e">
        <f>(SUM($AR6:AV6)+SUM($AR6:AU6))/2</f>
        <v>#VALUE!</v>
      </c>
      <c r="BM6" s="143" t="e">
        <f>(SUM($AR6:AW6)+SUM($AR6:AV6))/2</f>
        <v>#VALUE!</v>
      </c>
      <c r="BN6" s="143" t="e">
        <f>(SUM($AR6:AX6)+SUM($AR6:AW6))/2</f>
        <v>#VALUE!</v>
      </c>
      <c r="BO6" s="143" t="e">
        <f>(SUM($AR6:AY6)+SUM($AR6:AX6))/2</f>
        <v>#VALUE!</v>
      </c>
      <c r="BP6" s="143" t="e">
        <f>(SUM($AR6:AZ6)+SUM($AR6:AY6))/2</f>
        <v>#VALUE!</v>
      </c>
      <c r="BQ6" s="143" t="e">
        <f>(SUM($AR6:BA6)+SUM($AR6:AZ6))/2</f>
        <v>#VALUE!</v>
      </c>
      <c r="BR6" s="143" t="e">
        <f>(SUM($AR6:BB6)+SUM($AR6:BA6))/2</f>
        <v>#VALUE!</v>
      </c>
      <c r="BS6" s="143" t="e">
        <f>(SUM($AR6:BC6)+SUM($AR6:BB6))/2</f>
        <v>#VALUE!</v>
      </c>
      <c r="BT6" s="143" t="e">
        <f t="shared" si="40"/>
        <v>#VALUE!</v>
      </c>
      <c r="BU6" s="143">
        <f t="shared" si="41"/>
        <v>383991.62055752001</v>
      </c>
      <c r="BV6" s="143" t="e">
        <f t="shared" si="42"/>
        <v>#VALUE!</v>
      </c>
      <c r="BX6" s="142" t="e">
        <f>SUMIFS('[2]CAP19 Input'!AV$12:AV$132,'[2]CAP19 Input'!$AC$12:$AC$132,'Actl Forcst - WA G (No AMI)'!$C6)</f>
        <v>#VALUE!</v>
      </c>
      <c r="BY6" s="142" t="e">
        <f>SUMIFS('[2]CAP19 Input'!AW$12:AW$132,'[2]CAP19 Input'!$AC$12:$AC$132,'Actl Forcst - WA G (No AMI)'!$C6)</f>
        <v>#VALUE!</v>
      </c>
      <c r="BZ6" s="142" t="e">
        <f>SUMIFS('[2]CAP19 Input'!AX$12:AX$132,'[2]CAP19 Input'!$AC$12:$AC$132,'Actl Forcst - WA G (No AMI)'!$C6)</f>
        <v>#VALUE!</v>
      </c>
      <c r="CA6" s="142" t="e">
        <f>SUMIFS('[2]CAP19 Input'!AY$12:AY$132,'[2]CAP19 Input'!$AC$12:$AC$132,'Actl Forcst - WA G (No AMI)'!$C6)</f>
        <v>#VALUE!</v>
      </c>
      <c r="CB6" s="142" t="e">
        <f>SUMIFS('[2]CAP19 Input'!AZ$12:AZ$132,'[2]CAP19 Input'!$AC$12:$AC$132,'Actl Forcst - WA G (No AMI)'!$C6)</f>
        <v>#VALUE!</v>
      </c>
      <c r="CC6" s="142" t="e">
        <f>SUMIFS('[2]CAP19 Input'!BA$12:BA$132,'[2]CAP19 Input'!$AC$12:$AC$132,'Actl Forcst - WA G (No AMI)'!$C6)</f>
        <v>#VALUE!</v>
      </c>
      <c r="CD6" s="142" t="e">
        <f>SUMIFS('[2]CAP19 Input'!BB$12:BB$132,'[2]CAP19 Input'!$AC$12:$AC$132,'Actl Forcst - WA G (No AMI)'!$C6)</f>
        <v>#VALUE!</v>
      </c>
      <c r="CE6" s="142" t="e">
        <f>SUMIFS('[2]CAP19 Input'!BC$12:BC$132,'[2]CAP19 Input'!$AC$12:$AC$132,'Actl Forcst - WA G (No AMI)'!$C6)</f>
        <v>#VALUE!</v>
      </c>
      <c r="CF6" s="142" t="e">
        <f>SUMIFS('[2]CAP19 Input'!BD$12:BD$132,'[2]CAP19 Input'!$AC$12:$AC$132,'Actl Forcst - WA G (No AMI)'!$C6)</f>
        <v>#VALUE!</v>
      </c>
      <c r="CG6" s="142" t="e">
        <f>SUMIFS('[2]CAP19 Input'!BE$12:BE$132,'[2]CAP19 Input'!$AC$12:$AC$132,'Actl Forcst - WA G (No AMI)'!$C6)</f>
        <v>#VALUE!</v>
      </c>
      <c r="CH6" s="142" t="e">
        <f>SUMIFS('[2]CAP19 Input'!BF$12:BF$132,'[2]CAP19 Input'!$AC$12:$AC$132,'Actl Forcst - WA G (No AMI)'!$C6)</f>
        <v>#VALUE!</v>
      </c>
      <c r="CI6" s="142" t="e">
        <f>SUMIFS('[2]CAP19 Input'!BG$12:BG$132,'[2]CAP19 Input'!$AC$12:$AC$132,'Actl Forcst - WA G (No AMI)'!$C6)</f>
        <v>#VALUE!</v>
      </c>
      <c r="CJ6" s="142" t="e">
        <f t="shared" si="43"/>
        <v>#VALUE!</v>
      </c>
      <c r="CK6" s="142" t="e">
        <f>SUMIFS('[2]CAP19 Input'!BI$12:BI$132,'[2]CAP19 Input'!$AC$12:$AC$132,'Actl Forcst - WA G (No AMI)'!$C6)</f>
        <v>#VALUE!</v>
      </c>
      <c r="CL6" s="142" t="e">
        <f t="shared" si="44"/>
        <v>#VALUE!</v>
      </c>
      <c r="CN6" s="142" t="e">
        <f t="shared" si="45"/>
        <v>#VALUE!</v>
      </c>
      <c r="CO6" s="142" t="e">
        <f>(SUM($BX6:BY6)+SUM($BX6:BX6))/2</f>
        <v>#VALUE!</v>
      </c>
      <c r="CP6" s="142" t="e">
        <f>(SUM($BX6:BZ6)+SUM($BX6:BY6))/2</f>
        <v>#VALUE!</v>
      </c>
      <c r="CQ6" s="142" t="e">
        <f>(SUM($BX6:CA6)+SUM($BX6:BZ6))/2</f>
        <v>#VALUE!</v>
      </c>
      <c r="CR6" s="142" t="e">
        <f>(SUM($BX6:CB6)+SUM($BX6:CA6))/2</f>
        <v>#VALUE!</v>
      </c>
      <c r="CS6" s="142" t="e">
        <f>(SUM($BX6:CC6)+SUM($BX6:CB6))/2</f>
        <v>#VALUE!</v>
      </c>
      <c r="CT6" s="142" t="e">
        <f>(SUM($BX6:CD6)+SUM($BX6:CC6))/2</f>
        <v>#VALUE!</v>
      </c>
      <c r="CU6" s="142" t="e">
        <f>(SUM($BX6:CE6)+SUM($BX6:CD6))/2</f>
        <v>#VALUE!</v>
      </c>
      <c r="CV6" s="142" t="e">
        <f>(SUM($BX6:CF6)+SUM($BX6:CE6))/2</f>
        <v>#VALUE!</v>
      </c>
      <c r="CW6" s="142" t="e">
        <f>(SUM($BX6:CG6)+SUM($BX6:CF6))/2</f>
        <v>#VALUE!</v>
      </c>
      <c r="CX6" s="142" t="e">
        <f>(SUM($BX6:CH6)+SUM($BX6:CG6))/2</f>
        <v>#VALUE!</v>
      </c>
      <c r="CY6" s="142" t="e">
        <f>(SUM($BX6:CI6)+SUM($BX6:CH6))/2</f>
        <v>#VALUE!</v>
      </c>
      <c r="CZ6" s="142" t="e">
        <f t="shared" si="46"/>
        <v>#VALUE!</v>
      </c>
      <c r="DA6" s="142" t="e">
        <f t="shared" si="47"/>
        <v>#VALUE!</v>
      </c>
      <c r="DB6" s="142" t="e">
        <f t="shared" si="48"/>
        <v>#VALUE!</v>
      </c>
      <c r="DG6" s="138" t="s">
        <v>124</v>
      </c>
    </row>
    <row r="7" spans="1:111">
      <c r="A7" s="140">
        <v>5020</v>
      </c>
      <c r="B7" s="138" t="s">
        <v>128</v>
      </c>
      <c r="C7" s="138" t="s">
        <v>146</v>
      </c>
      <c r="D7" s="145">
        <v>1</v>
      </c>
      <c r="E7" s="142">
        <v>19403.756341382399</v>
      </c>
      <c r="F7" s="142">
        <v>61006.552067275203</v>
      </c>
      <c r="G7" s="142">
        <v>42560.056007487998</v>
      </c>
      <c r="H7" s="142">
        <v>115707.372553728</v>
      </c>
      <c r="I7" s="142">
        <v>124964.199560512</v>
      </c>
      <c r="J7" s="142">
        <v>29243.2119538144</v>
      </c>
      <c r="K7" s="142">
        <v>79729.092519865604</v>
      </c>
      <c r="L7" s="142">
        <v>48940.358119771197</v>
      </c>
      <c r="M7" s="142">
        <v>423151.7409125152</v>
      </c>
      <c r="N7" s="142">
        <v>119521.885027856</v>
      </c>
      <c r="O7" s="142">
        <v>27752.246079259199</v>
      </c>
      <c r="P7" s="142">
        <v>35295.581629534398</v>
      </c>
      <c r="Q7" s="142">
        <f t="shared" si="27"/>
        <v>1127276.0527730016</v>
      </c>
      <c r="R7" s="142">
        <v>0</v>
      </c>
      <c r="S7" s="142">
        <f t="shared" si="28"/>
        <v>1127276.0527730016</v>
      </c>
      <c r="U7" s="142">
        <f t="shared" si="29"/>
        <v>9701.8781706911996</v>
      </c>
      <c r="V7" s="142">
        <f>(SUM($E7:F7)+SUM($E7:E7))/2</f>
        <v>49907.032375019997</v>
      </c>
      <c r="W7" s="142">
        <f>(SUM($E7:G7)+SUM($E7:F7))/2</f>
        <v>101690.33641240161</v>
      </c>
      <c r="X7" s="142">
        <f>(SUM($E7:H7)+SUM($E7:G7))/2</f>
        <v>180824.0506930096</v>
      </c>
      <c r="Y7" s="142">
        <f>(SUM($E7:I7)+SUM($E7:H7))/2</f>
        <v>301159.83675012959</v>
      </c>
      <c r="Z7" s="142">
        <f>(SUM($E7:J7)+SUM($E7:I7))/2</f>
        <v>378263.54250729282</v>
      </c>
      <c r="AA7" s="142">
        <f>(SUM($E7:K7)+SUM($E7:J7))/2</f>
        <v>432749.69474413281</v>
      </c>
      <c r="AB7" s="142">
        <f>(SUM($E7:L7)+SUM($E7:K7))/2</f>
        <v>497084.42006395117</v>
      </c>
      <c r="AC7" s="142">
        <f>(SUM($E7:M7)+SUM($E7:L7))/2</f>
        <v>733130.46958009433</v>
      </c>
      <c r="AD7" s="142">
        <f>(SUM($E7:N7)+SUM($E7:M7))/2</f>
        <v>1004467.28255028</v>
      </c>
      <c r="AE7" s="142">
        <f>(SUM($E7:O7)+SUM($E7:N7))/2</f>
        <v>1078104.3481038376</v>
      </c>
      <c r="AF7" s="142">
        <f>(SUM($E7:P7)+SUM($E7:O7))/2</f>
        <v>1109628.2619582345</v>
      </c>
      <c r="AG7" s="142">
        <f t="shared" si="30"/>
        <v>489725.92949242285</v>
      </c>
      <c r="AH7" s="142">
        <f t="shared" si="31"/>
        <v>0</v>
      </c>
      <c r="AI7" s="142">
        <f t="shared" si="32"/>
        <v>489725.92949242285</v>
      </c>
      <c r="AK7" s="139"/>
      <c r="AL7" s="143" t="e">
        <f>SUMIFS('[2]CAP19 Input'!BH$12:BH$132,'[2]CAP19 Input'!$AC$12:$AC$132,'Actl Forcst - WA G (No AMI)'!$C7)+SUMIFS('[2]CAP19 Input'!BI$12:BI$132,'[2]CAP19 Input'!$AC$12:$AC$132,'Actl Forcst - WA G (No AMI)'!$C7)</f>
        <v>#VALUE!</v>
      </c>
      <c r="AM7" s="143" t="e">
        <f t="shared" si="8"/>
        <v>#VALUE!</v>
      </c>
      <c r="AN7" s="144" t="e">
        <f t="shared" si="49"/>
        <v>#VALUE!</v>
      </c>
      <c r="AO7" s="144" t="e">
        <f t="shared" si="34"/>
        <v>#VALUE!</v>
      </c>
      <c r="AP7" s="143" t="e">
        <f t="shared" si="35"/>
        <v>#VALUE!</v>
      </c>
      <c r="AQ7" s="139"/>
      <c r="AR7" s="143" t="e">
        <f t="shared" si="50"/>
        <v>#VALUE!</v>
      </c>
      <c r="AS7" s="143" t="e">
        <f t="shared" si="50"/>
        <v>#VALUE!</v>
      </c>
      <c r="AT7" s="143" t="e">
        <f t="shared" si="50"/>
        <v>#VALUE!</v>
      </c>
      <c r="AU7" s="143" t="e">
        <f t="shared" si="51"/>
        <v>#VALUE!</v>
      </c>
      <c r="AV7" s="143" t="e">
        <f t="shared" si="51"/>
        <v>#VALUE!</v>
      </c>
      <c r="AW7" s="143" t="e">
        <f t="shared" si="51"/>
        <v>#VALUE!</v>
      </c>
      <c r="AX7" s="143" t="e">
        <f t="shared" si="51"/>
        <v>#VALUE!</v>
      </c>
      <c r="AY7" s="143" t="e">
        <f t="shared" si="51"/>
        <v>#VALUE!</v>
      </c>
      <c r="AZ7" s="143" t="e">
        <f t="shared" si="51"/>
        <v>#VALUE!</v>
      </c>
      <c r="BA7" s="143" t="e">
        <f t="shared" si="52"/>
        <v>#VALUE!</v>
      </c>
      <c r="BB7" s="143" t="e">
        <f t="shared" si="52"/>
        <v>#VALUE!</v>
      </c>
      <c r="BC7" s="143" t="e">
        <f t="shared" si="52"/>
        <v>#VALUE!</v>
      </c>
      <c r="BD7" s="143" t="e">
        <f t="shared" si="36"/>
        <v>#VALUE!</v>
      </c>
      <c r="BE7" s="143">
        <f t="shared" si="37"/>
        <v>0</v>
      </c>
      <c r="BF7" s="143" t="e">
        <f t="shared" si="38"/>
        <v>#VALUE!</v>
      </c>
      <c r="BG7" s="139"/>
      <c r="BH7" s="143" t="e">
        <f t="shared" si="39"/>
        <v>#VALUE!</v>
      </c>
      <c r="BI7" s="143" t="e">
        <f>(SUM($AR7:AS7)+SUM($AR7:AR7))/2</f>
        <v>#VALUE!</v>
      </c>
      <c r="BJ7" s="143" t="e">
        <f>(SUM($AR7:AT7)+SUM($AR7:AS7))/2</f>
        <v>#VALUE!</v>
      </c>
      <c r="BK7" s="143" t="e">
        <f>(SUM($AR7:AU7)+SUM($AR7:AT7))/2</f>
        <v>#VALUE!</v>
      </c>
      <c r="BL7" s="143" t="e">
        <f>(SUM($AR7:AV7)+SUM($AR7:AU7))/2</f>
        <v>#VALUE!</v>
      </c>
      <c r="BM7" s="143" t="e">
        <f>(SUM($AR7:AW7)+SUM($AR7:AV7))/2</f>
        <v>#VALUE!</v>
      </c>
      <c r="BN7" s="143" t="e">
        <f>(SUM($AR7:AX7)+SUM($AR7:AW7))/2</f>
        <v>#VALUE!</v>
      </c>
      <c r="BO7" s="143" t="e">
        <f>(SUM($AR7:AY7)+SUM($AR7:AX7))/2</f>
        <v>#VALUE!</v>
      </c>
      <c r="BP7" s="143" t="e">
        <f>(SUM($AR7:AZ7)+SUM($AR7:AY7))/2</f>
        <v>#VALUE!</v>
      </c>
      <c r="BQ7" s="143" t="e">
        <f>(SUM($AR7:BA7)+SUM($AR7:AZ7))/2</f>
        <v>#VALUE!</v>
      </c>
      <c r="BR7" s="143" t="e">
        <f>(SUM($AR7:BB7)+SUM($AR7:BA7))/2</f>
        <v>#VALUE!</v>
      </c>
      <c r="BS7" s="143" t="e">
        <f>(SUM($AR7:BC7)+SUM($AR7:BB7))/2</f>
        <v>#VALUE!</v>
      </c>
      <c r="BT7" s="143" t="e">
        <f t="shared" si="40"/>
        <v>#VALUE!</v>
      </c>
      <c r="BU7" s="143">
        <f t="shared" si="41"/>
        <v>0</v>
      </c>
      <c r="BV7" s="143" t="e">
        <f t="shared" si="42"/>
        <v>#VALUE!</v>
      </c>
      <c r="BX7" s="142" t="e">
        <f>SUMIFS('[2]CAP19 Input'!AV$12:AV$132,'[2]CAP19 Input'!$AC$12:$AC$132,'Actl Forcst - WA G (No AMI)'!$C7)</f>
        <v>#VALUE!</v>
      </c>
      <c r="BY7" s="142" t="e">
        <f>SUMIFS('[2]CAP19 Input'!AW$12:AW$132,'[2]CAP19 Input'!$AC$12:$AC$132,'Actl Forcst - WA G (No AMI)'!$C7)</f>
        <v>#VALUE!</v>
      </c>
      <c r="BZ7" s="142" t="e">
        <f>SUMIFS('[2]CAP19 Input'!AX$12:AX$132,'[2]CAP19 Input'!$AC$12:$AC$132,'Actl Forcst - WA G (No AMI)'!$C7)</f>
        <v>#VALUE!</v>
      </c>
      <c r="CA7" s="142" t="e">
        <f>SUMIFS('[2]CAP19 Input'!AY$12:AY$132,'[2]CAP19 Input'!$AC$12:$AC$132,'Actl Forcst - WA G (No AMI)'!$C7)</f>
        <v>#VALUE!</v>
      </c>
      <c r="CB7" s="142" t="e">
        <f>SUMIFS('[2]CAP19 Input'!AZ$12:AZ$132,'[2]CAP19 Input'!$AC$12:$AC$132,'Actl Forcst - WA G (No AMI)'!$C7)</f>
        <v>#VALUE!</v>
      </c>
      <c r="CC7" s="142" t="e">
        <f>SUMIFS('[2]CAP19 Input'!BA$12:BA$132,'[2]CAP19 Input'!$AC$12:$AC$132,'Actl Forcst - WA G (No AMI)'!$C7)</f>
        <v>#VALUE!</v>
      </c>
      <c r="CD7" s="142" t="e">
        <f>SUMIFS('[2]CAP19 Input'!BB$12:BB$132,'[2]CAP19 Input'!$AC$12:$AC$132,'Actl Forcst - WA G (No AMI)'!$C7)</f>
        <v>#VALUE!</v>
      </c>
      <c r="CE7" s="142" t="e">
        <f>SUMIFS('[2]CAP19 Input'!BC$12:BC$132,'[2]CAP19 Input'!$AC$12:$AC$132,'Actl Forcst - WA G (No AMI)'!$C7)</f>
        <v>#VALUE!</v>
      </c>
      <c r="CF7" s="142" t="e">
        <f>SUMIFS('[2]CAP19 Input'!BD$12:BD$132,'[2]CAP19 Input'!$AC$12:$AC$132,'Actl Forcst - WA G (No AMI)'!$C7)</f>
        <v>#VALUE!</v>
      </c>
      <c r="CG7" s="142" t="e">
        <f>SUMIFS('[2]CAP19 Input'!BE$12:BE$132,'[2]CAP19 Input'!$AC$12:$AC$132,'Actl Forcst - WA G (No AMI)'!$C7)</f>
        <v>#VALUE!</v>
      </c>
      <c r="CH7" s="142" t="e">
        <f>SUMIFS('[2]CAP19 Input'!BF$12:BF$132,'[2]CAP19 Input'!$AC$12:$AC$132,'Actl Forcst - WA G (No AMI)'!$C7)</f>
        <v>#VALUE!</v>
      </c>
      <c r="CI7" s="142" t="e">
        <f>SUMIFS('[2]CAP19 Input'!BG$12:BG$132,'[2]CAP19 Input'!$AC$12:$AC$132,'Actl Forcst - WA G (No AMI)'!$C7)</f>
        <v>#VALUE!</v>
      </c>
      <c r="CJ7" s="142" t="e">
        <f t="shared" si="43"/>
        <v>#VALUE!</v>
      </c>
      <c r="CK7" s="142" t="e">
        <f>SUMIFS('[2]CAP19 Input'!BI$12:BI$132,'[2]CAP19 Input'!$AC$12:$AC$132,'Actl Forcst - WA G (No AMI)'!$C7)</f>
        <v>#VALUE!</v>
      </c>
      <c r="CL7" s="142" t="e">
        <f t="shared" si="44"/>
        <v>#VALUE!</v>
      </c>
      <c r="CN7" s="142" t="e">
        <f t="shared" si="45"/>
        <v>#VALUE!</v>
      </c>
      <c r="CO7" s="142" t="e">
        <f>(SUM($BX7:BY7)+SUM($BX7:BX7))/2</f>
        <v>#VALUE!</v>
      </c>
      <c r="CP7" s="142" t="e">
        <f>(SUM($BX7:BZ7)+SUM($BX7:BY7))/2</f>
        <v>#VALUE!</v>
      </c>
      <c r="CQ7" s="142" t="e">
        <f>(SUM($BX7:CA7)+SUM($BX7:BZ7))/2</f>
        <v>#VALUE!</v>
      </c>
      <c r="CR7" s="142" t="e">
        <f>(SUM($BX7:CB7)+SUM($BX7:CA7))/2</f>
        <v>#VALUE!</v>
      </c>
      <c r="CS7" s="142" t="e">
        <f>(SUM($BX7:CC7)+SUM($BX7:CB7))/2</f>
        <v>#VALUE!</v>
      </c>
      <c r="CT7" s="142" t="e">
        <f>(SUM($BX7:CD7)+SUM($BX7:CC7))/2</f>
        <v>#VALUE!</v>
      </c>
      <c r="CU7" s="142" t="e">
        <f>(SUM($BX7:CE7)+SUM($BX7:CD7))/2</f>
        <v>#VALUE!</v>
      </c>
      <c r="CV7" s="142" t="e">
        <f>(SUM($BX7:CF7)+SUM($BX7:CE7))/2</f>
        <v>#VALUE!</v>
      </c>
      <c r="CW7" s="142" t="e">
        <f>(SUM($BX7:CG7)+SUM($BX7:CF7))/2</f>
        <v>#VALUE!</v>
      </c>
      <c r="CX7" s="142" t="e">
        <f>(SUM($BX7:CH7)+SUM($BX7:CG7))/2</f>
        <v>#VALUE!</v>
      </c>
      <c r="CY7" s="142" t="e">
        <f>(SUM($BX7:CI7)+SUM($BX7:CH7))/2</f>
        <v>#VALUE!</v>
      </c>
      <c r="CZ7" s="142" t="e">
        <f t="shared" si="46"/>
        <v>#VALUE!</v>
      </c>
      <c r="DA7" s="142" t="e">
        <f t="shared" si="47"/>
        <v>#VALUE!</v>
      </c>
      <c r="DB7" s="142" t="e">
        <f t="shared" si="48"/>
        <v>#VALUE!</v>
      </c>
      <c r="DG7" s="138" t="s">
        <v>127</v>
      </c>
    </row>
    <row r="8" spans="1:111">
      <c r="A8" s="140">
        <v>5020</v>
      </c>
      <c r="B8" s="138" t="s">
        <v>131</v>
      </c>
      <c r="C8" s="138" t="s">
        <v>147</v>
      </c>
      <c r="D8" s="145">
        <v>1</v>
      </c>
      <c r="E8" s="142">
        <v>0</v>
      </c>
      <c r="F8" s="142">
        <v>0</v>
      </c>
      <c r="G8" s="142">
        <v>0</v>
      </c>
      <c r="H8" s="142">
        <v>0</v>
      </c>
      <c r="I8" s="142">
        <v>0</v>
      </c>
      <c r="J8" s="142">
        <v>0</v>
      </c>
      <c r="K8" s="142">
        <v>0</v>
      </c>
      <c r="L8" s="142">
        <v>0</v>
      </c>
      <c r="M8" s="142">
        <v>0</v>
      </c>
      <c r="N8" s="142">
        <v>0</v>
      </c>
      <c r="O8" s="142">
        <v>0</v>
      </c>
      <c r="P8" s="142">
        <v>0</v>
      </c>
      <c r="Q8" s="142">
        <f t="shared" si="27"/>
        <v>0</v>
      </c>
      <c r="R8" s="142">
        <v>-31811.201645025001</v>
      </c>
      <c r="S8" s="142">
        <f t="shared" si="28"/>
        <v>-31811.201645025001</v>
      </c>
      <c r="U8" s="142">
        <f t="shared" si="29"/>
        <v>0</v>
      </c>
      <c r="V8" s="142">
        <f>(SUM($E8:F8)+SUM($E8:E8))/2</f>
        <v>0</v>
      </c>
      <c r="W8" s="142">
        <f>(SUM($E8:G8)+SUM($E8:F8))/2</f>
        <v>0</v>
      </c>
      <c r="X8" s="142">
        <f>(SUM($E8:H8)+SUM($E8:G8))/2</f>
        <v>0</v>
      </c>
      <c r="Y8" s="142">
        <f>(SUM($E8:I8)+SUM($E8:H8))/2</f>
        <v>0</v>
      </c>
      <c r="Z8" s="142">
        <f>(SUM($E8:J8)+SUM($E8:I8))/2</f>
        <v>0</v>
      </c>
      <c r="AA8" s="142">
        <f>(SUM($E8:K8)+SUM($E8:J8))/2</f>
        <v>0</v>
      </c>
      <c r="AB8" s="142">
        <f>(SUM($E8:L8)+SUM($E8:K8))/2</f>
        <v>0</v>
      </c>
      <c r="AC8" s="142">
        <f>(SUM($E8:M8)+SUM($E8:L8))/2</f>
        <v>0</v>
      </c>
      <c r="AD8" s="142">
        <f>(SUM($E8:N8)+SUM($E8:M8))/2</f>
        <v>0</v>
      </c>
      <c r="AE8" s="142">
        <f>(SUM($E8:O8)+SUM($E8:N8))/2</f>
        <v>0</v>
      </c>
      <c r="AF8" s="142">
        <f>(SUM($E8:P8)+SUM($E8:O8))/2</f>
        <v>0</v>
      </c>
      <c r="AG8" s="142">
        <f t="shared" si="30"/>
        <v>0</v>
      </c>
      <c r="AH8" s="142">
        <f t="shared" si="31"/>
        <v>-15905.600822512501</v>
      </c>
      <c r="AI8" s="142">
        <f t="shared" si="32"/>
        <v>-15905.600822512501</v>
      </c>
      <c r="AK8" s="139"/>
      <c r="AL8" s="143" t="e">
        <f>SUMIFS('[2]CAP19 Input'!BH$12:BH$132,'[2]CAP19 Input'!$AC$12:$AC$132,'Actl Forcst - WA G (No AMI)'!$C8)+SUMIFS('[2]CAP19 Input'!BI$12:BI$132,'[2]CAP19 Input'!$AC$12:$AC$132,'Actl Forcst - WA G (No AMI)'!$C8)</f>
        <v>#VALUE!</v>
      </c>
      <c r="AM8" s="143" t="e">
        <f t="shared" si="8"/>
        <v>#VALUE!</v>
      </c>
      <c r="AN8" s="144" t="e">
        <f t="shared" si="49"/>
        <v>#VALUE!</v>
      </c>
      <c r="AO8" s="144" t="e">
        <f t="shared" si="34"/>
        <v>#VALUE!</v>
      </c>
      <c r="AP8" s="143" t="e">
        <f t="shared" si="35"/>
        <v>#VALUE!</v>
      </c>
      <c r="AQ8" s="139"/>
      <c r="AR8" s="143" t="e">
        <f t="shared" si="50"/>
        <v>#VALUE!</v>
      </c>
      <c r="AS8" s="143" t="e">
        <f t="shared" si="50"/>
        <v>#VALUE!</v>
      </c>
      <c r="AT8" s="143" t="e">
        <f t="shared" si="50"/>
        <v>#VALUE!</v>
      </c>
      <c r="AU8" s="143" t="e">
        <f t="shared" si="51"/>
        <v>#VALUE!</v>
      </c>
      <c r="AV8" s="143" t="e">
        <f t="shared" si="51"/>
        <v>#VALUE!</v>
      </c>
      <c r="AW8" s="143" t="e">
        <f t="shared" si="51"/>
        <v>#VALUE!</v>
      </c>
      <c r="AX8" s="143" t="e">
        <f t="shared" si="51"/>
        <v>#VALUE!</v>
      </c>
      <c r="AY8" s="143" t="e">
        <f t="shared" si="51"/>
        <v>#VALUE!</v>
      </c>
      <c r="AZ8" s="143" t="e">
        <f t="shared" si="51"/>
        <v>#VALUE!</v>
      </c>
      <c r="BA8" s="143" t="e">
        <f t="shared" si="52"/>
        <v>#VALUE!</v>
      </c>
      <c r="BB8" s="143" t="e">
        <f t="shared" si="52"/>
        <v>#VALUE!</v>
      </c>
      <c r="BC8" s="143" t="e">
        <f t="shared" si="52"/>
        <v>#VALUE!</v>
      </c>
      <c r="BD8" s="143" t="e">
        <f t="shared" si="36"/>
        <v>#VALUE!</v>
      </c>
      <c r="BE8" s="143">
        <f t="shared" si="37"/>
        <v>-31811.201645025001</v>
      </c>
      <c r="BF8" s="143" t="e">
        <f t="shared" si="38"/>
        <v>#VALUE!</v>
      </c>
      <c r="BG8" s="139"/>
      <c r="BH8" s="143" t="e">
        <f t="shared" si="39"/>
        <v>#VALUE!</v>
      </c>
      <c r="BI8" s="143" t="e">
        <f>(SUM($AR8:AS8)+SUM($AR8:AR8))/2</f>
        <v>#VALUE!</v>
      </c>
      <c r="BJ8" s="143" t="e">
        <f>(SUM($AR8:AT8)+SUM($AR8:AS8))/2</f>
        <v>#VALUE!</v>
      </c>
      <c r="BK8" s="143" t="e">
        <f>(SUM($AR8:AU8)+SUM($AR8:AT8))/2</f>
        <v>#VALUE!</v>
      </c>
      <c r="BL8" s="143" t="e">
        <f>(SUM($AR8:AV8)+SUM($AR8:AU8))/2</f>
        <v>#VALUE!</v>
      </c>
      <c r="BM8" s="143" t="e">
        <f>(SUM($AR8:AW8)+SUM($AR8:AV8))/2</f>
        <v>#VALUE!</v>
      </c>
      <c r="BN8" s="143" t="e">
        <f>(SUM($AR8:AX8)+SUM($AR8:AW8))/2</f>
        <v>#VALUE!</v>
      </c>
      <c r="BO8" s="143" t="e">
        <f>(SUM($AR8:AY8)+SUM($AR8:AX8))/2</f>
        <v>#VALUE!</v>
      </c>
      <c r="BP8" s="143" t="e">
        <f>(SUM($AR8:AZ8)+SUM($AR8:AY8))/2</f>
        <v>#VALUE!</v>
      </c>
      <c r="BQ8" s="143" t="e">
        <f>(SUM($AR8:BA8)+SUM($AR8:AZ8))/2</f>
        <v>#VALUE!</v>
      </c>
      <c r="BR8" s="143" t="e">
        <f>(SUM($AR8:BB8)+SUM($AR8:BA8))/2</f>
        <v>#VALUE!</v>
      </c>
      <c r="BS8" s="143" t="e">
        <f>(SUM($AR8:BC8)+SUM($AR8:BB8))/2</f>
        <v>#VALUE!</v>
      </c>
      <c r="BT8" s="143" t="e">
        <f t="shared" si="40"/>
        <v>#VALUE!</v>
      </c>
      <c r="BU8" s="143">
        <f t="shared" si="41"/>
        <v>-15905.600822512501</v>
      </c>
      <c r="BV8" s="143" t="e">
        <f t="shared" si="42"/>
        <v>#VALUE!</v>
      </c>
      <c r="BX8" s="142" t="e">
        <f>SUMIFS('[2]CAP19 Input'!AV$12:AV$132,'[2]CAP19 Input'!$AC$12:$AC$132,'Actl Forcst - WA G (No AMI)'!$C8)</f>
        <v>#VALUE!</v>
      </c>
      <c r="BY8" s="142" t="e">
        <f>SUMIFS('[2]CAP19 Input'!AW$12:AW$132,'[2]CAP19 Input'!$AC$12:$AC$132,'Actl Forcst - WA G (No AMI)'!$C8)</f>
        <v>#VALUE!</v>
      </c>
      <c r="BZ8" s="142" t="e">
        <f>SUMIFS('[2]CAP19 Input'!AX$12:AX$132,'[2]CAP19 Input'!$AC$12:$AC$132,'Actl Forcst - WA G (No AMI)'!$C8)</f>
        <v>#VALUE!</v>
      </c>
      <c r="CA8" s="142" t="e">
        <f>SUMIFS('[2]CAP19 Input'!AY$12:AY$132,'[2]CAP19 Input'!$AC$12:$AC$132,'Actl Forcst - WA G (No AMI)'!$C8)</f>
        <v>#VALUE!</v>
      </c>
      <c r="CB8" s="142" t="e">
        <f>SUMIFS('[2]CAP19 Input'!AZ$12:AZ$132,'[2]CAP19 Input'!$AC$12:$AC$132,'Actl Forcst - WA G (No AMI)'!$C8)</f>
        <v>#VALUE!</v>
      </c>
      <c r="CC8" s="142" t="e">
        <f>SUMIFS('[2]CAP19 Input'!BA$12:BA$132,'[2]CAP19 Input'!$AC$12:$AC$132,'Actl Forcst - WA G (No AMI)'!$C8)</f>
        <v>#VALUE!</v>
      </c>
      <c r="CD8" s="142" t="e">
        <f>SUMIFS('[2]CAP19 Input'!BB$12:BB$132,'[2]CAP19 Input'!$AC$12:$AC$132,'Actl Forcst - WA G (No AMI)'!$C8)</f>
        <v>#VALUE!</v>
      </c>
      <c r="CE8" s="142" t="e">
        <f>SUMIFS('[2]CAP19 Input'!BC$12:BC$132,'[2]CAP19 Input'!$AC$12:$AC$132,'Actl Forcst - WA G (No AMI)'!$C8)</f>
        <v>#VALUE!</v>
      </c>
      <c r="CF8" s="142" t="e">
        <f>SUMIFS('[2]CAP19 Input'!BD$12:BD$132,'[2]CAP19 Input'!$AC$12:$AC$132,'Actl Forcst - WA G (No AMI)'!$C8)</f>
        <v>#VALUE!</v>
      </c>
      <c r="CG8" s="142" t="e">
        <f>SUMIFS('[2]CAP19 Input'!BE$12:BE$132,'[2]CAP19 Input'!$AC$12:$AC$132,'Actl Forcst - WA G (No AMI)'!$C8)</f>
        <v>#VALUE!</v>
      </c>
      <c r="CH8" s="142" t="e">
        <f>SUMIFS('[2]CAP19 Input'!BF$12:BF$132,'[2]CAP19 Input'!$AC$12:$AC$132,'Actl Forcst - WA G (No AMI)'!$C8)</f>
        <v>#VALUE!</v>
      </c>
      <c r="CI8" s="142" t="e">
        <f>SUMIFS('[2]CAP19 Input'!BG$12:BG$132,'[2]CAP19 Input'!$AC$12:$AC$132,'Actl Forcst - WA G (No AMI)'!$C8)</f>
        <v>#VALUE!</v>
      </c>
      <c r="CJ8" s="142" t="e">
        <f t="shared" si="43"/>
        <v>#VALUE!</v>
      </c>
      <c r="CK8" s="142" t="e">
        <f>SUMIFS('[2]CAP19 Input'!BI$12:BI$132,'[2]CAP19 Input'!$AC$12:$AC$132,'Actl Forcst - WA G (No AMI)'!$C8)</f>
        <v>#VALUE!</v>
      </c>
      <c r="CL8" s="142" t="e">
        <f t="shared" si="44"/>
        <v>#VALUE!</v>
      </c>
      <c r="CN8" s="142" t="e">
        <f t="shared" si="45"/>
        <v>#VALUE!</v>
      </c>
      <c r="CO8" s="142" t="e">
        <f>(SUM($BX8:BY8)+SUM($BX8:BX8))/2</f>
        <v>#VALUE!</v>
      </c>
      <c r="CP8" s="142" t="e">
        <f>(SUM($BX8:BZ8)+SUM($BX8:BY8))/2</f>
        <v>#VALUE!</v>
      </c>
      <c r="CQ8" s="142" t="e">
        <f>(SUM($BX8:CA8)+SUM($BX8:BZ8))/2</f>
        <v>#VALUE!</v>
      </c>
      <c r="CR8" s="142" t="e">
        <f>(SUM($BX8:CB8)+SUM($BX8:CA8))/2</f>
        <v>#VALUE!</v>
      </c>
      <c r="CS8" s="142" t="e">
        <f>(SUM($BX8:CC8)+SUM($BX8:CB8))/2</f>
        <v>#VALUE!</v>
      </c>
      <c r="CT8" s="142" t="e">
        <f>(SUM($BX8:CD8)+SUM($BX8:CC8))/2</f>
        <v>#VALUE!</v>
      </c>
      <c r="CU8" s="142" t="e">
        <f>(SUM($BX8:CE8)+SUM($BX8:CD8))/2</f>
        <v>#VALUE!</v>
      </c>
      <c r="CV8" s="142" t="e">
        <f>(SUM($BX8:CF8)+SUM($BX8:CE8))/2</f>
        <v>#VALUE!</v>
      </c>
      <c r="CW8" s="142" t="e">
        <f>(SUM($BX8:CG8)+SUM($BX8:CF8))/2</f>
        <v>#VALUE!</v>
      </c>
      <c r="CX8" s="142" t="e">
        <f>(SUM($BX8:CH8)+SUM($BX8:CG8))/2</f>
        <v>#VALUE!</v>
      </c>
      <c r="CY8" s="142" t="e">
        <f>(SUM($BX8:CI8)+SUM($BX8:CH8))/2</f>
        <v>#VALUE!</v>
      </c>
      <c r="CZ8" s="142" t="e">
        <f t="shared" si="46"/>
        <v>#VALUE!</v>
      </c>
      <c r="DA8" s="142" t="e">
        <f t="shared" si="47"/>
        <v>#VALUE!</v>
      </c>
      <c r="DB8" s="142" t="e">
        <f t="shared" si="48"/>
        <v>#VALUE!</v>
      </c>
      <c r="DG8" s="138" t="s">
        <v>127</v>
      </c>
    </row>
    <row r="9" spans="1:111">
      <c r="A9" s="140">
        <v>5151</v>
      </c>
      <c r="B9" s="138" t="s">
        <v>131</v>
      </c>
      <c r="C9" s="138" t="s">
        <v>148</v>
      </c>
      <c r="D9" s="145">
        <v>1</v>
      </c>
      <c r="E9" s="142">
        <v>872.60864448960001</v>
      </c>
      <c r="F9" s="142">
        <v>106958.6036211312</v>
      </c>
      <c r="G9" s="142">
        <v>154789.89186842079</v>
      </c>
      <c r="H9" s="142">
        <v>39057.464802134404</v>
      </c>
      <c r="I9" s="142">
        <v>132424.6624923248</v>
      </c>
      <c r="J9" s="142">
        <v>130394.06096266561</v>
      </c>
      <c r="K9" s="142">
        <v>21469.4934892448</v>
      </c>
      <c r="L9" s="142">
        <v>26951.687689819202</v>
      </c>
      <c r="M9" s="142">
        <v>121153.393375224</v>
      </c>
      <c r="N9" s="142">
        <v>32030.192909940801</v>
      </c>
      <c r="O9" s="142">
        <v>119997.4760118048</v>
      </c>
      <c r="P9" s="142">
        <v>910388.47740280966</v>
      </c>
      <c r="Q9" s="142">
        <f t="shared" ref="Q9:Q13" si="53">SUM(E9:P9)</f>
        <v>1796488.0132700098</v>
      </c>
      <c r="R9" s="142">
        <v>-114702.67029246526</v>
      </c>
      <c r="S9" s="142">
        <f t="shared" ref="S9:S13" si="54">Q9+R9</f>
        <v>1681785.3429775445</v>
      </c>
      <c r="U9" s="142">
        <f t="shared" ref="U9:U13" si="55">E9/2</f>
        <v>436.30432224480001</v>
      </c>
      <c r="V9" s="142">
        <f>(SUM($E9:F9)+SUM($E9:E9))/2</f>
        <v>54351.910455055207</v>
      </c>
      <c r="W9" s="142">
        <f>(SUM($E9:G9)+SUM($E9:F9))/2</f>
        <v>185226.1581998312</v>
      </c>
      <c r="X9" s="142">
        <f>(SUM($E9:H9)+SUM($E9:G9))/2</f>
        <v>282149.8365351088</v>
      </c>
      <c r="Y9" s="142">
        <f>(SUM($E9:I9)+SUM($E9:H9))/2</f>
        <v>367890.90018233843</v>
      </c>
      <c r="Z9" s="142">
        <f>(SUM($E9:J9)+SUM($E9:I9))/2</f>
        <v>499300.26190983364</v>
      </c>
      <c r="AA9" s="142">
        <f>(SUM($E9:K9)+SUM($E9:J9))/2</f>
        <v>575232.0391357888</v>
      </c>
      <c r="AB9" s="142">
        <f>(SUM($E9:L9)+SUM($E9:K9))/2</f>
        <v>599442.62972532096</v>
      </c>
      <c r="AC9" s="142">
        <f>(SUM($E9:M9)+SUM($E9:L9))/2</f>
        <v>673495.17025784252</v>
      </c>
      <c r="AD9" s="142">
        <f>(SUM($E9:N9)+SUM($E9:M9))/2</f>
        <v>750086.96340042492</v>
      </c>
      <c r="AE9" s="142">
        <f>(SUM($E9:O9)+SUM($E9:N9))/2</f>
        <v>826100.79786129773</v>
      </c>
      <c r="AF9" s="142">
        <f>(SUM($E9:P9)+SUM($E9:O9))/2</f>
        <v>1341293.774568605</v>
      </c>
      <c r="AG9" s="142">
        <f t="shared" ref="AG9:AG13" si="56">AVERAGE(U9:AF9)</f>
        <v>512917.22887947434</v>
      </c>
      <c r="AH9" s="142">
        <f t="shared" ref="AH9:AH13" si="57">R9/2</f>
        <v>-57351.335146232632</v>
      </c>
      <c r="AI9" s="142">
        <f t="shared" ref="AI9:AI13" si="58">AG9+AH9</f>
        <v>455565.89373324171</v>
      </c>
      <c r="AK9" s="139"/>
      <c r="AL9" s="143" t="e">
        <f>SUMIFS('[2]CAP19 Input'!BH$12:BH$132,'[2]CAP19 Input'!$AC$12:$AC$132,'Actl Forcst - WA G (No AMI)'!$C9)+SUMIFS('[2]CAP19 Input'!BI$12:BI$132,'[2]CAP19 Input'!$AC$12:$AC$132,'Actl Forcst - WA G (No AMI)'!$C9)</f>
        <v>#VALUE!</v>
      </c>
      <c r="AM9" s="143" t="e">
        <f t="shared" ref="AM9:AM13" si="59">-(S9-AL9)</f>
        <v>#VALUE!</v>
      </c>
      <c r="AN9" s="144" t="e">
        <f t="shared" si="49"/>
        <v>#VALUE!</v>
      </c>
      <c r="AO9" s="144" t="e">
        <f t="shared" ref="AO9:AO13" si="60">IF(OR(AND(ABS(AN9)&gt;0.1,ABS(AM9)&gt;100000),AND(AL9=0,ABS(AM9)&gt;100000)),"Investigate","")</f>
        <v>#VALUE!</v>
      </c>
      <c r="AP9" s="143" t="e">
        <f t="shared" ref="AP9:AP13" si="61">AM9/COUNTIF($E$2:$P$2,"Forecast")</f>
        <v>#VALUE!</v>
      </c>
      <c r="AQ9" s="139"/>
      <c r="AR9" s="143" t="e">
        <f t="shared" si="50"/>
        <v>#VALUE!</v>
      </c>
      <c r="AS9" s="143" t="e">
        <f t="shared" si="50"/>
        <v>#VALUE!</v>
      </c>
      <c r="AT9" s="143" t="e">
        <f t="shared" si="50"/>
        <v>#VALUE!</v>
      </c>
      <c r="AU9" s="143" t="e">
        <f t="shared" si="50"/>
        <v>#VALUE!</v>
      </c>
      <c r="AV9" s="143" t="e">
        <f t="shared" si="50"/>
        <v>#VALUE!</v>
      </c>
      <c r="AW9" s="143" t="e">
        <f t="shared" si="50"/>
        <v>#VALUE!</v>
      </c>
      <c r="AX9" s="143" t="e">
        <f t="shared" ref="AX9:BC13" si="62">IF(AX$2="Actual",K9,K9+$AP9)</f>
        <v>#VALUE!</v>
      </c>
      <c r="AY9" s="143" t="e">
        <f t="shared" si="62"/>
        <v>#VALUE!</v>
      </c>
      <c r="AZ9" s="143" t="e">
        <f t="shared" si="62"/>
        <v>#VALUE!</v>
      </c>
      <c r="BA9" s="143" t="e">
        <f t="shared" si="52"/>
        <v>#VALUE!</v>
      </c>
      <c r="BB9" s="143" t="e">
        <f t="shared" si="52"/>
        <v>#VALUE!</v>
      </c>
      <c r="BC9" s="143" t="e">
        <f t="shared" si="52"/>
        <v>#VALUE!</v>
      </c>
      <c r="BD9" s="143" t="e">
        <f t="shared" ref="BD9" si="63">SUM(AR9:BC9)</f>
        <v>#VALUE!</v>
      </c>
      <c r="BE9" s="143">
        <f t="shared" ref="BE9:BE13" si="64">R9</f>
        <v>-114702.67029246526</v>
      </c>
      <c r="BF9" s="143" t="e">
        <f t="shared" ref="BF9:BF13" si="65">BD9+BE9</f>
        <v>#VALUE!</v>
      </c>
      <c r="BG9" s="139"/>
      <c r="BH9" s="143" t="e">
        <f t="shared" ref="BH9:BH13" si="66">AR9/2</f>
        <v>#VALUE!</v>
      </c>
      <c r="BI9" s="143" t="e">
        <f>(SUM($AR9:AS9)+SUM($AR9:AR9))/2</f>
        <v>#VALUE!</v>
      </c>
      <c r="BJ9" s="143" t="e">
        <f>(SUM($AR9:AT9)+SUM($AR9:AS9))/2</f>
        <v>#VALUE!</v>
      </c>
      <c r="BK9" s="143" t="e">
        <f>(SUM($AR9:AU9)+SUM($AR9:AT9))/2</f>
        <v>#VALUE!</v>
      </c>
      <c r="BL9" s="143" t="e">
        <f>(SUM($AR9:AV9)+SUM($AR9:AU9))/2</f>
        <v>#VALUE!</v>
      </c>
      <c r="BM9" s="143" t="e">
        <f>(SUM($AR9:AW9)+SUM($AR9:AV9))/2</f>
        <v>#VALUE!</v>
      </c>
      <c r="BN9" s="143" t="e">
        <f>(SUM($AR9:AX9)+SUM($AR9:AW9))/2</f>
        <v>#VALUE!</v>
      </c>
      <c r="BO9" s="143" t="e">
        <f>(SUM($AR9:AY9)+SUM($AR9:AX9))/2</f>
        <v>#VALUE!</v>
      </c>
      <c r="BP9" s="143" t="e">
        <f>(SUM($AR9:AZ9)+SUM($AR9:AY9))/2</f>
        <v>#VALUE!</v>
      </c>
      <c r="BQ9" s="143" t="e">
        <f>(SUM($AR9:BA9)+SUM($AR9:AZ9))/2</f>
        <v>#VALUE!</v>
      </c>
      <c r="BR9" s="143" t="e">
        <f>(SUM($AR9:BB9)+SUM($AR9:BA9))/2</f>
        <v>#VALUE!</v>
      </c>
      <c r="BS9" s="143" t="e">
        <f>(SUM($AR9:BC9)+SUM($AR9:BB9))/2</f>
        <v>#VALUE!</v>
      </c>
      <c r="BT9" s="143" t="e">
        <f t="shared" ref="BT9:BT13" si="67">AVERAGE(BH9:BS9)</f>
        <v>#VALUE!</v>
      </c>
      <c r="BU9" s="143">
        <f t="shared" ref="BU9:BU13" si="68">BE9/2</f>
        <v>-57351.335146232632</v>
      </c>
      <c r="BV9" s="143" t="e">
        <f t="shared" ref="BV9:BV13" si="69">BT9+BU9</f>
        <v>#VALUE!</v>
      </c>
      <c r="BX9" s="142" t="e">
        <f>SUMIFS('[2]CAP19 Input'!AV$12:AV$132,'[2]CAP19 Input'!$AC$12:$AC$132,'Actl Forcst - WA G (No AMI)'!$C9)</f>
        <v>#VALUE!</v>
      </c>
      <c r="BY9" s="142" t="e">
        <f>SUMIFS('[2]CAP19 Input'!AW$12:AW$132,'[2]CAP19 Input'!$AC$12:$AC$132,'Actl Forcst - WA G (No AMI)'!$C9)</f>
        <v>#VALUE!</v>
      </c>
      <c r="BZ9" s="142" t="e">
        <f>SUMIFS('[2]CAP19 Input'!AX$12:AX$132,'[2]CAP19 Input'!$AC$12:$AC$132,'Actl Forcst - WA G (No AMI)'!$C9)</f>
        <v>#VALUE!</v>
      </c>
      <c r="CA9" s="142" t="e">
        <f>SUMIFS('[2]CAP19 Input'!AY$12:AY$132,'[2]CAP19 Input'!$AC$12:$AC$132,'Actl Forcst - WA G (No AMI)'!$C9)</f>
        <v>#VALUE!</v>
      </c>
      <c r="CB9" s="142" t="e">
        <f>SUMIFS('[2]CAP19 Input'!AZ$12:AZ$132,'[2]CAP19 Input'!$AC$12:$AC$132,'Actl Forcst - WA G (No AMI)'!$C9)</f>
        <v>#VALUE!</v>
      </c>
      <c r="CC9" s="142" t="e">
        <f>SUMIFS('[2]CAP19 Input'!BA$12:BA$132,'[2]CAP19 Input'!$AC$12:$AC$132,'Actl Forcst - WA G (No AMI)'!$C9)</f>
        <v>#VALUE!</v>
      </c>
      <c r="CD9" s="142" t="e">
        <f>SUMIFS('[2]CAP19 Input'!BB$12:BB$132,'[2]CAP19 Input'!$AC$12:$AC$132,'Actl Forcst - WA G (No AMI)'!$C9)</f>
        <v>#VALUE!</v>
      </c>
      <c r="CE9" s="142" t="e">
        <f>SUMIFS('[2]CAP19 Input'!BC$12:BC$132,'[2]CAP19 Input'!$AC$12:$AC$132,'Actl Forcst - WA G (No AMI)'!$C9)</f>
        <v>#VALUE!</v>
      </c>
      <c r="CF9" s="142" t="e">
        <f>SUMIFS('[2]CAP19 Input'!BD$12:BD$132,'[2]CAP19 Input'!$AC$12:$AC$132,'Actl Forcst - WA G (No AMI)'!$C9)</f>
        <v>#VALUE!</v>
      </c>
      <c r="CG9" s="142" t="e">
        <f>SUMIFS('[2]CAP19 Input'!BE$12:BE$132,'[2]CAP19 Input'!$AC$12:$AC$132,'Actl Forcst - WA G (No AMI)'!$C9)</f>
        <v>#VALUE!</v>
      </c>
      <c r="CH9" s="142" t="e">
        <f>SUMIFS('[2]CAP19 Input'!BF$12:BF$132,'[2]CAP19 Input'!$AC$12:$AC$132,'Actl Forcst - WA G (No AMI)'!$C9)</f>
        <v>#VALUE!</v>
      </c>
      <c r="CI9" s="142" t="e">
        <f>SUMIFS('[2]CAP19 Input'!BG$12:BG$132,'[2]CAP19 Input'!$AC$12:$AC$132,'Actl Forcst - WA G (No AMI)'!$C9)</f>
        <v>#VALUE!</v>
      </c>
      <c r="CJ9" s="142" t="e">
        <f t="shared" ref="CJ9:CJ13" si="70">SUM(BX9:CI9)</f>
        <v>#VALUE!</v>
      </c>
      <c r="CK9" s="142" t="e">
        <f>SUMIFS('[2]CAP19 Input'!BI$12:BI$132,'[2]CAP19 Input'!$AC$12:$AC$132,'Actl Forcst - WA G (No AMI)'!$C9)</f>
        <v>#VALUE!</v>
      </c>
      <c r="CL9" s="142" t="e">
        <f t="shared" ref="CL9:CL13" si="71">CJ9+CK9</f>
        <v>#VALUE!</v>
      </c>
      <c r="CN9" s="142" t="e">
        <f t="shared" ref="CN9:CN13" si="72">BX9/2</f>
        <v>#VALUE!</v>
      </c>
      <c r="CO9" s="142" t="e">
        <f>(SUM($BX9:BY9)+SUM($BX9:BX9))/2</f>
        <v>#VALUE!</v>
      </c>
      <c r="CP9" s="142" t="e">
        <f>(SUM($BX9:BZ9)+SUM($BX9:BY9))/2</f>
        <v>#VALUE!</v>
      </c>
      <c r="CQ9" s="142" t="e">
        <f>(SUM($BX9:CA9)+SUM($BX9:BZ9))/2</f>
        <v>#VALUE!</v>
      </c>
      <c r="CR9" s="142" t="e">
        <f>(SUM($BX9:CB9)+SUM($BX9:CA9))/2</f>
        <v>#VALUE!</v>
      </c>
      <c r="CS9" s="142" t="e">
        <f>(SUM($BX9:CC9)+SUM($BX9:CB9))/2</f>
        <v>#VALUE!</v>
      </c>
      <c r="CT9" s="142" t="e">
        <f>(SUM($BX9:CD9)+SUM($BX9:CC9))/2</f>
        <v>#VALUE!</v>
      </c>
      <c r="CU9" s="142" t="e">
        <f>(SUM($BX9:CE9)+SUM($BX9:CD9))/2</f>
        <v>#VALUE!</v>
      </c>
      <c r="CV9" s="142" t="e">
        <f>(SUM($BX9:CF9)+SUM($BX9:CE9))/2</f>
        <v>#VALUE!</v>
      </c>
      <c r="CW9" s="142" t="e">
        <f>(SUM($BX9:CG9)+SUM($BX9:CF9))/2</f>
        <v>#VALUE!</v>
      </c>
      <c r="CX9" s="142" t="e">
        <f>(SUM($BX9:CH9)+SUM($BX9:CG9))/2</f>
        <v>#VALUE!</v>
      </c>
      <c r="CY9" s="142" t="e">
        <f>(SUM($BX9:CI9)+SUM($BX9:CH9))/2</f>
        <v>#VALUE!</v>
      </c>
      <c r="CZ9" s="142" t="e">
        <f t="shared" ref="CZ9:CZ13" si="73">AVERAGE(CN9:CY9)</f>
        <v>#VALUE!</v>
      </c>
      <c r="DA9" s="142" t="e">
        <f t="shared" ref="DA9:DA13" si="74">CK9/2</f>
        <v>#VALUE!</v>
      </c>
      <c r="DB9" s="142" t="e">
        <f t="shared" ref="DB9:DB13" si="75">CZ9+DA9</f>
        <v>#VALUE!</v>
      </c>
      <c r="DG9" s="138" t="s">
        <v>129</v>
      </c>
    </row>
    <row r="10" spans="1:111">
      <c r="A10" s="138">
        <v>7000</v>
      </c>
      <c r="B10" s="138" t="s">
        <v>134</v>
      </c>
      <c r="C10" s="138" t="s">
        <v>149</v>
      </c>
      <c r="D10" s="145">
        <v>1</v>
      </c>
      <c r="E10" s="142">
        <v>296503.10720000003</v>
      </c>
      <c r="F10" s="142">
        <v>29650.310720000001</v>
      </c>
      <c r="G10" s="142">
        <v>14825.155360000001</v>
      </c>
      <c r="H10" s="142">
        <v>59300.621440000003</v>
      </c>
      <c r="I10" s="142">
        <v>44475.466079999998</v>
      </c>
      <c r="J10" s="142">
        <v>148251.55360000001</v>
      </c>
      <c r="K10" s="142">
        <v>296503.10720000003</v>
      </c>
      <c r="L10" s="142">
        <v>14825.155360000001</v>
      </c>
      <c r="M10" s="142">
        <v>29650.310720000001</v>
      </c>
      <c r="N10" s="142">
        <v>29650.310720000001</v>
      </c>
      <c r="O10" s="142">
        <v>148251.55360000001</v>
      </c>
      <c r="P10" s="142">
        <v>105999.860824</v>
      </c>
      <c r="Q10" s="142">
        <f t="shared" si="53"/>
        <v>1217886.5128240001</v>
      </c>
      <c r="R10" s="142">
        <v>54426.534357075339</v>
      </c>
      <c r="S10" s="142">
        <f t="shared" si="54"/>
        <v>1272313.0471810754</v>
      </c>
      <c r="U10" s="142">
        <f t="shared" si="55"/>
        <v>148251.55360000001</v>
      </c>
      <c r="V10" s="142">
        <f>(SUM($E10:F10)+SUM($E10:E10))/2</f>
        <v>311328.26256000006</v>
      </c>
      <c r="W10" s="142">
        <f>(SUM($E10:G10)+SUM($E10:F10))/2</f>
        <v>333565.99560000002</v>
      </c>
      <c r="X10" s="142">
        <f>(SUM($E10:H10)+SUM($E10:G10))/2</f>
        <v>370628.88400000002</v>
      </c>
      <c r="Y10" s="142">
        <f>(SUM($E10:I10)+SUM($E10:H10))/2</f>
        <v>422516.92775999999</v>
      </c>
      <c r="Z10" s="142">
        <f>(SUM($E10:J10)+SUM($E10:I10))/2</f>
        <v>518880.43760000006</v>
      </c>
      <c r="AA10" s="142">
        <f>(SUM($E10:K10)+SUM($E10:J10))/2</f>
        <v>741257.76800000016</v>
      </c>
      <c r="AB10" s="142">
        <f>(SUM($E10:L10)+SUM($E10:K10))/2</f>
        <v>896921.89928000013</v>
      </c>
      <c r="AC10" s="142">
        <f>(SUM($E10:M10)+SUM($E10:L10))/2</f>
        <v>919159.63232000009</v>
      </c>
      <c r="AD10" s="142">
        <f>(SUM($E10:N10)+SUM($E10:M10))/2</f>
        <v>948809.94304000004</v>
      </c>
      <c r="AE10" s="142">
        <f>(SUM($E10:O10)+SUM($E10:N10))/2</f>
        <v>1037760.8752</v>
      </c>
      <c r="AF10" s="142">
        <f>(SUM($E10:P10)+SUM($E10:O10))/2</f>
        <v>1164886.582412</v>
      </c>
      <c r="AG10" s="142">
        <f t="shared" si="56"/>
        <v>651164.0634476667</v>
      </c>
      <c r="AH10" s="142">
        <f t="shared" si="57"/>
        <v>27213.26717853767</v>
      </c>
      <c r="AI10" s="142">
        <f t="shared" si="58"/>
        <v>678377.33062620438</v>
      </c>
      <c r="AK10" s="139"/>
      <c r="AL10" s="143" t="e">
        <f>SUMIFS('[2]CAP19 Input'!BH$12:BH$132,'[2]CAP19 Input'!$AC$12:$AC$132,'Actl Forcst - WA G (No AMI)'!$C10)+SUMIFS('[2]CAP19 Input'!BI$12:BI$132,'[2]CAP19 Input'!$AC$12:$AC$132,'Actl Forcst - WA G (No AMI)'!$C10)</f>
        <v>#VALUE!</v>
      </c>
      <c r="AM10" s="143" t="e">
        <f t="shared" si="59"/>
        <v>#VALUE!</v>
      </c>
      <c r="AN10" s="144" t="e">
        <f t="shared" si="49"/>
        <v>#VALUE!</v>
      </c>
      <c r="AO10" s="144" t="e">
        <f t="shared" si="60"/>
        <v>#VALUE!</v>
      </c>
      <c r="AP10" s="143" t="e">
        <f t="shared" si="61"/>
        <v>#VALUE!</v>
      </c>
      <c r="AQ10" s="139"/>
      <c r="AR10" s="143" t="e">
        <f t="shared" ref="AR10:AW10" si="76">IF(AR$2="Actual",E10,E10+$AP10)</f>
        <v>#VALUE!</v>
      </c>
      <c r="AS10" s="143" t="e">
        <f t="shared" si="76"/>
        <v>#VALUE!</v>
      </c>
      <c r="AT10" s="143" t="e">
        <f t="shared" si="76"/>
        <v>#VALUE!</v>
      </c>
      <c r="AU10" s="143" t="e">
        <f t="shared" si="76"/>
        <v>#VALUE!</v>
      </c>
      <c r="AV10" s="143" t="e">
        <f t="shared" si="76"/>
        <v>#VALUE!</v>
      </c>
      <c r="AW10" s="143" t="e">
        <f t="shared" si="76"/>
        <v>#VALUE!</v>
      </c>
      <c r="AX10" s="143" t="e">
        <f t="shared" si="62"/>
        <v>#VALUE!</v>
      </c>
      <c r="AY10" s="143" t="e">
        <f t="shared" si="62"/>
        <v>#VALUE!</v>
      </c>
      <c r="AZ10" s="143" t="e">
        <f t="shared" si="62"/>
        <v>#VALUE!</v>
      </c>
      <c r="BA10" s="143" t="e">
        <f t="shared" si="62"/>
        <v>#VALUE!</v>
      </c>
      <c r="BB10" s="143" t="e">
        <f t="shared" si="62"/>
        <v>#VALUE!</v>
      </c>
      <c r="BC10" s="143" t="e">
        <f t="shared" si="62"/>
        <v>#VALUE!</v>
      </c>
      <c r="BD10" s="143" t="e">
        <f t="shared" ref="BD10:BD13" si="77">SUM(AR10:BC10)</f>
        <v>#VALUE!</v>
      </c>
      <c r="BE10" s="143">
        <f t="shared" si="64"/>
        <v>54426.534357075339</v>
      </c>
      <c r="BF10" s="143" t="e">
        <f t="shared" si="65"/>
        <v>#VALUE!</v>
      </c>
      <c r="BG10" s="139"/>
      <c r="BH10" s="143" t="e">
        <f t="shared" si="66"/>
        <v>#VALUE!</v>
      </c>
      <c r="BI10" s="143" t="e">
        <f>(SUM($AR10:AS10)+SUM($AR10:AR10))/2</f>
        <v>#VALUE!</v>
      </c>
      <c r="BJ10" s="143" t="e">
        <f>(SUM($AR10:AT10)+SUM($AR10:AS10))/2</f>
        <v>#VALUE!</v>
      </c>
      <c r="BK10" s="143" t="e">
        <f>(SUM($AR10:AU10)+SUM($AR10:AT10))/2</f>
        <v>#VALUE!</v>
      </c>
      <c r="BL10" s="143" t="e">
        <f>(SUM($AR10:AV10)+SUM($AR10:AU10))/2</f>
        <v>#VALUE!</v>
      </c>
      <c r="BM10" s="143" t="e">
        <f>(SUM($AR10:AW10)+SUM($AR10:AV10))/2</f>
        <v>#VALUE!</v>
      </c>
      <c r="BN10" s="143" t="e">
        <f>(SUM($AR10:AX10)+SUM($AR10:AW10))/2</f>
        <v>#VALUE!</v>
      </c>
      <c r="BO10" s="143" t="e">
        <f>(SUM($AR10:AY10)+SUM($AR10:AX10))/2</f>
        <v>#VALUE!</v>
      </c>
      <c r="BP10" s="143" t="e">
        <f>(SUM($AR10:AZ10)+SUM($AR10:AY10))/2</f>
        <v>#VALUE!</v>
      </c>
      <c r="BQ10" s="143" t="e">
        <f>(SUM($AR10:BA10)+SUM($AR10:AZ10))/2</f>
        <v>#VALUE!</v>
      </c>
      <c r="BR10" s="143" t="e">
        <f>(SUM($AR10:BB10)+SUM($AR10:BA10))/2</f>
        <v>#VALUE!</v>
      </c>
      <c r="BS10" s="143" t="e">
        <f>(SUM($AR10:BC10)+SUM($AR10:BB10))/2</f>
        <v>#VALUE!</v>
      </c>
      <c r="BT10" s="143" t="e">
        <f t="shared" si="67"/>
        <v>#VALUE!</v>
      </c>
      <c r="BU10" s="143">
        <f t="shared" si="68"/>
        <v>27213.26717853767</v>
      </c>
      <c r="BV10" s="143" t="e">
        <f t="shared" si="69"/>
        <v>#VALUE!</v>
      </c>
      <c r="BX10" s="142" t="e">
        <f>SUMIFS('[2]CAP19 Input'!AV$12:AV$132,'[2]CAP19 Input'!$AC$12:$AC$132,'Actl Forcst - WA G (No AMI)'!$C10)</f>
        <v>#VALUE!</v>
      </c>
      <c r="BY10" s="142" t="e">
        <f>SUMIFS('[2]CAP19 Input'!AW$12:AW$132,'[2]CAP19 Input'!$AC$12:$AC$132,'Actl Forcst - WA G (No AMI)'!$C10)</f>
        <v>#VALUE!</v>
      </c>
      <c r="BZ10" s="142" t="e">
        <f>SUMIFS('[2]CAP19 Input'!AX$12:AX$132,'[2]CAP19 Input'!$AC$12:$AC$132,'Actl Forcst - WA G (No AMI)'!$C10)</f>
        <v>#VALUE!</v>
      </c>
      <c r="CA10" s="142" t="e">
        <f>SUMIFS('[2]CAP19 Input'!AY$12:AY$132,'[2]CAP19 Input'!$AC$12:$AC$132,'Actl Forcst - WA G (No AMI)'!$C10)</f>
        <v>#VALUE!</v>
      </c>
      <c r="CB10" s="142" t="e">
        <f>SUMIFS('[2]CAP19 Input'!AZ$12:AZ$132,'[2]CAP19 Input'!$AC$12:$AC$132,'Actl Forcst - WA G (No AMI)'!$C10)</f>
        <v>#VALUE!</v>
      </c>
      <c r="CC10" s="142" t="e">
        <f>SUMIFS('[2]CAP19 Input'!BA$12:BA$132,'[2]CAP19 Input'!$AC$12:$AC$132,'Actl Forcst - WA G (No AMI)'!$C10)</f>
        <v>#VALUE!</v>
      </c>
      <c r="CD10" s="142" t="e">
        <f>SUMIFS('[2]CAP19 Input'!BB$12:BB$132,'[2]CAP19 Input'!$AC$12:$AC$132,'Actl Forcst - WA G (No AMI)'!$C10)</f>
        <v>#VALUE!</v>
      </c>
      <c r="CE10" s="142" t="e">
        <f>SUMIFS('[2]CAP19 Input'!BC$12:BC$132,'[2]CAP19 Input'!$AC$12:$AC$132,'Actl Forcst - WA G (No AMI)'!$C10)</f>
        <v>#VALUE!</v>
      </c>
      <c r="CF10" s="142" t="e">
        <f>SUMIFS('[2]CAP19 Input'!BD$12:BD$132,'[2]CAP19 Input'!$AC$12:$AC$132,'Actl Forcst - WA G (No AMI)'!$C10)</f>
        <v>#VALUE!</v>
      </c>
      <c r="CG10" s="142" t="e">
        <f>SUMIFS('[2]CAP19 Input'!BE$12:BE$132,'[2]CAP19 Input'!$AC$12:$AC$132,'Actl Forcst - WA G (No AMI)'!$C10)</f>
        <v>#VALUE!</v>
      </c>
      <c r="CH10" s="142" t="e">
        <f>SUMIFS('[2]CAP19 Input'!BF$12:BF$132,'[2]CAP19 Input'!$AC$12:$AC$132,'Actl Forcst - WA G (No AMI)'!$C10)</f>
        <v>#VALUE!</v>
      </c>
      <c r="CI10" s="142" t="e">
        <f>SUMIFS('[2]CAP19 Input'!BG$12:BG$132,'[2]CAP19 Input'!$AC$12:$AC$132,'Actl Forcst - WA G (No AMI)'!$C10)</f>
        <v>#VALUE!</v>
      </c>
      <c r="CJ10" s="142" t="e">
        <f t="shared" si="70"/>
        <v>#VALUE!</v>
      </c>
      <c r="CK10" s="142" t="e">
        <f>SUMIFS('[2]CAP19 Input'!BI$12:BI$132,'[2]CAP19 Input'!$AC$12:$AC$132,'Actl Forcst - WA G (No AMI)'!$C10)</f>
        <v>#VALUE!</v>
      </c>
      <c r="CL10" s="142" t="e">
        <f t="shared" si="71"/>
        <v>#VALUE!</v>
      </c>
      <c r="CN10" s="142" t="e">
        <f t="shared" si="72"/>
        <v>#VALUE!</v>
      </c>
      <c r="CO10" s="142" t="e">
        <f>(SUM($BX10:BY10)+SUM($BX10:BX10))/2</f>
        <v>#VALUE!</v>
      </c>
      <c r="CP10" s="142" t="e">
        <f>(SUM($BX10:BZ10)+SUM($BX10:BY10))/2</f>
        <v>#VALUE!</v>
      </c>
      <c r="CQ10" s="142" t="e">
        <f>(SUM($BX10:CA10)+SUM($BX10:BZ10))/2</f>
        <v>#VALUE!</v>
      </c>
      <c r="CR10" s="142" t="e">
        <f>(SUM($BX10:CB10)+SUM($BX10:CA10))/2</f>
        <v>#VALUE!</v>
      </c>
      <c r="CS10" s="142" t="e">
        <f>(SUM($BX10:CC10)+SUM($BX10:CB10))/2</f>
        <v>#VALUE!</v>
      </c>
      <c r="CT10" s="142" t="e">
        <f>(SUM($BX10:CD10)+SUM($BX10:CC10))/2</f>
        <v>#VALUE!</v>
      </c>
      <c r="CU10" s="142" t="e">
        <f>(SUM($BX10:CE10)+SUM($BX10:CD10))/2</f>
        <v>#VALUE!</v>
      </c>
      <c r="CV10" s="142" t="e">
        <f>(SUM($BX10:CF10)+SUM($BX10:CE10))/2</f>
        <v>#VALUE!</v>
      </c>
      <c r="CW10" s="142" t="e">
        <f>(SUM($BX10:CG10)+SUM($BX10:CF10))/2</f>
        <v>#VALUE!</v>
      </c>
      <c r="CX10" s="142" t="e">
        <f>(SUM($BX10:CH10)+SUM($BX10:CG10))/2</f>
        <v>#VALUE!</v>
      </c>
      <c r="CY10" s="142" t="e">
        <f>(SUM($BX10:CI10)+SUM($BX10:CH10))/2</f>
        <v>#VALUE!</v>
      </c>
      <c r="CZ10" s="142" t="e">
        <f t="shared" si="73"/>
        <v>#VALUE!</v>
      </c>
      <c r="DA10" s="142" t="e">
        <f t="shared" si="74"/>
        <v>#VALUE!</v>
      </c>
      <c r="DB10" s="142" t="e">
        <f t="shared" si="75"/>
        <v>#VALUE!</v>
      </c>
      <c r="DG10" s="138" t="s">
        <v>124</v>
      </c>
    </row>
    <row r="11" spans="1:111">
      <c r="A11" s="138">
        <v>7131</v>
      </c>
      <c r="B11" s="138" t="s">
        <v>133</v>
      </c>
      <c r="C11" s="138" t="s">
        <v>150</v>
      </c>
      <c r="D11" s="145">
        <v>1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2444939.2709555347</v>
      </c>
      <c r="Q11" s="142">
        <f t="shared" si="53"/>
        <v>2444939.2709555347</v>
      </c>
      <c r="R11" s="142">
        <v>-65156.224241204414</v>
      </c>
      <c r="S11" s="142">
        <f t="shared" si="54"/>
        <v>2379783.0467143301</v>
      </c>
      <c r="U11" s="142">
        <f t="shared" si="55"/>
        <v>0</v>
      </c>
      <c r="V11" s="142">
        <f>(SUM($E11:F11)+SUM($E11:E11))/2</f>
        <v>0</v>
      </c>
      <c r="W11" s="142">
        <f>(SUM($E11:G11)+SUM($E11:F11))/2</f>
        <v>0</v>
      </c>
      <c r="X11" s="142">
        <f>(SUM($E11:H11)+SUM($E11:G11))/2</f>
        <v>0</v>
      </c>
      <c r="Y11" s="142">
        <f>(SUM($E11:I11)+SUM($E11:H11))/2</f>
        <v>0</v>
      </c>
      <c r="Z11" s="142">
        <f>(SUM($E11:J11)+SUM($E11:I11))/2</f>
        <v>0</v>
      </c>
      <c r="AA11" s="142">
        <f>(SUM($E11:K11)+SUM($E11:J11))/2</f>
        <v>0</v>
      </c>
      <c r="AB11" s="142">
        <f>(SUM($E11:L11)+SUM($E11:K11))/2</f>
        <v>0</v>
      </c>
      <c r="AC11" s="142">
        <f>(SUM($E11:M11)+SUM($E11:L11))/2</f>
        <v>0</v>
      </c>
      <c r="AD11" s="142">
        <f>(SUM($E11:N11)+SUM($E11:M11))/2</f>
        <v>0</v>
      </c>
      <c r="AE11" s="142">
        <f>(SUM($E11:O11)+SUM($E11:N11))/2</f>
        <v>0</v>
      </c>
      <c r="AF11" s="142">
        <f>(SUM($E11:P11)+SUM($E11:O11))/2</f>
        <v>1222469.6354777673</v>
      </c>
      <c r="AG11" s="142">
        <f t="shared" si="56"/>
        <v>101872.46962314728</v>
      </c>
      <c r="AH11" s="142">
        <f t="shared" si="57"/>
        <v>-32578.112120602207</v>
      </c>
      <c r="AI11" s="142">
        <f t="shared" si="58"/>
        <v>69294.35750254507</v>
      </c>
      <c r="AK11" s="139"/>
      <c r="AL11" s="143" t="e">
        <f>SUMIFS('[2]CAP19 Input'!BH$12:BH$132,'[2]CAP19 Input'!$AC$12:$AC$132,'Actl Forcst - WA G (No AMI)'!$C11)+SUMIFS('[2]CAP19 Input'!BI$12:BI$132,'[2]CAP19 Input'!$AC$12:$AC$132,'Actl Forcst - WA G (No AMI)'!$C11)</f>
        <v>#VALUE!</v>
      </c>
      <c r="AM11" s="143" t="e">
        <f t="shared" si="59"/>
        <v>#VALUE!</v>
      </c>
      <c r="AN11" s="144" t="e">
        <f t="shared" si="49"/>
        <v>#VALUE!</v>
      </c>
      <c r="AO11" s="144" t="e">
        <f t="shared" si="60"/>
        <v>#VALUE!</v>
      </c>
      <c r="AP11" s="143" t="e">
        <f t="shared" si="61"/>
        <v>#VALUE!</v>
      </c>
      <c r="AQ11" s="139"/>
      <c r="AR11" s="143" t="e">
        <f t="shared" ref="AR11:AW13" si="78">IF(AR$2="Actual",E11,E11+$AP11)</f>
        <v>#VALUE!</v>
      </c>
      <c r="AS11" s="143" t="e">
        <f t="shared" si="78"/>
        <v>#VALUE!</v>
      </c>
      <c r="AT11" s="143" t="e">
        <f t="shared" si="78"/>
        <v>#VALUE!</v>
      </c>
      <c r="AU11" s="143" t="e">
        <f t="shared" si="78"/>
        <v>#VALUE!</v>
      </c>
      <c r="AV11" s="143" t="e">
        <f t="shared" si="78"/>
        <v>#VALUE!</v>
      </c>
      <c r="AW11" s="143" t="e">
        <f t="shared" si="78"/>
        <v>#VALUE!</v>
      </c>
      <c r="AX11" s="143" t="e">
        <f t="shared" si="62"/>
        <v>#VALUE!</v>
      </c>
      <c r="AY11" s="143" t="e">
        <f t="shared" si="62"/>
        <v>#VALUE!</v>
      </c>
      <c r="AZ11" s="143" t="e">
        <f t="shared" si="62"/>
        <v>#VALUE!</v>
      </c>
      <c r="BA11" s="143" t="e">
        <f t="shared" si="62"/>
        <v>#VALUE!</v>
      </c>
      <c r="BB11" s="143" t="e">
        <f t="shared" si="62"/>
        <v>#VALUE!</v>
      </c>
      <c r="BC11" s="143" t="e">
        <f t="shared" si="62"/>
        <v>#VALUE!</v>
      </c>
      <c r="BD11" s="143" t="e">
        <f t="shared" si="77"/>
        <v>#VALUE!</v>
      </c>
      <c r="BE11" s="143">
        <f t="shared" si="64"/>
        <v>-65156.224241204414</v>
      </c>
      <c r="BF11" s="143" t="e">
        <f t="shared" si="65"/>
        <v>#VALUE!</v>
      </c>
      <c r="BG11" s="139"/>
      <c r="BH11" s="143" t="e">
        <f t="shared" si="66"/>
        <v>#VALUE!</v>
      </c>
      <c r="BI11" s="143" t="e">
        <f>(SUM($AR11:AS11)+SUM($AR11:AR11))/2</f>
        <v>#VALUE!</v>
      </c>
      <c r="BJ11" s="143" t="e">
        <f>(SUM($AR11:AT11)+SUM($AR11:AS11))/2</f>
        <v>#VALUE!</v>
      </c>
      <c r="BK11" s="143" t="e">
        <f>(SUM($AR11:AU11)+SUM($AR11:AT11))/2</f>
        <v>#VALUE!</v>
      </c>
      <c r="BL11" s="143" t="e">
        <f>(SUM($AR11:AV11)+SUM($AR11:AU11))/2</f>
        <v>#VALUE!</v>
      </c>
      <c r="BM11" s="143" t="e">
        <f>(SUM($AR11:AW11)+SUM($AR11:AV11))/2</f>
        <v>#VALUE!</v>
      </c>
      <c r="BN11" s="143" t="e">
        <f>(SUM($AR11:AX11)+SUM($AR11:AW11))/2</f>
        <v>#VALUE!</v>
      </c>
      <c r="BO11" s="143" t="e">
        <f>(SUM($AR11:AY11)+SUM($AR11:AX11))/2</f>
        <v>#VALUE!</v>
      </c>
      <c r="BP11" s="143" t="e">
        <f>(SUM($AR11:AZ11)+SUM($AR11:AY11))/2</f>
        <v>#VALUE!</v>
      </c>
      <c r="BQ11" s="143" t="e">
        <f>(SUM($AR11:BA11)+SUM($AR11:AZ11))/2</f>
        <v>#VALUE!</v>
      </c>
      <c r="BR11" s="143" t="e">
        <f>(SUM($AR11:BB11)+SUM($AR11:BA11))/2</f>
        <v>#VALUE!</v>
      </c>
      <c r="BS11" s="143" t="e">
        <f>(SUM($AR11:BC11)+SUM($AR11:BB11))/2</f>
        <v>#VALUE!</v>
      </c>
      <c r="BT11" s="143" t="e">
        <f t="shared" si="67"/>
        <v>#VALUE!</v>
      </c>
      <c r="BU11" s="143">
        <f t="shared" si="68"/>
        <v>-32578.112120602207</v>
      </c>
      <c r="BV11" s="143" t="e">
        <f t="shared" si="69"/>
        <v>#VALUE!</v>
      </c>
      <c r="BX11" s="142" t="e">
        <f>SUMIFS('[2]CAP19 Input'!AV$12:AV$132,'[2]CAP19 Input'!$AC$12:$AC$132,'Actl Forcst - WA G (No AMI)'!$C11)</f>
        <v>#VALUE!</v>
      </c>
      <c r="BY11" s="142" t="e">
        <f>SUMIFS('[2]CAP19 Input'!AW$12:AW$132,'[2]CAP19 Input'!$AC$12:$AC$132,'Actl Forcst - WA G (No AMI)'!$C11)</f>
        <v>#VALUE!</v>
      </c>
      <c r="BZ11" s="142" t="e">
        <f>SUMIFS('[2]CAP19 Input'!AX$12:AX$132,'[2]CAP19 Input'!$AC$12:$AC$132,'Actl Forcst - WA G (No AMI)'!$C11)</f>
        <v>#VALUE!</v>
      </c>
      <c r="CA11" s="142" t="e">
        <f>SUMIFS('[2]CAP19 Input'!AY$12:AY$132,'[2]CAP19 Input'!$AC$12:$AC$132,'Actl Forcst - WA G (No AMI)'!$C11)</f>
        <v>#VALUE!</v>
      </c>
      <c r="CB11" s="142" t="e">
        <f>SUMIFS('[2]CAP19 Input'!AZ$12:AZ$132,'[2]CAP19 Input'!$AC$12:$AC$132,'Actl Forcst - WA G (No AMI)'!$C11)</f>
        <v>#VALUE!</v>
      </c>
      <c r="CC11" s="142" t="e">
        <f>SUMIFS('[2]CAP19 Input'!BA$12:BA$132,'[2]CAP19 Input'!$AC$12:$AC$132,'Actl Forcst - WA G (No AMI)'!$C11)</f>
        <v>#VALUE!</v>
      </c>
      <c r="CD11" s="142" t="e">
        <f>SUMIFS('[2]CAP19 Input'!BB$12:BB$132,'[2]CAP19 Input'!$AC$12:$AC$132,'Actl Forcst - WA G (No AMI)'!$C11)</f>
        <v>#VALUE!</v>
      </c>
      <c r="CE11" s="142" t="e">
        <f>SUMIFS('[2]CAP19 Input'!BC$12:BC$132,'[2]CAP19 Input'!$AC$12:$AC$132,'Actl Forcst - WA G (No AMI)'!$C11)</f>
        <v>#VALUE!</v>
      </c>
      <c r="CF11" s="142" t="e">
        <f>SUMIFS('[2]CAP19 Input'!BD$12:BD$132,'[2]CAP19 Input'!$AC$12:$AC$132,'Actl Forcst - WA G (No AMI)'!$C11)</f>
        <v>#VALUE!</v>
      </c>
      <c r="CG11" s="142" t="e">
        <f>SUMIFS('[2]CAP19 Input'!BE$12:BE$132,'[2]CAP19 Input'!$AC$12:$AC$132,'Actl Forcst - WA G (No AMI)'!$C11)</f>
        <v>#VALUE!</v>
      </c>
      <c r="CH11" s="142" t="e">
        <f>SUMIFS('[2]CAP19 Input'!BF$12:BF$132,'[2]CAP19 Input'!$AC$12:$AC$132,'Actl Forcst - WA G (No AMI)'!$C11)</f>
        <v>#VALUE!</v>
      </c>
      <c r="CI11" s="142" t="e">
        <f>SUMIFS('[2]CAP19 Input'!BG$12:BG$132,'[2]CAP19 Input'!$AC$12:$AC$132,'Actl Forcst - WA G (No AMI)'!$C11)</f>
        <v>#VALUE!</v>
      </c>
      <c r="CJ11" s="142" t="e">
        <f t="shared" si="70"/>
        <v>#VALUE!</v>
      </c>
      <c r="CK11" s="142" t="e">
        <f>SUMIFS('[2]CAP19 Input'!BI$12:BI$132,'[2]CAP19 Input'!$AC$12:$AC$132,'Actl Forcst - WA G (No AMI)'!$C11)</f>
        <v>#VALUE!</v>
      </c>
      <c r="CL11" s="142" t="e">
        <f t="shared" si="71"/>
        <v>#VALUE!</v>
      </c>
      <c r="CN11" s="142" t="e">
        <f t="shared" si="72"/>
        <v>#VALUE!</v>
      </c>
      <c r="CO11" s="142" t="e">
        <f>(SUM($BX11:BY11)+SUM($BX11:BX11))/2</f>
        <v>#VALUE!</v>
      </c>
      <c r="CP11" s="142" t="e">
        <f>(SUM($BX11:BZ11)+SUM($BX11:BY11))/2</f>
        <v>#VALUE!</v>
      </c>
      <c r="CQ11" s="142" t="e">
        <f>(SUM($BX11:CA11)+SUM($BX11:BZ11))/2</f>
        <v>#VALUE!</v>
      </c>
      <c r="CR11" s="142" t="e">
        <f>(SUM($BX11:CB11)+SUM($BX11:CA11))/2</f>
        <v>#VALUE!</v>
      </c>
      <c r="CS11" s="142" t="e">
        <f>(SUM($BX11:CC11)+SUM($BX11:CB11))/2</f>
        <v>#VALUE!</v>
      </c>
      <c r="CT11" s="142" t="e">
        <f>(SUM($BX11:CD11)+SUM($BX11:CC11))/2</f>
        <v>#VALUE!</v>
      </c>
      <c r="CU11" s="142" t="e">
        <f>(SUM($BX11:CE11)+SUM($BX11:CD11))/2</f>
        <v>#VALUE!</v>
      </c>
      <c r="CV11" s="142" t="e">
        <f>(SUM($BX11:CF11)+SUM($BX11:CE11))/2</f>
        <v>#VALUE!</v>
      </c>
      <c r="CW11" s="142" t="e">
        <f>(SUM($BX11:CG11)+SUM($BX11:CF11))/2</f>
        <v>#VALUE!</v>
      </c>
      <c r="CX11" s="142" t="e">
        <f>(SUM($BX11:CH11)+SUM($BX11:CG11))/2</f>
        <v>#VALUE!</v>
      </c>
      <c r="CY11" s="142" t="e">
        <f>(SUM($BX11:CI11)+SUM($BX11:CH11))/2</f>
        <v>#VALUE!</v>
      </c>
      <c r="CZ11" s="142" t="e">
        <f t="shared" si="73"/>
        <v>#VALUE!</v>
      </c>
      <c r="DA11" s="142" t="e">
        <f t="shared" si="74"/>
        <v>#VALUE!</v>
      </c>
      <c r="DB11" s="142" t="e">
        <f t="shared" si="75"/>
        <v>#VALUE!</v>
      </c>
      <c r="DG11" s="138" t="s">
        <v>127</v>
      </c>
    </row>
    <row r="12" spans="1:111">
      <c r="A12" s="138">
        <v>7132</v>
      </c>
      <c r="B12" s="138" t="s">
        <v>133</v>
      </c>
      <c r="C12" s="138" t="s">
        <v>154</v>
      </c>
      <c r="D12" s="145">
        <v>1</v>
      </c>
      <c r="E12" s="142">
        <v>0</v>
      </c>
      <c r="F12" s="142">
        <v>0</v>
      </c>
      <c r="G12" s="142">
        <v>0</v>
      </c>
      <c r="H12" s="142">
        <v>0</v>
      </c>
      <c r="I12" s="142">
        <v>3446788.7077120007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f t="shared" si="53"/>
        <v>3446788.7077120007</v>
      </c>
      <c r="R12" s="142">
        <v>-394148.56908832758</v>
      </c>
      <c r="S12" s="142">
        <f t="shared" si="54"/>
        <v>3052640.138623673</v>
      </c>
      <c r="U12" s="142">
        <f t="shared" si="55"/>
        <v>0</v>
      </c>
      <c r="V12" s="142">
        <f>(SUM($E12:F12)+SUM($E12:E12))/2</f>
        <v>0</v>
      </c>
      <c r="W12" s="142">
        <f>(SUM($E12:G12)+SUM($E12:F12))/2</f>
        <v>0</v>
      </c>
      <c r="X12" s="142">
        <f>(SUM($E12:H12)+SUM($E12:G12))/2</f>
        <v>0</v>
      </c>
      <c r="Y12" s="142">
        <f>(SUM($E12:I12)+SUM($E12:H12))/2</f>
        <v>1723394.3538560004</v>
      </c>
      <c r="Z12" s="142">
        <f>(SUM($E12:J12)+SUM($E12:I12))/2</f>
        <v>3446788.7077120007</v>
      </c>
      <c r="AA12" s="142">
        <f>(SUM($E12:K12)+SUM($E12:J12))/2</f>
        <v>3446788.7077120007</v>
      </c>
      <c r="AB12" s="142">
        <f>(SUM($E12:L12)+SUM($E12:K12))/2</f>
        <v>3446788.7077120007</v>
      </c>
      <c r="AC12" s="142">
        <f>(SUM($E12:M12)+SUM($E12:L12))/2</f>
        <v>3446788.7077120007</v>
      </c>
      <c r="AD12" s="142">
        <f>(SUM($E12:N12)+SUM($E12:M12))/2</f>
        <v>3446788.7077120007</v>
      </c>
      <c r="AE12" s="142">
        <f>(SUM($E12:O12)+SUM($E12:N12))/2</f>
        <v>3446788.7077120007</v>
      </c>
      <c r="AF12" s="142">
        <f>(SUM($E12:P12)+SUM($E12:O12))/2</f>
        <v>3446788.7077120007</v>
      </c>
      <c r="AG12" s="142">
        <f t="shared" si="56"/>
        <v>2154242.9423200008</v>
      </c>
      <c r="AH12" s="142">
        <f t="shared" si="57"/>
        <v>-197074.28454416379</v>
      </c>
      <c r="AI12" s="142">
        <f t="shared" si="58"/>
        <v>1957168.657775837</v>
      </c>
      <c r="AK12" s="139"/>
      <c r="AL12" s="143" t="e">
        <f>SUMIFS('[2]CAP19 Input'!BH$12:BH$132,'[2]CAP19 Input'!$AC$12:$AC$132,'Actl Forcst - WA G (No AMI)'!$C12)+SUMIFS('[2]CAP19 Input'!BI$12:BI$132,'[2]CAP19 Input'!$AC$12:$AC$132,'Actl Forcst - WA G (No AMI)'!$C12)</f>
        <v>#VALUE!</v>
      </c>
      <c r="AM12" s="143" t="e">
        <f t="shared" si="59"/>
        <v>#VALUE!</v>
      </c>
      <c r="AN12" s="144" t="e">
        <f t="shared" si="49"/>
        <v>#VALUE!</v>
      </c>
      <c r="AO12" s="144" t="e">
        <f t="shared" si="60"/>
        <v>#VALUE!</v>
      </c>
      <c r="AP12" s="143" t="e">
        <f t="shared" si="61"/>
        <v>#VALUE!</v>
      </c>
      <c r="AQ12" s="139"/>
      <c r="AR12" s="143" t="e">
        <f t="shared" si="78"/>
        <v>#VALUE!</v>
      </c>
      <c r="AS12" s="143" t="e">
        <f t="shared" si="78"/>
        <v>#VALUE!</v>
      </c>
      <c r="AT12" s="143" t="e">
        <f t="shared" si="78"/>
        <v>#VALUE!</v>
      </c>
      <c r="AU12" s="143" t="e">
        <f t="shared" si="78"/>
        <v>#VALUE!</v>
      </c>
      <c r="AV12" s="143" t="e">
        <f t="shared" si="78"/>
        <v>#VALUE!</v>
      </c>
      <c r="AW12" s="143" t="e">
        <f t="shared" si="78"/>
        <v>#VALUE!</v>
      </c>
      <c r="AX12" s="143" t="e">
        <f t="shared" si="62"/>
        <v>#VALUE!</v>
      </c>
      <c r="AY12" s="143" t="e">
        <f t="shared" si="62"/>
        <v>#VALUE!</v>
      </c>
      <c r="AZ12" s="143" t="e">
        <f t="shared" si="62"/>
        <v>#VALUE!</v>
      </c>
      <c r="BA12" s="143" t="e">
        <f t="shared" si="62"/>
        <v>#VALUE!</v>
      </c>
      <c r="BB12" s="143" t="e">
        <f t="shared" si="62"/>
        <v>#VALUE!</v>
      </c>
      <c r="BC12" s="143" t="e">
        <f t="shared" si="62"/>
        <v>#VALUE!</v>
      </c>
      <c r="BD12" s="143" t="e">
        <f t="shared" si="77"/>
        <v>#VALUE!</v>
      </c>
      <c r="BE12" s="143">
        <f t="shared" si="64"/>
        <v>-394148.56908832758</v>
      </c>
      <c r="BF12" s="143" t="e">
        <f t="shared" si="65"/>
        <v>#VALUE!</v>
      </c>
      <c r="BG12" s="139"/>
      <c r="BH12" s="143" t="e">
        <f t="shared" si="66"/>
        <v>#VALUE!</v>
      </c>
      <c r="BI12" s="143" t="e">
        <f>(SUM($AR12:AS12)+SUM($AR12:AR12))/2</f>
        <v>#VALUE!</v>
      </c>
      <c r="BJ12" s="143" t="e">
        <f>(SUM($AR12:AT12)+SUM($AR12:AS12))/2</f>
        <v>#VALUE!</v>
      </c>
      <c r="BK12" s="143" t="e">
        <f>(SUM($AR12:AU12)+SUM($AR12:AT12))/2</f>
        <v>#VALUE!</v>
      </c>
      <c r="BL12" s="143" t="e">
        <f>(SUM($AR12:AV12)+SUM($AR12:AU12))/2</f>
        <v>#VALUE!</v>
      </c>
      <c r="BM12" s="143" t="e">
        <f>(SUM($AR12:AW12)+SUM($AR12:AV12))/2</f>
        <v>#VALUE!</v>
      </c>
      <c r="BN12" s="143" t="e">
        <f>(SUM($AR12:AX12)+SUM($AR12:AW12))/2</f>
        <v>#VALUE!</v>
      </c>
      <c r="BO12" s="143" t="e">
        <f>(SUM($AR12:AY12)+SUM($AR12:AX12))/2</f>
        <v>#VALUE!</v>
      </c>
      <c r="BP12" s="143" t="e">
        <f>(SUM($AR12:AZ12)+SUM($AR12:AY12))/2</f>
        <v>#VALUE!</v>
      </c>
      <c r="BQ12" s="143" t="e">
        <f>(SUM($AR12:BA12)+SUM($AR12:AZ12))/2</f>
        <v>#VALUE!</v>
      </c>
      <c r="BR12" s="143" t="e">
        <f>(SUM($AR12:BB12)+SUM($AR12:BA12))/2</f>
        <v>#VALUE!</v>
      </c>
      <c r="BS12" s="143" t="e">
        <f>(SUM($AR12:BC12)+SUM($AR12:BB12))/2</f>
        <v>#VALUE!</v>
      </c>
      <c r="BT12" s="143" t="e">
        <f t="shared" si="67"/>
        <v>#VALUE!</v>
      </c>
      <c r="BU12" s="143">
        <f t="shared" si="68"/>
        <v>-197074.28454416379</v>
      </c>
      <c r="BV12" s="143" t="e">
        <f t="shared" si="69"/>
        <v>#VALUE!</v>
      </c>
      <c r="BX12" s="142" t="e">
        <f>SUMIFS('[2]CAP19 Input'!AV$12:AV$132,'[2]CAP19 Input'!$AC$12:$AC$132,'Actl Forcst - WA G (No AMI)'!$C12)</f>
        <v>#VALUE!</v>
      </c>
      <c r="BY12" s="142" t="e">
        <f>SUMIFS('[2]CAP19 Input'!AW$12:AW$132,'[2]CAP19 Input'!$AC$12:$AC$132,'Actl Forcst - WA G (No AMI)'!$C12)</f>
        <v>#VALUE!</v>
      </c>
      <c r="BZ12" s="142" t="e">
        <f>SUMIFS('[2]CAP19 Input'!AX$12:AX$132,'[2]CAP19 Input'!$AC$12:$AC$132,'Actl Forcst - WA G (No AMI)'!$C12)</f>
        <v>#VALUE!</v>
      </c>
      <c r="CA12" s="142" t="e">
        <f>SUMIFS('[2]CAP19 Input'!AY$12:AY$132,'[2]CAP19 Input'!$AC$12:$AC$132,'Actl Forcst - WA G (No AMI)'!$C12)</f>
        <v>#VALUE!</v>
      </c>
      <c r="CB12" s="142" t="e">
        <f>SUMIFS('[2]CAP19 Input'!AZ$12:AZ$132,'[2]CAP19 Input'!$AC$12:$AC$132,'Actl Forcst - WA G (No AMI)'!$C12)</f>
        <v>#VALUE!</v>
      </c>
      <c r="CC12" s="142" t="e">
        <f>SUMIFS('[2]CAP19 Input'!BA$12:BA$132,'[2]CAP19 Input'!$AC$12:$AC$132,'Actl Forcst - WA G (No AMI)'!$C12)</f>
        <v>#VALUE!</v>
      </c>
      <c r="CD12" s="142" t="e">
        <f>SUMIFS('[2]CAP19 Input'!BB$12:BB$132,'[2]CAP19 Input'!$AC$12:$AC$132,'Actl Forcst - WA G (No AMI)'!$C12)</f>
        <v>#VALUE!</v>
      </c>
      <c r="CE12" s="142" t="e">
        <f>SUMIFS('[2]CAP19 Input'!BC$12:BC$132,'[2]CAP19 Input'!$AC$12:$AC$132,'Actl Forcst - WA G (No AMI)'!$C12)</f>
        <v>#VALUE!</v>
      </c>
      <c r="CF12" s="142" t="e">
        <f>SUMIFS('[2]CAP19 Input'!BD$12:BD$132,'[2]CAP19 Input'!$AC$12:$AC$132,'Actl Forcst - WA G (No AMI)'!$C12)</f>
        <v>#VALUE!</v>
      </c>
      <c r="CG12" s="142" t="e">
        <f>SUMIFS('[2]CAP19 Input'!BE$12:BE$132,'[2]CAP19 Input'!$AC$12:$AC$132,'Actl Forcst - WA G (No AMI)'!$C12)</f>
        <v>#VALUE!</v>
      </c>
      <c r="CH12" s="142" t="e">
        <f>SUMIFS('[2]CAP19 Input'!BF$12:BF$132,'[2]CAP19 Input'!$AC$12:$AC$132,'Actl Forcst - WA G (No AMI)'!$C12)</f>
        <v>#VALUE!</v>
      </c>
      <c r="CI12" s="142" t="e">
        <f>SUMIFS('[2]CAP19 Input'!BG$12:BG$132,'[2]CAP19 Input'!$AC$12:$AC$132,'Actl Forcst - WA G (No AMI)'!$C12)</f>
        <v>#VALUE!</v>
      </c>
      <c r="CJ12" s="142" t="e">
        <f t="shared" si="70"/>
        <v>#VALUE!</v>
      </c>
      <c r="CK12" s="142" t="e">
        <f>SUMIFS('[2]CAP19 Input'!BI$12:BI$132,'[2]CAP19 Input'!$AC$12:$AC$132,'Actl Forcst - WA G (No AMI)'!$C12)</f>
        <v>#VALUE!</v>
      </c>
      <c r="CL12" s="142" t="e">
        <f t="shared" si="71"/>
        <v>#VALUE!</v>
      </c>
      <c r="CN12" s="142" t="e">
        <f t="shared" si="72"/>
        <v>#VALUE!</v>
      </c>
      <c r="CO12" s="142" t="e">
        <f>(SUM($BX12:BY12)+SUM($BX12:BX12))/2</f>
        <v>#VALUE!</v>
      </c>
      <c r="CP12" s="142" t="e">
        <f>(SUM($BX12:BZ12)+SUM($BX12:BY12))/2</f>
        <v>#VALUE!</v>
      </c>
      <c r="CQ12" s="142" t="e">
        <f>(SUM($BX12:CA12)+SUM($BX12:BZ12))/2</f>
        <v>#VALUE!</v>
      </c>
      <c r="CR12" s="142" t="e">
        <f>(SUM($BX12:CB12)+SUM($BX12:CA12))/2</f>
        <v>#VALUE!</v>
      </c>
      <c r="CS12" s="142" t="e">
        <f>(SUM($BX12:CC12)+SUM($BX12:CB12))/2</f>
        <v>#VALUE!</v>
      </c>
      <c r="CT12" s="142" t="e">
        <f>(SUM($BX12:CD12)+SUM($BX12:CC12))/2</f>
        <v>#VALUE!</v>
      </c>
      <c r="CU12" s="142" t="e">
        <f>(SUM($BX12:CE12)+SUM($BX12:CD12))/2</f>
        <v>#VALUE!</v>
      </c>
      <c r="CV12" s="142" t="e">
        <f>(SUM($BX12:CF12)+SUM($BX12:CE12))/2</f>
        <v>#VALUE!</v>
      </c>
      <c r="CW12" s="142" t="e">
        <f>(SUM($BX12:CG12)+SUM($BX12:CF12))/2</f>
        <v>#VALUE!</v>
      </c>
      <c r="CX12" s="142" t="e">
        <f>(SUM($BX12:CH12)+SUM($BX12:CG12))/2</f>
        <v>#VALUE!</v>
      </c>
      <c r="CY12" s="142" t="e">
        <f>(SUM($BX12:CI12)+SUM($BX12:CH12))/2</f>
        <v>#VALUE!</v>
      </c>
      <c r="CZ12" s="142" t="e">
        <f t="shared" si="73"/>
        <v>#VALUE!</v>
      </c>
      <c r="DA12" s="142" t="e">
        <f t="shared" si="74"/>
        <v>#VALUE!</v>
      </c>
      <c r="DB12" s="142" t="e">
        <f t="shared" si="75"/>
        <v>#VALUE!</v>
      </c>
      <c r="DG12" s="138" t="s">
        <v>124</v>
      </c>
    </row>
    <row r="13" spans="1:111" ht="15.75" thickBot="1">
      <c r="A13" s="138">
        <v>7135</v>
      </c>
      <c r="B13" s="138" t="s">
        <v>133</v>
      </c>
      <c r="C13" s="138" t="s">
        <v>151</v>
      </c>
      <c r="D13" s="145">
        <v>1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f t="shared" si="53"/>
        <v>0</v>
      </c>
      <c r="R13" s="142">
        <v>914116.78604606586</v>
      </c>
      <c r="S13" s="142">
        <f t="shared" si="54"/>
        <v>914116.78604606586</v>
      </c>
      <c r="U13" s="142">
        <f t="shared" si="55"/>
        <v>0</v>
      </c>
      <c r="V13" s="142">
        <f>(SUM($E13:F13)+SUM($E13:E13))/2</f>
        <v>0</v>
      </c>
      <c r="W13" s="142">
        <f>(SUM($E13:G13)+SUM($E13:F13))/2</f>
        <v>0</v>
      </c>
      <c r="X13" s="142">
        <f>(SUM($E13:H13)+SUM($E13:G13))/2</f>
        <v>0</v>
      </c>
      <c r="Y13" s="142">
        <f>(SUM($E13:I13)+SUM($E13:H13))/2</f>
        <v>0</v>
      </c>
      <c r="Z13" s="142">
        <f>(SUM($E13:J13)+SUM($E13:I13))/2</f>
        <v>0</v>
      </c>
      <c r="AA13" s="142">
        <f>(SUM($E13:K13)+SUM($E13:J13))/2</f>
        <v>0</v>
      </c>
      <c r="AB13" s="142">
        <f>(SUM($E13:L13)+SUM($E13:K13))/2</f>
        <v>0</v>
      </c>
      <c r="AC13" s="142">
        <f>(SUM($E13:M13)+SUM($E13:L13))/2</f>
        <v>0</v>
      </c>
      <c r="AD13" s="142">
        <f>(SUM($E13:N13)+SUM($E13:M13))/2</f>
        <v>0</v>
      </c>
      <c r="AE13" s="142">
        <f>(SUM($E13:O13)+SUM($E13:N13))/2</f>
        <v>0</v>
      </c>
      <c r="AF13" s="142">
        <f>(SUM($E13:P13)+SUM($E13:O13))/2</f>
        <v>0</v>
      </c>
      <c r="AG13" s="142">
        <f t="shared" si="56"/>
        <v>0</v>
      </c>
      <c r="AH13" s="142">
        <f t="shared" si="57"/>
        <v>457058.39302303293</v>
      </c>
      <c r="AI13" s="142">
        <f t="shared" si="58"/>
        <v>457058.39302303293</v>
      </c>
      <c r="AK13" s="139"/>
      <c r="AL13" s="143" t="e">
        <f>SUMIFS('[2]CAP19 Input'!BH$12:BH$132,'[2]CAP19 Input'!$AC$12:$AC$132,'Actl Forcst - WA G (No AMI)'!$C13)+SUMIFS('[2]CAP19 Input'!BI$12:BI$132,'[2]CAP19 Input'!$AC$12:$AC$132,'Actl Forcst - WA G (No AMI)'!$C13)</f>
        <v>#VALUE!</v>
      </c>
      <c r="AM13" s="143" t="e">
        <f t="shared" si="59"/>
        <v>#VALUE!</v>
      </c>
      <c r="AN13" s="144" t="e">
        <f t="shared" si="49"/>
        <v>#VALUE!</v>
      </c>
      <c r="AO13" s="144" t="e">
        <f t="shared" si="60"/>
        <v>#VALUE!</v>
      </c>
      <c r="AP13" s="143" t="e">
        <f t="shared" si="61"/>
        <v>#VALUE!</v>
      </c>
      <c r="AQ13" s="139"/>
      <c r="AR13" s="143" t="e">
        <f t="shared" si="78"/>
        <v>#VALUE!</v>
      </c>
      <c r="AS13" s="143" t="e">
        <f t="shared" si="78"/>
        <v>#VALUE!</v>
      </c>
      <c r="AT13" s="143" t="e">
        <f t="shared" si="78"/>
        <v>#VALUE!</v>
      </c>
      <c r="AU13" s="143" t="e">
        <f t="shared" si="78"/>
        <v>#VALUE!</v>
      </c>
      <c r="AV13" s="143" t="e">
        <f t="shared" si="78"/>
        <v>#VALUE!</v>
      </c>
      <c r="AW13" s="143" t="e">
        <f t="shared" si="78"/>
        <v>#VALUE!</v>
      </c>
      <c r="AX13" s="143" t="e">
        <f t="shared" si="62"/>
        <v>#VALUE!</v>
      </c>
      <c r="AY13" s="143" t="e">
        <f t="shared" si="62"/>
        <v>#VALUE!</v>
      </c>
      <c r="AZ13" s="143" t="e">
        <f t="shared" si="62"/>
        <v>#VALUE!</v>
      </c>
      <c r="BA13" s="143" t="e">
        <f t="shared" si="62"/>
        <v>#VALUE!</v>
      </c>
      <c r="BB13" s="143" t="e">
        <f t="shared" si="62"/>
        <v>#VALUE!</v>
      </c>
      <c r="BC13" s="143" t="e">
        <f t="shared" si="62"/>
        <v>#VALUE!</v>
      </c>
      <c r="BD13" s="143" t="e">
        <f t="shared" si="77"/>
        <v>#VALUE!</v>
      </c>
      <c r="BE13" s="143">
        <f t="shared" si="64"/>
        <v>914116.78604606586</v>
      </c>
      <c r="BF13" s="143" t="e">
        <f t="shared" si="65"/>
        <v>#VALUE!</v>
      </c>
      <c r="BG13" s="139"/>
      <c r="BH13" s="143" t="e">
        <f t="shared" si="66"/>
        <v>#VALUE!</v>
      </c>
      <c r="BI13" s="143" t="e">
        <f>(SUM($AR13:AS13)+SUM($AR13:AR13))/2</f>
        <v>#VALUE!</v>
      </c>
      <c r="BJ13" s="143" t="e">
        <f>(SUM($AR13:AT13)+SUM($AR13:AS13))/2</f>
        <v>#VALUE!</v>
      </c>
      <c r="BK13" s="143" t="e">
        <f>(SUM($AR13:AU13)+SUM($AR13:AT13))/2</f>
        <v>#VALUE!</v>
      </c>
      <c r="BL13" s="143" t="e">
        <f>(SUM($AR13:AV13)+SUM($AR13:AU13))/2</f>
        <v>#VALUE!</v>
      </c>
      <c r="BM13" s="143" t="e">
        <f>(SUM($AR13:AW13)+SUM($AR13:AV13))/2</f>
        <v>#VALUE!</v>
      </c>
      <c r="BN13" s="143" t="e">
        <f>(SUM($AR13:AX13)+SUM($AR13:AW13))/2</f>
        <v>#VALUE!</v>
      </c>
      <c r="BO13" s="143" t="e">
        <f>(SUM($AR13:AY13)+SUM($AR13:AX13))/2</f>
        <v>#VALUE!</v>
      </c>
      <c r="BP13" s="143" t="e">
        <f>(SUM($AR13:AZ13)+SUM($AR13:AY13))/2</f>
        <v>#VALUE!</v>
      </c>
      <c r="BQ13" s="143" t="e">
        <f>(SUM($AR13:BA13)+SUM($AR13:AZ13))/2</f>
        <v>#VALUE!</v>
      </c>
      <c r="BR13" s="143" t="e">
        <f>(SUM($AR13:BB13)+SUM($AR13:BA13))/2</f>
        <v>#VALUE!</v>
      </c>
      <c r="BS13" s="143" t="e">
        <f>(SUM($AR13:BC13)+SUM($AR13:BB13))/2</f>
        <v>#VALUE!</v>
      </c>
      <c r="BT13" s="143" t="e">
        <f t="shared" si="67"/>
        <v>#VALUE!</v>
      </c>
      <c r="BU13" s="143">
        <f t="shared" si="68"/>
        <v>457058.39302303293</v>
      </c>
      <c r="BV13" s="143" t="e">
        <f t="shared" si="69"/>
        <v>#VALUE!</v>
      </c>
      <c r="BX13" s="142" t="e">
        <f>SUMIFS('[2]CAP19 Input'!AV$12:AV$132,'[2]CAP19 Input'!$AC$12:$AC$132,'Actl Forcst - WA G (No AMI)'!$C13)</f>
        <v>#VALUE!</v>
      </c>
      <c r="BY13" s="142" t="e">
        <f>SUMIFS('[2]CAP19 Input'!AW$12:AW$132,'[2]CAP19 Input'!$AC$12:$AC$132,'Actl Forcst - WA G (No AMI)'!$C13)</f>
        <v>#VALUE!</v>
      </c>
      <c r="BZ13" s="142" t="e">
        <f>SUMIFS('[2]CAP19 Input'!AX$12:AX$132,'[2]CAP19 Input'!$AC$12:$AC$132,'Actl Forcst - WA G (No AMI)'!$C13)</f>
        <v>#VALUE!</v>
      </c>
      <c r="CA13" s="142" t="e">
        <f>SUMIFS('[2]CAP19 Input'!AY$12:AY$132,'[2]CAP19 Input'!$AC$12:$AC$132,'Actl Forcst - WA G (No AMI)'!$C13)</f>
        <v>#VALUE!</v>
      </c>
      <c r="CB13" s="142" t="e">
        <f>SUMIFS('[2]CAP19 Input'!AZ$12:AZ$132,'[2]CAP19 Input'!$AC$12:$AC$132,'Actl Forcst - WA G (No AMI)'!$C13)</f>
        <v>#VALUE!</v>
      </c>
      <c r="CC13" s="142" t="e">
        <f>SUMIFS('[2]CAP19 Input'!BA$12:BA$132,'[2]CAP19 Input'!$AC$12:$AC$132,'Actl Forcst - WA G (No AMI)'!$C13)</f>
        <v>#VALUE!</v>
      </c>
      <c r="CD13" s="142" t="e">
        <f>SUMIFS('[2]CAP19 Input'!BB$12:BB$132,'[2]CAP19 Input'!$AC$12:$AC$132,'Actl Forcst - WA G (No AMI)'!$C13)</f>
        <v>#VALUE!</v>
      </c>
      <c r="CE13" s="142" t="e">
        <f>SUMIFS('[2]CAP19 Input'!BC$12:BC$132,'[2]CAP19 Input'!$AC$12:$AC$132,'Actl Forcst - WA G (No AMI)'!$C13)</f>
        <v>#VALUE!</v>
      </c>
      <c r="CF13" s="142" t="e">
        <f>SUMIFS('[2]CAP19 Input'!BD$12:BD$132,'[2]CAP19 Input'!$AC$12:$AC$132,'Actl Forcst - WA G (No AMI)'!$C13)</f>
        <v>#VALUE!</v>
      </c>
      <c r="CG13" s="142" t="e">
        <f>SUMIFS('[2]CAP19 Input'!BE$12:BE$132,'[2]CAP19 Input'!$AC$12:$AC$132,'Actl Forcst - WA G (No AMI)'!$C13)</f>
        <v>#VALUE!</v>
      </c>
      <c r="CH13" s="142" t="e">
        <f>SUMIFS('[2]CAP19 Input'!BF$12:BF$132,'[2]CAP19 Input'!$AC$12:$AC$132,'Actl Forcst - WA G (No AMI)'!$C13)</f>
        <v>#VALUE!</v>
      </c>
      <c r="CI13" s="142" t="e">
        <f>SUMIFS('[2]CAP19 Input'!BG$12:BG$132,'[2]CAP19 Input'!$AC$12:$AC$132,'Actl Forcst - WA G (No AMI)'!$C13)</f>
        <v>#VALUE!</v>
      </c>
      <c r="CJ13" s="142" t="e">
        <f t="shared" si="70"/>
        <v>#VALUE!</v>
      </c>
      <c r="CK13" s="142" t="e">
        <f>SUMIFS('[2]CAP19 Input'!BI$12:BI$132,'[2]CAP19 Input'!$AC$12:$AC$132,'Actl Forcst - WA G (No AMI)'!$C13)</f>
        <v>#VALUE!</v>
      </c>
      <c r="CL13" s="142" t="e">
        <f t="shared" si="71"/>
        <v>#VALUE!</v>
      </c>
      <c r="CN13" s="142" t="e">
        <f t="shared" si="72"/>
        <v>#VALUE!</v>
      </c>
      <c r="CO13" s="142" t="e">
        <f>(SUM($BX13:BY13)+SUM($BX13:BX13))/2</f>
        <v>#VALUE!</v>
      </c>
      <c r="CP13" s="142" t="e">
        <f>(SUM($BX13:BZ13)+SUM($BX13:BY13))/2</f>
        <v>#VALUE!</v>
      </c>
      <c r="CQ13" s="142" t="e">
        <f>(SUM($BX13:CA13)+SUM($BX13:BZ13))/2</f>
        <v>#VALUE!</v>
      </c>
      <c r="CR13" s="142" t="e">
        <f>(SUM($BX13:CB13)+SUM($BX13:CA13))/2</f>
        <v>#VALUE!</v>
      </c>
      <c r="CS13" s="142" t="e">
        <f>(SUM($BX13:CC13)+SUM($BX13:CB13))/2</f>
        <v>#VALUE!</v>
      </c>
      <c r="CT13" s="142" t="e">
        <f>(SUM($BX13:CD13)+SUM($BX13:CC13))/2</f>
        <v>#VALUE!</v>
      </c>
      <c r="CU13" s="142" t="e">
        <f>(SUM($BX13:CE13)+SUM($BX13:CD13))/2</f>
        <v>#VALUE!</v>
      </c>
      <c r="CV13" s="142" t="e">
        <f>(SUM($BX13:CF13)+SUM($BX13:CE13))/2</f>
        <v>#VALUE!</v>
      </c>
      <c r="CW13" s="142" t="e">
        <f>(SUM($BX13:CG13)+SUM($BX13:CF13))/2</f>
        <v>#VALUE!</v>
      </c>
      <c r="CX13" s="142" t="e">
        <f>(SUM($BX13:CH13)+SUM($BX13:CG13))/2</f>
        <v>#VALUE!</v>
      </c>
      <c r="CY13" s="142" t="e">
        <f>(SUM($BX13:CI13)+SUM($BX13:CH13))/2</f>
        <v>#VALUE!</v>
      </c>
      <c r="CZ13" s="142" t="e">
        <f t="shared" si="73"/>
        <v>#VALUE!</v>
      </c>
      <c r="DA13" s="142" t="e">
        <f t="shared" si="74"/>
        <v>#VALUE!</v>
      </c>
      <c r="DB13" s="142" t="e">
        <f t="shared" si="75"/>
        <v>#VALUE!</v>
      </c>
      <c r="DG13" s="138" t="s">
        <v>124</v>
      </c>
    </row>
    <row r="14" spans="1:111" ht="15.75" thickBot="1">
      <c r="S14" s="152">
        <f>SUM(S4:S13)</f>
        <v>26518075.901762407</v>
      </c>
      <c r="AI14" s="152">
        <f>SUM(AI4:AI13)</f>
        <v>11391196.443070032</v>
      </c>
    </row>
    <row r="15" spans="1:111">
      <c r="S15" s="151" t="s">
        <v>158</v>
      </c>
      <c r="AI15" s="151" t="s">
        <v>158</v>
      </c>
    </row>
  </sheetData>
  <autoFilter ref="A3:DG13"/>
  <pageMargins left="0.7" right="0.7" top="0.75" bottom="0.75" header="0.3" footer="0.3"/>
  <pageSetup scale="6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784D3A2-9ADC-45A9-9DA0-83CFAA2C65E8}"/>
</file>

<file path=customXml/itemProps2.xml><?xml version="1.0" encoding="utf-8"?>
<ds:datastoreItem xmlns:ds="http://schemas.openxmlformats.org/officeDocument/2006/customXml" ds:itemID="{050F0512-7B4C-4BCD-8360-CDE3CE1E1E2D}"/>
</file>

<file path=customXml/itemProps3.xml><?xml version="1.0" encoding="utf-8"?>
<ds:datastoreItem xmlns:ds="http://schemas.openxmlformats.org/officeDocument/2006/customXml" ds:itemID="{77B58C69-ED89-4E55-99D7-4CC299860771}"/>
</file>

<file path=customXml/itemProps4.xml><?xml version="1.0" encoding="utf-8"?>
<ds:datastoreItem xmlns:ds="http://schemas.openxmlformats.org/officeDocument/2006/customXml" ds:itemID="{C4BCA95B-6D87-4C1B-BBC5-BDB3E17BF8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E-CAP SUMMARY</vt:lpstr>
      <vt:lpstr>G-CAP SUMMARY</vt:lpstr>
      <vt:lpstr>WA PF Major Summary</vt:lpstr>
      <vt:lpstr>Actl Forcst - WA E (No AMI)</vt:lpstr>
      <vt:lpstr>Actl Forcst - WA G (No AMI)</vt:lpstr>
      <vt:lpstr>'Actl Forcst - WA E (No AMI)'!Print_Area</vt:lpstr>
      <vt:lpstr>'Actl Forcst - WA G (No AMI)'!Print_Area</vt:lpstr>
      <vt:lpstr>'E-CAP SUMMARY'!Print_Area</vt:lpstr>
      <vt:lpstr>'G-CAP SUMMARY'!Print_Area</vt:lpstr>
      <vt:lpstr>'WA PF Major Summary'!Print_Area</vt:lpstr>
      <vt:lpstr>'E-CAP SUMMARY'!Print_Titles</vt:lpstr>
      <vt:lpstr>'G-CAP SUMMARY'!Print_Titles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Schuh, Karen</cp:lastModifiedBy>
  <cp:lastPrinted>2019-03-28T16:20:33Z</cp:lastPrinted>
  <dcterms:created xsi:type="dcterms:W3CDTF">2009-02-25T21:21:21Z</dcterms:created>
  <dcterms:modified xsi:type="dcterms:W3CDTF">2019-03-28T16:21:21Z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