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1"/>
  </bookViews>
  <sheets>
    <sheet name="E-ID-1" sheetId="1" r:id="rId1"/>
    <sheet name="G-ID-1" sheetId="2" r:id="rId2"/>
    <sheet name="C-ID-2" sheetId="3" r:id="rId3"/>
    <sheet name="Acerno_Cache_XXXXX" sheetId="4" state="veryHidden" r:id="rId4"/>
    <sheet name="C-ID-3" sheetId="5" r:id="rId5"/>
    <sheet name="C-ID-4" sheetId="6" r:id="rId6"/>
    <sheet name="Input" sheetId="7" r:id="rId7"/>
  </sheets>
  <definedNames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Recover">#REF!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<sst xmlns="http://schemas.openxmlformats.org/spreadsheetml/2006/main" count="109" uniqueCount="55">
  <si>
    <t>Service</t>
  </si>
  <si>
    <t>Jurisdiction</t>
  </si>
  <si>
    <t>ED</t>
  </si>
  <si>
    <t>AN</t>
  </si>
  <si>
    <t>GD</t>
  </si>
  <si>
    <t>OR</t>
  </si>
  <si>
    <t>ACCUM PROV FOR INJURY &amp; DAMAGE</t>
  </si>
  <si>
    <t>PAYMENT/REFUND INJURY &amp; DAMAGE</t>
  </si>
  <si>
    <t>ID</t>
  </si>
  <si>
    <t>WA</t>
  </si>
  <si>
    <t xml:space="preserve">Avista Utilities </t>
  </si>
  <si>
    <t>Injuries and Damages Adjustment</t>
  </si>
  <si>
    <t>Electric</t>
  </si>
  <si>
    <t>Gas</t>
  </si>
  <si>
    <t>Year</t>
  </si>
  <si>
    <t>Washington</t>
  </si>
  <si>
    <t>Idaho</t>
  </si>
  <si>
    <t>Total</t>
  </si>
  <si>
    <t>6 yr Avg</t>
  </si>
  <si>
    <t>Payments from Account 228210 by Service and State</t>
  </si>
  <si>
    <t>Avista Utilities</t>
  </si>
  <si>
    <t>Account 925</t>
  </si>
  <si>
    <t xml:space="preserve">System </t>
  </si>
  <si>
    <t>Accrual per Results</t>
  </si>
  <si>
    <t>Directly Assigned</t>
  </si>
  <si>
    <t xml:space="preserve">     Total</t>
  </si>
  <si>
    <t>Increase (Decrease) in Expense</t>
  </si>
  <si>
    <t>Allocation Note 4:  Jurisdictional Four Factor</t>
  </si>
  <si>
    <t>Electric System</t>
  </si>
  <si>
    <t>Natural Gas System</t>
  </si>
  <si>
    <t>Revised Annual Expense-Actual Direct 6 yr avg</t>
  </si>
  <si>
    <t>Six Year Average of Actual Injuries and Damages Payments</t>
  </si>
  <si>
    <t>Period Ending</t>
  </si>
  <si>
    <t>Start Month</t>
  </si>
  <si>
    <t>Month</t>
  </si>
  <si>
    <t>Source:  General Ledger</t>
  </si>
  <si>
    <t xml:space="preserve">Allocated (Note 4) </t>
  </si>
  <si>
    <t>Earnings Test Accrual:</t>
  </si>
  <si>
    <t>201801</t>
  </si>
  <si>
    <t>MT</t>
  </si>
  <si>
    <t>FY DEC 31,2014</t>
  </si>
  <si>
    <t>FY DEC 31,2015</t>
  </si>
  <si>
    <t>FY DEC 31,2016</t>
  </si>
  <si>
    <t>FY DEC 31,2017</t>
  </si>
  <si>
    <t>FY DEC 31,2018</t>
  </si>
  <si>
    <t>Grand Total</t>
  </si>
  <si>
    <t>ORGANIZATION_DESC</t>
  </si>
  <si>
    <t>Accounting Period</t>
  </si>
  <si>
    <t>AVA Jet</t>
  </si>
  <si>
    <t>L52 - Claims Accrual</t>
  </si>
  <si>
    <t>208-DC PAY</t>
  </si>
  <si>
    <t>L52 - Claims Accrual Total</t>
  </si>
  <si>
    <t>Twelve Months Ended December 31, 2019</t>
  </si>
  <si>
    <t>201901</t>
  </si>
  <si>
    <t>FY DEC 31,2019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</si>
</sst>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#,###,###,###.00"/>
    <numFmt numFmtId="166" formatCode="[$-409]dddd\,\ mmmm\ dd\,\ yyyy"/>
    <numFmt numFmtId="167" formatCode="_(* #,##0.0_);_(* \(#,##0.0\);_(* &quot;-&quot;??_);_(@_)"/>
    <numFmt numFmtId="168" formatCode="_(* #,##0_);_(* \(#,##0\);_(* &quot;-&quot;??_);_(@_)"/>
  </numFmts>
  <fonts count="48">
    <font>
      <sz val="10"/>
      <name val="Arial"/>
      <family val="2"/>
    </font>
    <font>
      <sz val="10"/>
      <name val="Tahoma"/>
      <family val="2"/>
    </font>
    <font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0"/>
      <name val="Arial"/>
      <family val="2"/>
    </font>
    <font>
      <b/>
      <u val="single"/>
      <sz val="10"/>
      <color indexed="39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3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Continuous"/>
      <protection/>
    </xf>
    <xf numFmtId="0" fontId="4" fillId="0" borderId="11" xfId="58" applyFont="1" applyBorder="1" applyAlignment="1">
      <alignment horizontal="centerContinuous"/>
      <protection/>
    </xf>
    <xf numFmtId="0" fontId="4" fillId="0" borderId="12" xfId="58" applyFont="1" applyBorder="1" applyAlignment="1">
      <alignment horizontal="centerContinuous"/>
      <protection/>
    </xf>
    <xf numFmtId="0" fontId="4" fillId="0" borderId="0" xfId="58" applyFont="1" applyAlignment="1">
      <alignment horizontal="center"/>
      <protection/>
    </xf>
    <xf numFmtId="0" fontId="4" fillId="0" borderId="13" xfId="58" applyFont="1" applyBorder="1" applyAlignment="1">
      <alignment horizontal="center"/>
      <protection/>
    </xf>
    <xf numFmtId="0" fontId="4" fillId="0" borderId="14" xfId="58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3" fontId="4" fillId="0" borderId="0" xfId="58" applyNumberFormat="1" applyFont="1">
      <alignment/>
      <protection/>
    </xf>
    <xf numFmtId="0" fontId="4" fillId="0" borderId="0" xfId="58" applyFont="1" applyAlignment="1">
      <alignment horizontal="left"/>
      <protection/>
    </xf>
    <xf numFmtId="0" fontId="4" fillId="0" borderId="0" xfId="58" applyFont="1" applyBorder="1">
      <alignment/>
      <protection/>
    </xf>
    <xf numFmtId="5" fontId="4" fillId="0" borderId="0" xfId="58" applyNumberFormat="1" applyFont="1" applyBorder="1">
      <alignment/>
      <protection/>
    </xf>
    <xf numFmtId="0" fontId="3" fillId="0" borderId="0" xfId="58" applyFont="1" applyBorder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3" fontId="4" fillId="0" borderId="0" xfId="58" applyNumberFormat="1" applyFont="1" applyFill="1">
      <alignment/>
      <protection/>
    </xf>
    <xf numFmtId="41" fontId="10" fillId="0" borderId="0" xfId="58" applyNumberFormat="1" applyFont="1">
      <alignment/>
      <protection/>
    </xf>
    <xf numFmtId="41" fontId="10" fillId="0" borderId="0" xfId="58" applyNumberFormat="1" applyFont="1" applyBorder="1" applyAlignment="1">
      <alignment horizontal="centerContinuous"/>
      <protection/>
    </xf>
    <xf numFmtId="41" fontId="10" fillId="0" borderId="0" xfId="58" applyNumberFormat="1" applyFont="1" applyBorder="1" applyAlignment="1">
      <alignment horizontal="center"/>
      <protection/>
    </xf>
    <xf numFmtId="0" fontId="3" fillId="0" borderId="0" xfId="58" applyFont="1" applyBorder="1" applyAlignment="1">
      <alignment/>
      <protection/>
    </xf>
    <xf numFmtId="0" fontId="3" fillId="0" borderId="16" xfId="58" applyFont="1" applyBorder="1" applyAlignment="1">
      <alignment/>
      <protection/>
    </xf>
    <xf numFmtId="4" fontId="4" fillId="0" borderId="0" xfId="45" applyFont="1" applyAlignment="1">
      <alignment/>
    </xf>
    <xf numFmtId="0" fontId="0" fillId="0" borderId="0" xfId="58" applyFont="1" applyFill="1" applyAlignment="1">
      <alignment/>
      <protection/>
    </xf>
    <xf numFmtId="164" fontId="0" fillId="0" borderId="0" xfId="58" applyNumberFormat="1" applyFont="1" applyFill="1" applyAlignment="1">
      <alignment/>
      <protection/>
    </xf>
    <xf numFmtId="0" fontId="0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/>
      <protection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horizontal="centerContinuous"/>
      <protection/>
    </xf>
    <xf numFmtId="0" fontId="7" fillId="0" borderId="0" xfId="58" applyFont="1" applyFill="1" applyAlignment="1">
      <alignment horizontal="centerContinuous"/>
      <protection/>
    </xf>
    <xf numFmtId="37" fontId="0" fillId="0" borderId="0" xfId="58" applyNumberFormat="1" applyFont="1" applyFill="1" applyAlignment="1">
      <alignment/>
      <protection/>
    </xf>
    <xf numFmtId="37" fontId="8" fillId="0" borderId="0" xfId="58" applyNumberFormat="1" applyFont="1" applyFill="1" applyAlignment="1">
      <alignment/>
      <protection/>
    </xf>
    <xf numFmtId="37" fontId="0" fillId="0" borderId="11" xfId="58" applyNumberFormat="1" applyFont="1" applyFill="1" applyBorder="1" applyAlignment="1">
      <alignment/>
      <protection/>
    </xf>
    <xf numFmtId="37" fontId="0" fillId="0" borderId="17" xfId="58" applyNumberFormat="1" applyFont="1" applyFill="1" applyBorder="1" applyAlignment="1">
      <alignment/>
      <protection/>
    </xf>
    <xf numFmtId="164" fontId="8" fillId="0" borderId="0" xfId="58" applyNumberFormat="1" applyFont="1" applyFill="1" applyAlignment="1">
      <alignment/>
      <protection/>
    </xf>
    <xf numFmtId="4" fontId="0" fillId="0" borderId="0" xfId="58" applyNumberFormat="1" applyFont="1" applyFill="1" applyAlignment="1">
      <alignment horizontal="centerContinuous"/>
      <protection/>
    </xf>
    <xf numFmtId="0" fontId="9" fillId="0" borderId="0" xfId="58" applyFont="1" applyFill="1" applyAlignment="1">
      <alignment/>
      <protection/>
    </xf>
    <xf numFmtId="0" fontId="7" fillId="0" borderId="0" xfId="58" applyFont="1" applyFill="1" applyAlignment="1">
      <alignment horizontal="center"/>
      <protection/>
    </xf>
    <xf numFmtId="3" fontId="0" fillId="0" borderId="0" xfId="58" applyNumberFormat="1" applyFont="1" applyFill="1">
      <alignment/>
      <protection/>
    </xf>
    <xf numFmtId="164" fontId="0" fillId="0" borderId="0" xfId="62" applyNumberFormat="1" applyFont="1" applyFill="1" applyAlignment="1">
      <alignment horizontal="center"/>
    </xf>
    <xf numFmtId="164" fontId="0" fillId="0" borderId="0" xfId="62" applyNumberFormat="1" applyFont="1" applyFill="1" applyAlignment="1">
      <alignment horizontal="centerContinuous"/>
    </xf>
    <xf numFmtId="4" fontId="0" fillId="0" borderId="0" xfId="45" applyFont="1" applyFill="1" applyAlignment="1">
      <alignment horizontal="center"/>
    </xf>
    <xf numFmtId="4" fontId="0" fillId="0" borderId="0" xfId="45" applyFont="1" applyFill="1" applyAlignment="1">
      <alignment horizontal="centerContinuous"/>
    </xf>
    <xf numFmtId="4" fontId="0" fillId="0" borderId="0" xfId="45" applyFont="1" applyFill="1" applyBorder="1" applyAlignment="1">
      <alignment horizontal="centerContinuous"/>
    </xf>
    <xf numFmtId="0" fontId="6" fillId="0" borderId="0" xfId="58" applyFont="1" applyFill="1" applyAlignment="1">
      <alignment/>
      <protection/>
    </xf>
    <xf numFmtId="0" fontId="6" fillId="0" borderId="0" xfId="58" applyFont="1" applyFill="1" applyAlignment="1">
      <alignment horizontal="centerContinuous"/>
      <protection/>
    </xf>
    <xf numFmtId="37" fontId="0" fillId="0" borderId="0" xfId="58" applyNumberFormat="1" applyFont="1" applyFill="1" applyBorder="1" applyAlignment="1">
      <alignment/>
      <protection/>
    </xf>
    <xf numFmtId="37" fontId="0" fillId="0" borderId="14" xfId="58" applyNumberFormat="1" applyFont="1" applyFill="1" applyBorder="1" applyAlignment="1">
      <alignment/>
      <protection/>
    </xf>
    <xf numFmtId="4" fontId="0" fillId="0" borderId="0" xfId="58" applyNumberFormat="1" applyFont="1" applyFill="1" applyAlignment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3" fontId="3" fillId="0" borderId="18" xfId="58" applyNumberFormat="1" applyFont="1" applyBorder="1">
      <alignment/>
      <protection/>
    </xf>
    <xf numFmtId="0" fontId="2" fillId="0" borderId="0" xfId="58" applyFont="1">
      <alignment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1" fillId="0" borderId="0" xfId="58" applyFont="1" applyFill="1" applyBorder="1" applyAlignment="1">
      <alignment horizontal="center" vertical="top" wrapText="1"/>
      <protection/>
    </xf>
    <xf numFmtId="49" fontId="8" fillId="0" borderId="0" xfId="58" applyNumberFormat="1" applyFont="1" applyFill="1" applyAlignment="1">
      <alignment/>
      <protection/>
    </xf>
    <xf numFmtId="49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58" applyFont="1" applyFill="1" applyBorder="1" applyAlignment="1">
      <alignment horizontal="center" vertical="top" wrapText="1"/>
      <protection/>
    </xf>
    <xf numFmtId="168" fontId="0" fillId="0" borderId="19" xfId="42" applyNumberFormat="1" applyFont="1" applyBorder="1" applyAlignment="1">
      <alignment/>
    </xf>
    <xf numFmtId="168" fontId="0" fillId="0" borderId="0" xfId="0" applyNumberFormat="1" applyAlignment="1">
      <alignment/>
    </xf>
    <xf numFmtId="168" fontId="2" fillId="0" borderId="0" xfId="42" applyNumberFormat="1" applyFont="1" applyAlignment="1">
      <alignment/>
    </xf>
    <xf numFmtId="168" fontId="0" fillId="0" borderId="19" xfId="0" applyNumberFormat="1" applyBorder="1" applyAlignment="1">
      <alignment/>
    </xf>
    <xf numFmtId="49" fontId="0" fillId="0" borderId="0" xfId="58" applyNumberFormat="1" applyFont="1" applyFill="1" applyAlignment="1">
      <alignment horizontal="right"/>
      <protection/>
    </xf>
    <xf numFmtId="49" fontId="0" fillId="0" borderId="0" xfId="58" applyNumberFormat="1" applyFont="1" applyFill="1" applyAlignment="1">
      <alignment horizontal="right"/>
      <protection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3" fontId="0" fillId="0" borderId="0" xfId="42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17" xfId="0" applyNumberForma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58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3" fillId="0" borderId="13" xfId="58" applyFont="1" applyBorder="1" applyAlignment="1">
      <alignment horizontal="center"/>
      <protection/>
    </xf>
    <xf numFmtId="0" fontId="3" fillId="0" borderId="14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3" fillId="0" borderId="20" xfId="58" applyFont="1" applyFill="1" applyBorder="1" applyAlignment="1">
      <alignment horizontal="center" vertical="top"/>
      <protection/>
    </xf>
    <xf numFmtId="0" fontId="13" fillId="0" borderId="21" xfId="58" applyFont="1" applyFill="1" applyBorder="1" applyAlignment="1">
      <alignment horizontal="center" vertical="top"/>
      <protection/>
    </xf>
    <xf numFmtId="0" fontId="13" fillId="0" borderId="22" xfId="58" applyFont="1" applyFill="1" applyBorder="1" applyAlignment="1">
      <alignment horizontal="center" vertical="top"/>
      <protection/>
    </xf>
    <xf numFmtId="37" fontId="5" fillId="0" borderId="0" xfId="58" applyNumberFormat="1" applyFont="1" applyFill="1" applyAlignment="1">
      <alignment/>
      <protection/>
    </xf>
    <xf numFmtId="0" fontId="5" fillId="0" borderId="0" xfId="58" applyFont="1" applyFill="1" applyAlignment="1">
      <alignment horizontal="centerContinuous"/>
      <protection/>
    </xf>
    <xf numFmtId="168" fontId="5" fillId="0" borderId="19" xfId="42" applyNumberFormat="1" applyFont="1" applyBorder="1" applyAlignment="1">
      <alignment/>
    </xf>
    <xf numFmtId="0" fontId="5" fillId="0" borderId="19" xfId="0" applyFont="1" applyBorder="1" applyAlignment="1">
      <alignment/>
    </xf>
    <xf numFmtId="37" fontId="5" fillId="0" borderId="23" xfId="58" applyNumberFormat="1" applyFont="1" applyFill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4">
      <selection activeCell="D17" sqref="D17"/>
    </sheetView>
  </sheetViews>
  <sheetFormatPr defaultColWidth="9.140625" defaultRowHeight="12.75"/>
  <cols>
    <col min="1" max="1" width="30.8515625" style="0" customWidth="1"/>
    <col min="2" max="2" width="10.421875" style="0" bestFit="1" customWidth="1"/>
    <col min="3" max="3" width="9.28125" style="0" bestFit="1" customWidth="1"/>
    <col min="4" max="4" width="10.7109375" style="0" bestFit="1" customWidth="1"/>
  </cols>
  <sheetData>
    <row r="1" spans="1:9" ht="12.75">
      <c r="A1" s="78" t="s">
        <v>20</v>
      </c>
      <c r="B1" s="78"/>
      <c r="C1" s="78"/>
      <c r="D1" s="78"/>
      <c r="E1" s="78"/>
      <c r="F1" s="78"/>
      <c r="G1" s="27"/>
      <c r="H1" s="27"/>
      <c r="I1" s="27"/>
    </row>
    <row r="2" spans="1:9" ht="12.75">
      <c r="A2" s="78" t="s">
        <v>28</v>
      </c>
      <c r="B2" s="78"/>
      <c r="C2" s="78"/>
      <c r="D2" s="78"/>
      <c r="E2" s="78"/>
      <c r="F2" s="78"/>
      <c r="G2" s="27"/>
      <c r="H2" s="27"/>
      <c r="I2" s="27"/>
    </row>
    <row r="3" spans="1:9" ht="12.75">
      <c r="A3" s="78" t="s">
        <v>11</v>
      </c>
      <c r="B3" s="78"/>
      <c r="C3" s="78"/>
      <c r="D3" s="78"/>
      <c r="E3" s="78"/>
      <c r="F3" s="78"/>
      <c r="G3" s="27"/>
      <c r="H3" s="27"/>
      <c r="I3" s="27"/>
    </row>
    <row r="4" spans="1:9" ht="12.75">
      <c r="A4" s="78" t="s">
        <v>21</v>
      </c>
      <c r="B4" s="78"/>
      <c r="C4" s="78"/>
      <c r="D4" s="78"/>
      <c r="E4" s="78"/>
      <c r="F4" s="78"/>
      <c r="G4" s="27"/>
      <c r="H4" s="27"/>
      <c r="I4" s="27"/>
    </row>
    <row r="5" spans="1:9" ht="12.75">
      <c r="A5" s="77" t="str">
        <f>Input!B3</f>
        <v>Twelve Months Ended December 31, 2019</v>
      </c>
      <c r="B5" s="77"/>
      <c r="C5" s="77"/>
      <c r="D5" s="77"/>
      <c r="E5" s="77"/>
      <c r="F5" s="77"/>
      <c r="G5" s="45"/>
      <c r="H5" s="45"/>
      <c r="I5" s="45"/>
    </row>
    <row r="6" spans="1:9" ht="12.75">
      <c r="A6" s="46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76"/>
      <c r="D7" s="76"/>
      <c r="E7" s="76"/>
      <c r="F7" s="1"/>
      <c r="G7" s="1"/>
      <c r="H7" s="1"/>
      <c r="I7" s="1"/>
    </row>
    <row r="8" spans="1:9" ht="12.75">
      <c r="A8" s="1"/>
      <c r="B8" s="1"/>
      <c r="C8" s="28"/>
      <c r="D8" s="28"/>
      <c r="E8" s="28"/>
      <c r="F8" s="1"/>
      <c r="G8" s="1"/>
      <c r="H8" s="1"/>
      <c r="I8" s="1"/>
    </row>
    <row r="9" spans="1:9" ht="12.75">
      <c r="A9" s="24"/>
      <c r="B9" s="24"/>
      <c r="C9" s="30" t="s">
        <v>22</v>
      </c>
      <c r="D9" s="30" t="s">
        <v>15</v>
      </c>
      <c r="E9" s="30" t="s">
        <v>16</v>
      </c>
      <c r="F9" s="1"/>
      <c r="G9" s="1"/>
      <c r="H9" s="1"/>
      <c r="I9" s="1"/>
    </row>
    <row r="10" spans="1:9" ht="12.75">
      <c r="A10" s="24" t="s">
        <v>23</v>
      </c>
      <c r="B10" s="24"/>
      <c r="C10" s="1"/>
      <c r="D10" s="1"/>
      <c r="E10" s="1"/>
      <c r="F10" s="1"/>
      <c r="G10" s="1"/>
      <c r="H10" s="1"/>
      <c r="I10" s="1"/>
    </row>
    <row r="11" spans="1:9" ht="12.75">
      <c r="A11" s="24" t="s">
        <v>24</v>
      </c>
      <c r="B11" s="24"/>
      <c r="C11" s="31">
        <f>D11+E11</f>
        <v>0</v>
      </c>
      <c r="D11" s="32">
        <v>0</v>
      </c>
      <c r="E11" s="32">
        <v>0</v>
      </c>
      <c r="F11" s="1"/>
      <c r="G11" s="1"/>
      <c r="H11" s="1"/>
      <c r="I11" s="1"/>
    </row>
    <row r="12" spans="1:9" ht="12.75">
      <c r="A12" s="24" t="s">
        <v>36</v>
      </c>
      <c r="B12" s="24"/>
      <c r="C12" s="31">
        <f>-'C-ID-3'!C18</f>
        <v>155313.93999999997</v>
      </c>
      <c r="D12" s="31">
        <f>C12*D22</f>
        <v>107460.16194659998</v>
      </c>
      <c r="E12" s="31">
        <f>C12*E22</f>
        <v>47853.77805339999</v>
      </c>
      <c r="F12" s="1"/>
      <c r="G12" s="1"/>
      <c r="H12" s="1"/>
      <c r="I12" s="1"/>
    </row>
    <row r="13" spans="1:9" ht="12.75">
      <c r="A13" s="24" t="s">
        <v>25</v>
      </c>
      <c r="B13" s="24"/>
      <c r="C13" s="33">
        <f>SUM(C11:C12)</f>
        <v>155313.93999999997</v>
      </c>
      <c r="D13" s="33">
        <f>SUM(D11:D12)</f>
        <v>107460.16194659998</v>
      </c>
      <c r="E13" s="33">
        <f>SUM(E11:E12)</f>
        <v>47853.77805339999</v>
      </c>
      <c r="F13" s="1"/>
      <c r="G13" s="1"/>
      <c r="H13" s="1"/>
      <c r="I13" s="1"/>
    </row>
    <row r="14" spans="1:9" ht="12.75">
      <c r="A14" s="24"/>
      <c r="B14" s="24"/>
      <c r="C14" s="31"/>
      <c r="D14" s="31"/>
      <c r="E14" s="31"/>
      <c r="F14" s="1"/>
      <c r="G14" s="1"/>
      <c r="H14" s="1"/>
      <c r="I14" s="1"/>
    </row>
    <row r="15" spans="1:9" ht="12.75">
      <c r="A15" s="24" t="s">
        <v>30</v>
      </c>
      <c r="B15" s="24"/>
      <c r="C15" s="31">
        <f>'C-ID-2'!D18</f>
        <v>194495.6616666667</v>
      </c>
      <c r="D15" s="31">
        <f>'C-ID-2'!B18</f>
        <v>158568.09833333336</v>
      </c>
      <c r="E15" s="31">
        <f>'C-ID-2'!C18</f>
        <v>35927.56333333333</v>
      </c>
      <c r="F15" s="1"/>
      <c r="G15" s="1"/>
      <c r="H15" s="1"/>
      <c r="I15" s="1"/>
    </row>
    <row r="16" spans="1:9" ht="13.5" thickBot="1">
      <c r="A16" s="24"/>
      <c r="B16" s="24"/>
      <c r="C16" s="33"/>
      <c r="D16" s="48"/>
      <c r="E16" s="33"/>
      <c r="F16" s="1"/>
      <c r="G16" s="1"/>
      <c r="H16" s="1"/>
      <c r="I16" s="1"/>
    </row>
    <row r="17" spans="1:6" ht="14.25" thickBot="1" thickTop="1">
      <c r="A17" s="24" t="s">
        <v>26</v>
      </c>
      <c r="B17" s="24"/>
      <c r="C17" s="47">
        <f>D17+E17</f>
        <v>39181.721666666715</v>
      </c>
      <c r="D17" s="89">
        <f>-D13+D15</f>
        <v>51107.936386733374</v>
      </c>
      <c r="E17" s="31">
        <f>-E13+E15</f>
        <v>-11926.214720066659</v>
      </c>
      <c r="F17" s="1"/>
    </row>
    <row r="18" spans="1:6" ht="13.5" thickTop="1">
      <c r="A18" s="24"/>
      <c r="B18" s="24"/>
      <c r="C18" s="31"/>
      <c r="D18" s="31"/>
      <c r="E18" s="3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24"/>
      <c r="B21" s="24"/>
      <c r="C21" s="49"/>
      <c r="D21" s="49"/>
      <c r="E21" s="49"/>
      <c r="F21" s="1"/>
    </row>
    <row r="22" spans="1:6" ht="12.75">
      <c r="A22" s="24" t="s">
        <v>27</v>
      </c>
      <c r="B22" s="24"/>
      <c r="C22" s="25">
        <v>1</v>
      </c>
      <c r="D22" s="25">
        <f>Input!C7</f>
        <v>0.69189</v>
      </c>
      <c r="E22" s="25">
        <f>Input!D7</f>
        <v>0.30811</v>
      </c>
      <c r="F22" s="26"/>
    </row>
    <row r="23" spans="1:6" ht="12.75">
      <c r="A23" s="1"/>
      <c r="B23" s="1"/>
      <c r="C23" s="36"/>
      <c r="D23" s="36"/>
      <c r="E23" s="36"/>
      <c r="F23" s="1"/>
    </row>
    <row r="24" spans="1:6" ht="12.75">
      <c r="A24" s="1"/>
      <c r="B24" s="1"/>
      <c r="C24" s="36"/>
      <c r="D24" s="36"/>
      <c r="E24" s="36"/>
      <c r="F24" s="1"/>
    </row>
    <row r="25" ht="12.75" hidden="1">
      <c r="A25" s="60" t="s">
        <v>37</v>
      </c>
    </row>
    <row r="26" spans="1:6" ht="12.75" hidden="1">
      <c r="A26" s="67" t="str">
        <f>Input!B4</f>
        <v>201901</v>
      </c>
      <c r="B26" s="65">
        <f>$D$17/12</f>
        <v>4258.9946988944475</v>
      </c>
      <c r="C26" s="26"/>
      <c r="D26" s="26"/>
      <c r="E26" s="1"/>
      <c r="F26" s="1"/>
    </row>
    <row r="27" spans="1:5" ht="12.75" hidden="1">
      <c r="A27" s="67">
        <f>A26+1</f>
        <v>201902</v>
      </c>
      <c r="B27" s="65">
        <f aca="true" t="shared" si="0" ref="B27:B37">$D$17/12</f>
        <v>4258.9946988944475</v>
      </c>
      <c r="C27" s="40"/>
      <c r="D27" s="40"/>
      <c r="E27" s="41"/>
    </row>
    <row r="28" spans="1:5" ht="12.75" hidden="1">
      <c r="A28" s="67">
        <f aca="true" t="shared" si="1" ref="A28:A37">A27+1</f>
        <v>201903</v>
      </c>
      <c r="B28" s="65">
        <f t="shared" si="0"/>
        <v>4258.9946988944475</v>
      </c>
      <c r="C28" s="40"/>
      <c r="D28" s="40"/>
      <c r="E28" s="41"/>
    </row>
    <row r="29" spans="1:2" ht="12.75" hidden="1">
      <c r="A29" s="68" t="s">
        <v>38</v>
      </c>
      <c r="B29" s="65">
        <f t="shared" si="0"/>
        <v>4258.9946988944475</v>
      </c>
    </row>
    <row r="30" spans="1:5" ht="12.75" hidden="1">
      <c r="A30" s="67">
        <f t="shared" si="1"/>
        <v>201802</v>
      </c>
      <c r="B30" s="65">
        <f t="shared" si="0"/>
        <v>4258.9946988944475</v>
      </c>
      <c r="C30" s="42"/>
      <c r="D30" s="42"/>
      <c r="E30" s="42"/>
    </row>
    <row r="31" spans="1:5" ht="12.75" hidden="1">
      <c r="A31" s="67">
        <f t="shared" si="1"/>
        <v>201803</v>
      </c>
      <c r="B31" s="65">
        <f t="shared" si="0"/>
        <v>4258.9946988944475</v>
      </c>
      <c r="C31" s="42"/>
      <c r="D31" s="42"/>
      <c r="E31" s="43"/>
    </row>
    <row r="32" spans="1:5" ht="12.75" hidden="1">
      <c r="A32" s="67">
        <f t="shared" si="1"/>
        <v>201804</v>
      </c>
      <c r="B32" s="65">
        <f t="shared" si="0"/>
        <v>4258.9946988944475</v>
      </c>
      <c r="C32" s="44"/>
      <c r="D32" s="44"/>
      <c r="E32" s="44"/>
    </row>
    <row r="33" spans="1:2" ht="12.75" hidden="1">
      <c r="A33" s="67">
        <f t="shared" si="1"/>
        <v>201805</v>
      </c>
      <c r="B33" s="65">
        <f t="shared" si="0"/>
        <v>4258.9946988944475</v>
      </c>
    </row>
    <row r="34" spans="1:2" ht="12.75" hidden="1">
      <c r="A34" s="67">
        <f t="shared" si="1"/>
        <v>201806</v>
      </c>
      <c r="B34" s="65">
        <f t="shared" si="0"/>
        <v>4258.9946988944475</v>
      </c>
    </row>
    <row r="35" spans="1:2" ht="12.75" hidden="1">
      <c r="A35" s="67">
        <f t="shared" si="1"/>
        <v>201807</v>
      </c>
      <c r="B35" s="65">
        <f t="shared" si="0"/>
        <v>4258.9946988944475</v>
      </c>
    </row>
    <row r="36" spans="1:2" ht="12.75" hidden="1">
      <c r="A36" s="67">
        <f t="shared" si="1"/>
        <v>201808</v>
      </c>
      <c r="B36" s="65">
        <f t="shared" si="0"/>
        <v>4258.9946988944475</v>
      </c>
    </row>
    <row r="37" spans="1:2" ht="12.75" hidden="1">
      <c r="A37" s="67">
        <f t="shared" si="1"/>
        <v>201809</v>
      </c>
      <c r="B37" s="65">
        <f t="shared" si="0"/>
        <v>4258.9946988944475</v>
      </c>
    </row>
    <row r="38" ht="13.5" hidden="1" thickBot="1">
      <c r="B38" s="66">
        <f>SUM(B26:B37)</f>
        <v>51107.93638673338</v>
      </c>
    </row>
  </sheetData>
  <sheetProtection/>
  <mergeCells count="6">
    <mergeCell ref="C7:E7"/>
    <mergeCell ref="A5:F5"/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15" sqref="D15:E15"/>
    </sheetView>
  </sheetViews>
  <sheetFormatPr defaultColWidth="9.140625" defaultRowHeight="12.75"/>
  <cols>
    <col min="1" max="1" width="32.421875" style="0" customWidth="1"/>
    <col min="3" max="3" width="9.28125" style="0" bestFit="1" customWidth="1"/>
    <col min="4" max="4" width="10.7109375" style="0" bestFit="1" customWidth="1"/>
  </cols>
  <sheetData>
    <row r="1" spans="1:10" ht="12.75">
      <c r="A1" s="78" t="s">
        <v>20</v>
      </c>
      <c r="B1" s="78"/>
      <c r="C1" s="78"/>
      <c r="D1" s="78"/>
      <c r="E1" s="78"/>
      <c r="F1" s="78"/>
      <c r="G1" s="27"/>
      <c r="H1" s="27"/>
      <c r="I1" s="27"/>
      <c r="J1" s="1"/>
    </row>
    <row r="2" spans="1:10" ht="12.75">
      <c r="A2" s="78" t="s">
        <v>29</v>
      </c>
      <c r="B2" s="78"/>
      <c r="C2" s="78"/>
      <c r="D2" s="78"/>
      <c r="E2" s="78"/>
      <c r="F2" s="78"/>
      <c r="G2" s="27"/>
      <c r="H2" s="27"/>
      <c r="I2" s="27"/>
      <c r="J2" s="1"/>
    </row>
    <row r="3" spans="1:10" ht="12.75">
      <c r="A3" s="78" t="s">
        <v>11</v>
      </c>
      <c r="B3" s="78"/>
      <c r="C3" s="78"/>
      <c r="D3" s="78"/>
      <c r="E3" s="78"/>
      <c r="F3" s="78"/>
      <c r="G3" s="27"/>
      <c r="H3" s="27"/>
      <c r="I3" s="27"/>
      <c r="J3" s="1"/>
    </row>
    <row r="4" spans="1:10" ht="12.75">
      <c r="A4" s="78" t="s">
        <v>21</v>
      </c>
      <c r="B4" s="78"/>
      <c r="C4" s="78"/>
      <c r="D4" s="78"/>
      <c r="E4" s="78"/>
      <c r="F4" s="78"/>
      <c r="G4" s="27"/>
      <c r="H4" s="27"/>
      <c r="I4" s="27"/>
      <c r="J4" s="1"/>
    </row>
    <row r="5" spans="1:10" ht="12.75">
      <c r="A5" s="77" t="str">
        <f>Input!B3</f>
        <v>Twelve Months Ended December 31, 2019</v>
      </c>
      <c r="B5" s="77"/>
      <c r="C5" s="77"/>
      <c r="D5" s="77"/>
      <c r="E5" s="77"/>
      <c r="F5" s="77"/>
      <c r="G5" s="37"/>
      <c r="H5" s="37"/>
      <c r="I5" s="37"/>
      <c r="J5" s="1"/>
    </row>
    <row r="7" spans="1:10" ht="12.75">
      <c r="A7" s="1"/>
      <c r="B7" s="1"/>
      <c r="C7" s="76"/>
      <c r="D7" s="76"/>
      <c r="E7" s="76"/>
      <c r="F7" s="1"/>
      <c r="G7" s="1"/>
      <c r="H7" s="1"/>
      <c r="I7" s="1"/>
      <c r="J7" s="1"/>
    </row>
    <row r="8" spans="1:10" ht="12.75">
      <c r="A8" s="1"/>
      <c r="B8" s="1"/>
      <c r="C8" s="28"/>
      <c r="D8" s="28"/>
      <c r="E8" s="28"/>
      <c r="F8" s="29"/>
      <c r="G8" s="1"/>
      <c r="H8" s="1"/>
      <c r="I8" s="1"/>
      <c r="J8" s="1"/>
    </row>
    <row r="9" spans="1:10" ht="12.75">
      <c r="A9" s="24"/>
      <c r="B9" s="24"/>
      <c r="C9" s="30" t="s">
        <v>22</v>
      </c>
      <c r="D9" s="30" t="s">
        <v>15</v>
      </c>
      <c r="E9" s="38" t="s">
        <v>16</v>
      </c>
      <c r="F9" s="29"/>
      <c r="G9" s="1"/>
      <c r="H9" s="1"/>
      <c r="I9" s="1"/>
      <c r="J9" s="1"/>
    </row>
    <row r="10" spans="1:10" ht="12.75">
      <c r="A10" s="24" t="s">
        <v>23</v>
      </c>
      <c r="B10" s="24"/>
      <c r="C10" s="1"/>
      <c r="D10" s="1"/>
      <c r="E10" s="1"/>
      <c r="F10" s="29"/>
      <c r="G10" s="1"/>
      <c r="H10" s="1"/>
      <c r="I10" s="1"/>
      <c r="J10" s="39"/>
    </row>
    <row r="11" spans="1:10" ht="12.75">
      <c r="A11" s="24" t="s">
        <v>24</v>
      </c>
      <c r="B11" s="24"/>
      <c r="C11" s="31">
        <f>D11+E11</f>
        <v>0</v>
      </c>
      <c r="D11" s="32">
        <v>0</v>
      </c>
      <c r="E11" s="32">
        <v>0</v>
      </c>
      <c r="F11" s="29"/>
      <c r="G11" s="1"/>
      <c r="H11" s="1"/>
      <c r="I11" s="1"/>
      <c r="J11" s="1"/>
    </row>
    <row r="12" spans="1:10" ht="12.75">
      <c r="A12" s="24" t="s">
        <v>36</v>
      </c>
      <c r="B12" s="24"/>
      <c r="C12" s="31">
        <f>-'C-ID-3'!D18</f>
        <v>41953.46</v>
      </c>
      <c r="D12" s="31">
        <f>C12*D22</f>
        <v>30455.275217799997</v>
      </c>
      <c r="E12" s="31">
        <f>C12*E22</f>
        <v>11498.184782199998</v>
      </c>
      <c r="F12" s="29"/>
      <c r="G12" s="1"/>
      <c r="H12" s="1"/>
      <c r="I12" s="1"/>
      <c r="J12" s="39"/>
    </row>
    <row r="13" spans="1:10" ht="12.75">
      <c r="A13" s="24" t="s">
        <v>25</v>
      </c>
      <c r="B13" s="24"/>
      <c r="C13" s="33">
        <f>SUM(C11:C12)</f>
        <v>41953.46</v>
      </c>
      <c r="D13" s="33">
        <f>SUM(D11:D12)</f>
        <v>30455.275217799997</v>
      </c>
      <c r="E13" s="33">
        <f>SUM(E11:E12)</f>
        <v>11498.184782199998</v>
      </c>
      <c r="F13" s="29"/>
      <c r="G13" s="1"/>
      <c r="H13" s="1"/>
      <c r="I13" s="1"/>
      <c r="J13" s="1"/>
    </row>
    <row r="14" spans="1:10" ht="12.75">
      <c r="A14" s="24"/>
      <c r="B14" s="24"/>
      <c r="C14" s="31"/>
      <c r="D14" s="31"/>
      <c r="E14" s="31"/>
      <c r="F14" s="29"/>
      <c r="G14" s="1"/>
      <c r="H14" s="1"/>
      <c r="I14" s="1"/>
      <c r="J14" s="1"/>
    </row>
    <row r="15" spans="1:10" ht="12.75">
      <c r="A15" s="24" t="s">
        <v>30</v>
      </c>
      <c r="B15" s="24"/>
      <c r="C15" s="34">
        <f>'C-ID-2'!G18</f>
        <v>29269.89</v>
      </c>
      <c r="D15" s="34">
        <f>'C-ID-2'!E18</f>
        <v>21900.28</v>
      </c>
      <c r="E15" s="34">
        <f>'C-ID-2'!F18</f>
        <v>7369.610000000001</v>
      </c>
      <c r="F15" s="86"/>
      <c r="G15" s="1"/>
      <c r="H15" s="1"/>
      <c r="I15" s="1"/>
      <c r="J15" s="1"/>
    </row>
    <row r="16" spans="1:10" ht="13.5" thickBot="1">
      <c r="A16" s="24"/>
      <c r="B16" s="24"/>
      <c r="C16" s="31"/>
      <c r="D16" s="85"/>
      <c r="E16" s="85"/>
      <c r="F16" s="86"/>
      <c r="G16" s="1"/>
      <c r="H16" s="1"/>
      <c r="I16" s="1"/>
      <c r="J16" s="1"/>
    </row>
    <row r="17" spans="1:6" ht="14.25" thickBot="1" thickTop="1">
      <c r="A17" s="24" t="s">
        <v>26</v>
      </c>
      <c r="B17" s="24"/>
      <c r="C17" s="31">
        <f>D17+E17</f>
        <v>-12683.569999999996</v>
      </c>
      <c r="D17" s="89">
        <f>-D13+D15</f>
        <v>-8554.995217799998</v>
      </c>
      <c r="E17" s="31">
        <f>-E13+E15</f>
        <v>-4128.574782199998</v>
      </c>
      <c r="F17" s="29"/>
    </row>
    <row r="18" spans="1:6" ht="13.5" thickTop="1">
      <c r="A18" s="24"/>
      <c r="B18" s="24"/>
      <c r="C18" s="31"/>
      <c r="D18" s="31"/>
      <c r="E18" s="31"/>
      <c r="F18" s="29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24"/>
      <c r="B21" s="24"/>
      <c r="C21" s="24"/>
      <c r="D21" s="24"/>
      <c r="E21" s="24"/>
      <c r="F21" s="29"/>
    </row>
    <row r="22" spans="1:6" ht="12.75">
      <c r="A22" s="24" t="s">
        <v>27</v>
      </c>
      <c r="B22" s="24"/>
      <c r="C22" s="25">
        <v>1</v>
      </c>
      <c r="D22" s="25">
        <f>Input!C8</f>
        <v>0.72593</v>
      </c>
      <c r="E22" s="25">
        <f>Input!D8</f>
        <v>0.27407</v>
      </c>
      <c r="F22" s="26"/>
    </row>
    <row r="23" spans="1:6" ht="12.75">
      <c r="A23" s="1"/>
      <c r="B23" s="1"/>
      <c r="C23" s="36"/>
      <c r="D23" s="36"/>
      <c r="E23" s="36"/>
      <c r="F23" s="1"/>
    </row>
    <row r="24" spans="1:6" ht="12.75">
      <c r="A24" s="1"/>
      <c r="B24" s="1"/>
      <c r="C24" s="1"/>
      <c r="D24" s="1"/>
      <c r="E24" s="28"/>
      <c r="F24" s="1"/>
    </row>
    <row r="25" ht="12.75" hidden="1">
      <c r="A25" s="60" t="s">
        <v>37</v>
      </c>
    </row>
    <row r="26" spans="1:6" ht="12.75" hidden="1">
      <c r="A26" s="67" t="str">
        <f>Input!B4</f>
        <v>201901</v>
      </c>
      <c r="B26" s="65">
        <f>$D$17/12</f>
        <v>-712.9162681499998</v>
      </c>
      <c r="C26" s="26"/>
      <c r="D26" s="26"/>
      <c r="E26" s="1"/>
      <c r="F26" s="1"/>
    </row>
    <row r="27" spans="1:5" ht="12.75" hidden="1">
      <c r="A27" s="67">
        <f>A26+1</f>
        <v>201902</v>
      </c>
      <c r="B27" s="65">
        <f aca="true" t="shared" si="0" ref="B27:B37">$D$17/12</f>
        <v>-712.9162681499998</v>
      </c>
      <c r="C27" s="40"/>
      <c r="D27" s="40"/>
      <c r="E27" s="41"/>
    </row>
    <row r="28" spans="1:5" ht="12.75" hidden="1">
      <c r="A28" s="67">
        <f aca="true" t="shared" si="1" ref="A28:A37">A27+1</f>
        <v>201903</v>
      </c>
      <c r="B28" s="65">
        <f t="shared" si="0"/>
        <v>-712.9162681499998</v>
      </c>
      <c r="C28" s="40"/>
      <c r="D28" s="40"/>
      <c r="E28" s="41"/>
    </row>
    <row r="29" spans="1:2" ht="12.75" hidden="1">
      <c r="A29" s="68" t="s">
        <v>38</v>
      </c>
      <c r="B29" s="65">
        <f t="shared" si="0"/>
        <v>-712.9162681499998</v>
      </c>
    </row>
    <row r="30" spans="1:5" ht="12.75" hidden="1">
      <c r="A30" s="67">
        <f t="shared" si="1"/>
        <v>201802</v>
      </c>
      <c r="B30" s="65">
        <f t="shared" si="0"/>
        <v>-712.9162681499998</v>
      </c>
      <c r="C30" s="42"/>
      <c r="D30" s="42"/>
      <c r="E30" s="42"/>
    </row>
    <row r="31" spans="1:5" ht="12.75" hidden="1">
      <c r="A31" s="67">
        <f t="shared" si="1"/>
        <v>201803</v>
      </c>
      <c r="B31" s="65">
        <f t="shared" si="0"/>
        <v>-712.9162681499998</v>
      </c>
      <c r="C31" s="42"/>
      <c r="D31" s="42"/>
      <c r="E31" s="43"/>
    </row>
    <row r="32" spans="1:5" ht="12.75" hidden="1">
      <c r="A32" s="67">
        <f t="shared" si="1"/>
        <v>201804</v>
      </c>
      <c r="B32" s="65">
        <f t="shared" si="0"/>
        <v>-712.9162681499998</v>
      </c>
      <c r="C32" s="44"/>
      <c r="D32" s="44"/>
      <c r="E32" s="44"/>
    </row>
    <row r="33" spans="1:2" ht="12.75" hidden="1">
      <c r="A33" s="67">
        <f t="shared" si="1"/>
        <v>201805</v>
      </c>
      <c r="B33" s="65">
        <f t="shared" si="0"/>
        <v>-712.9162681499998</v>
      </c>
    </row>
    <row r="34" spans="1:2" ht="12.75" hidden="1">
      <c r="A34" s="67">
        <f t="shared" si="1"/>
        <v>201806</v>
      </c>
      <c r="B34" s="65">
        <f t="shared" si="0"/>
        <v>-712.9162681499998</v>
      </c>
    </row>
    <row r="35" spans="1:2" ht="12.75" hidden="1">
      <c r="A35" s="67">
        <f t="shared" si="1"/>
        <v>201807</v>
      </c>
      <c r="B35" s="65">
        <f t="shared" si="0"/>
        <v>-712.9162681499998</v>
      </c>
    </row>
    <row r="36" spans="1:2" ht="12.75" hidden="1">
      <c r="A36" s="67">
        <f t="shared" si="1"/>
        <v>201808</v>
      </c>
      <c r="B36" s="65">
        <f t="shared" si="0"/>
        <v>-712.9162681499998</v>
      </c>
    </row>
    <row r="37" spans="1:2" ht="12.75" hidden="1">
      <c r="A37" s="67">
        <f t="shared" si="1"/>
        <v>201809</v>
      </c>
      <c r="B37" s="65">
        <f t="shared" si="0"/>
        <v>-712.9162681499998</v>
      </c>
    </row>
    <row r="38" ht="13.5" hidden="1" thickBot="1">
      <c r="B38" s="66">
        <f>SUM(B26:B37)</f>
        <v>-8554.9952178</v>
      </c>
    </row>
  </sheetData>
  <sheetProtection/>
  <mergeCells count="6">
    <mergeCell ref="C7:E7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130" zoomScaleNormal="130" workbookViewId="0" topLeftCell="A1">
      <selection activeCell="B16" sqref="B16"/>
    </sheetView>
  </sheetViews>
  <sheetFormatPr defaultColWidth="9.140625" defaultRowHeight="12.75"/>
  <cols>
    <col min="1" max="1" width="20.140625" style="0" customWidth="1"/>
    <col min="2" max="2" width="9.28125" style="0" bestFit="1" customWidth="1"/>
  </cols>
  <sheetData>
    <row r="1" spans="1:13" ht="12.75">
      <c r="A1" s="81" t="s">
        <v>10</v>
      </c>
      <c r="B1" s="81"/>
      <c r="C1" s="81"/>
      <c r="D1" s="81"/>
      <c r="E1" s="81"/>
      <c r="F1" s="81"/>
      <c r="G1" s="81"/>
      <c r="H1" s="2"/>
      <c r="I1" s="2"/>
      <c r="J1" s="2"/>
      <c r="K1" s="2"/>
      <c r="L1" s="1"/>
      <c r="M1" s="1"/>
    </row>
    <row r="2" spans="1:13" ht="12.75">
      <c r="A2" s="81" t="s">
        <v>11</v>
      </c>
      <c r="B2" s="81"/>
      <c r="C2" s="81"/>
      <c r="D2" s="81"/>
      <c r="E2" s="81"/>
      <c r="F2" s="81"/>
      <c r="G2" s="81"/>
      <c r="H2" s="2"/>
      <c r="I2" s="2"/>
      <c r="J2" s="2"/>
      <c r="K2" s="2"/>
      <c r="L2" s="1"/>
      <c r="M2" s="1"/>
    </row>
    <row r="3" spans="1:13" ht="12.75">
      <c r="A3" s="81" t="str">
        <f>Input!B3</f>
        <v>Twelve Months Ended December 31, 2019</v>
      </c>
      <c r="B3" s="81"/>
      <c r="C3" s="81"/>
      <c r="D3" s="81"/>
      <c r="E3" s="81"/>
      <c r="F3" s="81"/>
      <c r="G3" s="81"/>
      <c r="H3" s="2"/>
      <c r="I3" s="2"/>
      <c r="J3" s="2"/>
      <c r="K3" s="2"/>
      <c r="L3" s="1"/>
      <c r="M3" s="1"/>
    </row>
    <row r="4" spans="1:13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1"/>
    </row>
    <row r="5" spans="1:13" ht="12.75">
      <c r="A5" s="79" t="s">
        <v>31</v>
      </c>
      <c r="B5" s="80"/>
      <c r="C5" s="80"/>
      <c r="D5" s="80"/>
      <c r="E5" s="80"/>
      <c r="F5" s="80"/>
      <c r="G5" s="80"/>
      <c r="H5" s="22"/>
      <c r="I5" s="21"/>
      <c r="J5" s="21"/>
      <c r="K5" s="21"/>
      <c r="L5" s="21"/>
      <c r="M5" s="21"/>
    </row>
    <row r="6" spans="1:13" ht="12.75">
      <c r="A6" s="15"/>
      <c r="B6" s="15"/>
      <c r="C6" s="15"/>
      <c r="D6" s="15"/>
      <c r="E6" s="15"/>
      <c r="F6" s="15"/>
      <c r="G6" s="15"/>
      <c r="H6" s="2"/>
      <c r="I6" s="2"/>
      <c r="J6" s="2"/>
      <c r="K6" s="2"/>
      <c r="L6" s="1"/>
      <c r="M6" s="1"/>
    </row>
    <row r="7" spans="1:13" ht="12.75">
      <c r="A7" s="2"/>
      <c r="B7" s="2"/>
      <c r="C7" s="2"/>
      <c r="D7" s="1"/>
      <c r="E7" s="2"/>
      <c r="F7" s="1"/>
      <c r="G7" s="1"/>
      <c r="H7" s="18"/>
      <c r="I7" s="18"/>
      <c r="J7" s="18"/>
      <c r="K7" s="18"/>
      <c r="L7" s="18"/>
      <c r="M7" s="18"/>
    </row>
    <row r="8" spans="1:13" ht="12.75">
      <c r="A8" s="2"/>
      <c r="B8" s="4" t="s">
        <v>12</v>
      </c>
      <c r="C8" s="5"/>
      <c r="D8" s="6"/>
      <c r="E8" s="4" t="s">
        <v>13</v>
      </c>
      <c r="F8" s="5"/>
      <c r="G8" s="6"/>
      <c r="H8" s="18"/>
      <c r="I8" s="18"/>
      <c r="J8" s="18"/>
      <c r="K8" s="18"/>
      <c r="L8" s="18"/>
      <c r="M8" s="18"/>
    </row>
    <row r="9" spans="1:13" ht="12.75">
      <c r="A9" s="7" t="s">
        <v>14</v>
      </c>
      <c r="B9" s="8" t="s">
        <v>15</v>
      </c>
      <c r="C9" s="9" t="s">
        <v>16</v>
      </c>
      <c r="D9" s="10" t="s">
        <v>17</v>
      </c>
      <c r="E9" s="8" t="s">
        <v>15</v>
      </c>
      <c r="F9" s="9" t="s">
        <v>16</v>
      </c>
      <c r="G9" s="10" t="s">
        <v>17</v>
      </c>
      <c r="H9" s="18"/>
      <c r="I9" s="18"/>
      <c r="J9" s="18"/>
      <c r="K9" s="18"/>
      <c r="L9" s="18"/>
      <c r="M9" s="18"/>
    </row>
    <row r="10" spans="1:13" ht="12.75">
      <c r="A10" s="12"/>
      <c r="B10" s="11"/>
      <c r="C10" s="11"/>
      <c r="D10" s="11"/>
      <c r="E10" s="2"/>
      <c r="F10" s="2"/>
      <c r="G10" s="11"/>
      <c r="H10" s="19"/>
      <c r="I10" s="19"/>
      <c r="J10" s="19"/>
      <c r="K10" s="19"/>
      <c r="L10" s="19"/>
      <c r="M10" s="19"/>
    </row>
    <row r="11" spans="1:13" ht="12.75">
      <c r="A11" s="16"/>
      <c r="B11" s="17"/>
      <c r="C11" s="17"/>
      <c r="D11" s="17"/>
      <c r="E11" s="17"/>
      <c r="F11" s="17"/>
      <c r="G11" s="17"/>
      <c r="H11" s="20"/>
      <c r="I11" s="20"/>
      <c r="J11" s="20"/>
      <c r="K11" s="20"/>
      <c r="L11" s="20"/>
      <c r="M11" s="20"/>
    </row>
    <row r="12" spans="1:13" ht="12.75">
      <c r="A12" s="7" t="s">
        <v>40</v>
      </c>
      <c r="B12" s="11">
        <v>295490.8800000001</v>
      </c>
      <c r="C12" s="11">
        <v>27303.32</v>
      </c>
      <c r="D12" s="11">
        <f aca="true" t="shared" si="0" ref="D12:D17">SUM(B12:C12)</f>
        <v>322794.2000000001</v>
      </c>
      <c r="E12" s="11">
        <v>23907.240000000005</v>
      </c>
      <c r="F12" s="11">
        <v>2610.27</v>
      </c>
      <c r="G12" s="11">
        <f aca="true" t="shared" si="1" ref="G12:G17">SUM(E12:F12)</f>
        <v>26517.510000000006</v>
      </c>
      <c r="H12" s="18"/>
      <c r="I12" s="18"/>
      <c r="J12" s="18"/>
      <c r="K12" s="18"/>
      <c r="L12" s="18"/>
      <c r="M12" s="18"/>
    </row>
    <row r="13" spans="1:13" ht="12.75">
      <c r="A13" s="7" t="s">
        <v>41</v>
      </c>
      <c r="B13" s="11">
        <v>82249.43999999999</v>
      </c>
      <c r="C13" s="11">
        <v>21297.379999999997</v>
      </c>
      <c r="D13" s="11">
        <f t="shared" si="0"/>
        <v>103546.81999999998</v>
      </c>
      <c r="E13" s="11">
        <v>29007.590000000004</v>
      </c>
      <c r="F13" s="11">
        <v>8888.54</v>
      </c>
      <c r="G13" s="11">
        <f t="shared" si="1"/>
        <v>37896.130000000005</v>
      </c>
      <c r="H13" s="18"/>
      <c r="I13" s="18"/>
      <c r="J13" s="18"/>
      <c r="K13" s="18"/>
      <c r="L13" s="18"/>
      <c r="M13" s="18"/>
    </row>
    <row r="14" spans="1:13" ht="12.75">
      <c r="A14" s="7" t="s">
        <v>42</v>
      </c>
      <c r="B14" s="11">
        <v>143873.14</v>
      </c>
      <c r="C14" s="11">
        <v>13245.2</v>
      </c>
      <c r="D14" s="11">
        <f t="shared" si="0"/>
        <v>157118.34000000003</v>
      </c>
      <c r="E14" s="11">
        <v>5992.08</v>
      </c>
      <c r="F14" s="11">
        <v>9790.15</v>
      </c>
      <c r="G14" s="11">
        <f t="shared" si="1"/>
        <v>15782.23</v>
      </c>
      <c r="H14" s="18"/>
      <c r="I14" s="18"/>
      <c r="J14" s="18"/>
      <c r="K14" s="18"/>
      <c r="L14" s="18"/>
      <c r="M14" s="18"/>
    </row>
    <row r="15" spans="1:13" ht="12.75">
      <c r="A15" s="7" t="s">
        <v>43</v>
      </c>
      <c r="B15" s="11">
        <v>202276.58000000002</v>
      </c>
      <c r="C15" s="11">
        <v>22344.339999999997</v>
      </c>
      <c r="D15" s="11">
        <f t="shared" si="0"/>
        <v>224620.92</v>
      </c>
      <c r="E15" s="11">
        <v>21509.19</v>
      </c>
      <c r="F15" s="11">
        <v>11290.46</v>
      </c>
      <c r="G15" s="11">
        <f t="shared" si="1"/>
        <v>32799.649999999994</v>
      </c>
      <c r="H15" s="18"/>
      <c r="I15" s="18"/>
      <c r="J15" s="18"/>
      <c r="K15" s="18"/>
      <c r="L15" s="18"/>
      <c r="M15" s="18"/>
    </row>
    <row r="16" spans="1:13" ht="12.75">
      <c r="A16" s="7" t="s">
        <v>44</v>
      </c>
      <c r="B16" s="11">
        <v>129573.09</v>
      </c>
      <c r="C16" s="11">
        <v>74006.66</v>
      </c>
      <c r="D16" s="11">
        <v>203579.75</v>
      </c>
      <c r="E16" s="11">
        <v>9318.35</v>
      </c>
      <c r="F16" s="11">
        <v>11352.01</v>
      </c>
      <c r="G16" s="11">
        <v>20670.36</v>
      </c>
      <c r="H16" s="18"/>
      <c r="I16" s="18"/>
      <c r="J16" s="18"/>
      <c r="K16" s="18"/>
      <c r="L16" s="18"/>
      <c r="M16" s="18"/>
    </row>
    <row r="17" spans="1:13" ht="12.75">
      <c r="A17" s="7" t="s">
        <v>54</v>
      </c>
      <c r="B17" s="11">
        <f>'C-ID-3'!H18</f>
        <v>97945.45999999999</v>
      </c>
      <c r="C17" s="11">
        <f>'C-ID-3'!G18</f>
        <v>57368.48</v>
      </c>
      <c r="D17" s="11">
        <f t="shared" si="0"/>
        <v>155313.94</v>
      </c>
      <c r="E17" s="11">
        <f>'C-ID-3'!K18</f>
        <v>41667.229999999996</v>
      </c>
      <c r="F17" s="11">
        <f>'C-ID-3'!J18</f>
        <v>286.23</v>
      </c>
      <c r="G17" s="11">
        <f t="shared" si="1"/>
        <v>41953.46</v>
      </c>
      <c r="H17" s="18"/>
      <c r="I17" s="18"/>
      <c r="J17" s="18"/>
      <c r="K17" s="18"/>
      <c r="L17" s="18"/>
      <c r="M17" s="18"/>
    </row>
    <row r="18" spans="1:13" s="54" customFormat="1" ht="12.75">
      <c r="A18" s="7" t="s">
        <v>18</v>
      </c>
      <c r="B18" s="52">
        <f aca="true" t="shared" si="2" ref="B18:G18">AVERAGE(B12:B17)</f>
        <v>158568.09833333336</v>
      </c>
      <c r="C18" s="52">
        <f t="shared" si="2"/>
        <v>35927.56333333333</v>
      </c>
      <c r="D18" s="52">
        <f t="shared" si="2"/>
        <v>194495.6616666667</v>
      </c>
      <c r="E18" s="52">
        <f t="shared" si="2"/>
        <v>21900.28</v>
      </c>
      <c r="F18" s="52">
        <f t="shared" si="2"/>
        <v>7369.610000000001</v>
      </c>
      <c r="G18" s="52">
        <f t="shared" si="2"/>
        <v>29269.89</v>
      </c>
      <c r="H18" s="2"/>
      <c r="I18" s="2"/>
      <c r="J18" s="2"/>
      <c r="K18" s="2"/>
      <c r="L18" s="53"/>
      <c r="M18" s="53"/>
    </row>
    <row r="19" spans="1:13" ht="12.75">
      <c r="A19" s="12"/>
      <c r="B19" s="11"/>
      <c r="C19" s="11"/>
      <c r="D19" s="11"/>
      <c r="E19" s="11"/>
      <c r="F19" s="11"/>
      <c r="G19" s="11"/>
      <c r="H19" s="2"/>
      <c r="I19" s="2"/>
      <c r="J19" s="2"/>
      <c r="K19" s="2"/>
      <c r="L19" s="1"/>
      <c r="M19" s="1"/>
    </row>
    <row r="20" spans="1:13" ht="12.75">
      <c r="A20" s="12"/>
      <c r="B20" s="23"/>
      <c r="C20" s="23"/>
      <c r="D20" s="23"/>
      <c r="E20" s="23"/>
      <c r="F20" s="23"/>
      <c r="G20" s="23"/>
      <c r="H20" s="2"/>
      <c r="I20" s="2"/>
      <c r="J20" s="2"/>
      <c r="K20" s="2"/>
      <c r="L20" s="1"/>
      <c r="M20" s="1"/>
    </row>
    <row r="21" spans="1:13" ht="12.75">
      <c r="A21" s="12"/>
      <c r="B21" s="11"/>
      <c r="C21" s="11"/>
      <c r="D21" s="11"/>
      <c r="E21" s="2"/>
      <c r="F21" s="2"/>
      <c r="G21" s="11"/>
      <c r="H21" s="2"/>
      <c r="I21" s="2"/>
      <c r="J21" s="2"/>
      <c r="K21" s="2"/>
      <c r="L21" s="1"/>
      <c r="M21" s="1"/>
    </row>
    <row r="22" spans="1:13" ht="12.75">
      <c r="A22" s="12"/>
      <c r="B22" s="11"/>
      <c r="C22" s="11"/>
      <c r="D22" s="11"/>
      <c r="E22" s="2"/>
      <c r="F22" s="2"/>
      <c r="G22" s="11"/>
      <c r="H22" s="2"/>
      <c r="I22" s="2"/>
      <c r="J22" s="2"/>
      <c r="K22" s="2"/>
      <c r="L22" s="1"/>
      <c r="M22" s="1"/>
    </row>
    <row r="23" spans="1:13" ht="12.75">
      <c r="A23" s="12" t="s">
        <v>19</v>
      </c>
      <c r="B23" s="2"/>
      <c r="C23" s="2"/>
      <c r="D23" s="2"/>
      <c r="E23" s="2"/>
      <c r="F23" s="13"/>
      <c r="G23" s="13"/>
      <c r="H23" s="2"/>
      <c r="I23" s="2"/>
      <c r="J23" s="2"/>
      <c r="K23" s="2"/>
      <c r="L23" s="1"/>
      <c r="M23" s="1"/>
    </row>
    <row r="24" spans="1:13" ht="12.75">
      <c r="A24" s="12"/>
      <c r="B24" s="14"/>
      <c r="C24" s="14"/>
      <c r="D24" s="14"/>
      <c r="E24" s="2"/>
      <c r="F24" s="13"/>
      <c r="G24" s="13"/>
      <c r="H24" s="2"/>
      <c r="I24" s="2"/>
      <c r="J24" s="2"/>
      <c r="K24" s="2"/>
      <c r="L24" s="1"/>
      <c r="M24" s="1"/>
    </row>
  </sheetData>
  <sheetProtection/>
  <mergeCells count="4">
    <mergeCell ref="A5:G5"/>
    <mergeCell ref="A1:G1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6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workbookViewId="0" topLeftCell="A1">
      <selection activeCell="J18" sqref="J18:K18"/>
    </sheetView>
  </sheetViews>
  <sheetFormatPr defaultColWidth="9.140625" defaultRowHeight="12.75"/>
  <cols>
    <col min="1" max="1" width="1.28515625" style="0" customWidth="1"/>
    <col min="3" max="3" width="12.8515625" style="0" customWidth="1"/>
    <col min="4" max="4" width="11.140625" style="0" bestFit="1" customWidth="1"/>
    <col min="5" max="5" width="13.00390625" style="0" customWidth="1"/>
    <col min="6" max="6" width="1.28515625" style="0" customWidth="1"/>
    <col min="7" max="7" width="10.140625" style="0" customWidth="1"/>
    <col min="8" max="8" width="10.7109375" style="0" customWidth="1"/>
    <col min="14" max="14" width="9.28125" style="0" bestFit="1" customWidth="1"/>
  </cols>
  <sheetData>
    <row r="1" ht="13.5" thickBot="1"/>
    <row r="2" spans="3:12" ht="13.5" thickBot="1">
      <c r="C2" s="82" t="s">
        <v>6</v>
      </c>
      <c r="D2" s="83"/>
      <c r="E2" s="84"/>
      <c r="G2" s="82" t="s">
        <v>7</v>
      </c>
      <c r="H2" s="83"/>
      <c r="I2" s="83"/>
      <c r="J2" s="83"/>
      <c r="K2" s="83"/>
      <c r="L2" s="84"/>
    </row>
    <row r="3" spans="2:12" ht="12.75">
      <c r="B3" s="60"/>
      <c r="C3" s="61">
        <v>228200</v>
      </c>
      <c r="D3" s="61">
        <v>228200</v>
      </c>
      <c r="E3" s="61">
        <v>228200</v>
      </c>
      <c r="F3" s="60"/>
      <c r="G3" s="61">
        <v>228210</v>
      </c>
      <c r="H3" s="61">
        <v>228210</v>
      </c>
      <c r="I3" s="61">
        <v>228210</v>
      </c>
      <c r="J3" s="61">
        <v>228210</v>
      </c>
      <c r="K3" s="61">
        <v>228210</v>
      </c>
      <c r="L3" s="61">
        <v>228210</v>
      </c>
    </row>
    <row r="4" spans="2:12" ht="12.75">
      <c r="B4" s="60"/>
      <c r="C4" s="61" t="s">
        <v>2</v>
      </c>
      <c r="D4" s="61" t="s">
        <v>4</v>
      </c>
      <c r="E4" s="61" t="s">
        <v>4</v>
      </c>
      <c r="F4" s="60"/>
      <c r="G4" s="61" t="s">
        <v>2</v>
      </c>
      <c r="H4" s="61" t="s">
        <v>2</v>
      </c>
      <c r="I4" s="61" t="s">
        <v>2</v>
      </c>
      <c r="J4" s="61" t="s">
        <v>4</v>
      </c>
      <c r="K4" s="61" t="s">
        <v>4</v>
      </c>
      <c r="L4" s="61" t="s">
        <v>4</v>
      </c>
    </row>
    <row r="5" spans="1:12" ht="15">
      <c r="A5" s="56"/>
      <c r="B5" s="62" t="s">
        <v>34</v>
      </c>
      <c r="C5" s="61" t="s">
        <v>3</v>
      </c>
      <c r="D5" s="61" t="s">
        <v>3</v>
      </c>
      <c r="E5" s="61" t="s">
        <v>5</v>
      </c>
      <c r="F5" s="60"/>
      <c r="G5" s="61" t="s">
        <v>8</v>
      </c>
      <c r="H5" s="61" t="s">
        <v>9</v>
      </c>
      <c r="I5" s="61" t="s">
        <v>39</v>
      </c>
      <c r="J5" s="61" t="s">
        <v>8</v>
      </c>
      <c r="K5" s="61" t="s">
        <v>9</v>
      </c>
      <c r="L5" s="61" t="s">
        <v>5</v>
      </c>
    </row>
    <row r="6" spans="1:14" ht="12.75">
      <c r="A6" s="55"/>
      <c r="B6" s="58" t="str">
        <f>Input!B4</f>
        <v>201901</v>
      </c>
      <c r="C6" s="59">
        <v>-5900.91</v>
      </c>
      <c r="D6" s="59">
        <v>-1059.25</v>
      </c>
      <c r="E6" s="59"/>
      <c r="G6" s="59">
        <v>150</v>
      </c>
      <c r="H6" s="59">
        <v>5750.91</v>
      </c>
      <c r="I6" s="59"/>
      <c r="J6" s="59">
        <v>39</v>
      </c>
      <c r="K6" s="59">
        <v>1020.25</v>
      </c>
      <c r="L6" s="59"/>
      <c r="N6" s="64">
        <f aca="true" t="shared" si="0" ref="N6:N17">SUM(C6:L6)</f>
        <v>0</v>
      </c>
    </row>
    <row r="7" spans="1:14" ht="12.75">
      <c r="A7" s="55"/>
      <c r="B7" s="58">
        <f>B6+1</f>
        <v>201902</v>
      </c>
      <c r="C7" s="59">
        <v>-3185.6</v>
      </c>
      <c r="D7" s="59"/>
      <c r="E7" s="59">
        <v>-639</v>
      </c>
      <c r="G7" s="59">
        <v>1423.68</v>
      </c>
      <c r="H7" s="59">
        <v>1761.92</v>
      </c>
      <c r="I7" s="59"/>
      <c r="J7" s="59"/>
      <c r="K7" s="59"/>
      <c r="L7" s="59">
        <v>639</v>
      </c>
      <c r="N7" s="64">
        <f t="shared" si="0"/>
        <v>0</v>
      </c>
    </row>
    <row r="8" spans="2:14" ht="12.75">
      <c r="B8" s="58">
        <f aca="true" t="shared" si="1" ref="B8:B17">B7+1</f>
        <v>201903</v>
      </c>
      <c r="C8" s="59">
        <v>-1979.1</v>
      </c>
      <c r="D8" s="59">
        <v>-6743.54</v>
      </c>
      <c r="E8" s="59">
        <v>-100341.69</v>
      </c>
      <c r="G8" s="59"/>
      <c r="H8" s="59">
        <v>1979.1</v>
      </c>
      <c r="I8" s="59"/>
      <c r="J8" s="59"/>
      <c r="K8" s="59">
        <v>6743.54</v>
      </c>
      <c r="L8" s="59">
        <v>341.69</v>
      </c>
      <c r="N8" s="64">
        <f t="shared" si="0"/>
        <v>-100000</v>
      </c>
    </row>
    <row r="9" spans="2:14" ht="12.75">
      <c r="B9" s="58">
        <f t="shared" si="1"/>
        <v>201904</v>
      </c>
      <c r="C9" s="59">
        <v>-3749.74</v>
      </c>
      <c r="D9" s="59">
        <v>-215.97</v>
      </c>
      <c r="E9" s="59">
        <v>95312.49</v>
      </c>
      <c r="G9" s="59">
        <v>3599.74</v>
      </c>
      <c r="H9" s="59">
        <v>150</v>
      </c>
      <c r="I9" s="59"/>
      <c r="J9" s="59">
        <v>103</v>
      </c>
      <c r="K9" s="59">
        <v>112.97</v>
      </c>
      <c r="L9" s="59">
        <v>4687.51</v>
      </c>
      <c r="N9" s="64">
        <f t="shared" si="0"/>
        <v>100000</v>
      </c>
    </row>
    <row r="10" spans="2:14" ht="12.75">
      <c r="B10" s="58">
        <f t="shared" si="1"/>
        <v>201905</v>
      </c>
      <c r="C10" s="59">
        <v>-4152.73</v>
      </c>
      <c r="D10" s="59">
        <v>-2937.18</v>
      </c>
      <c r="E10" s="59">
        <v>-3565.2</v>
      </c>
      <c r="G10" s="59">
        <v>3092.12</v>
      </c>
      <c r="H10" s="59">
        <v>1060.61</v>
      </c>
      <c r="I10" s="59"/>
      <c r="J10" s="59">
        <v>144.23</v>
      </c>
      <c r="K10" s="59">
        <v>2792.95</v>
      </c>
      <c r="L10" s="59">
        <v>3565.2000000000003</v>
      </c>
      <c r="N10" s="64">
        <f t="shared" si="0"/>
        <v>0</v>
      </c>
    </row>
    <row r="11" spans="2:14" ht="12.75">
      <c r="B11" s="58">
        <f t="shared" si="1"/>
        <v>201906</v>
      </c>
      <c r="C11" s="59">
        <v>-37412.88</v>
      </c>
      <c r="D11" s="59">
        <v>-2649.91</v>
      </c>
      <c r="E11" s="59">
        <v>-16128.02</v>
      </c>
      <c r="G11" s="59">
        <v>31436.01</v>
      </c>
      <c r="H11" s="59">
        <v>5976.87</v>
      </c>
      <c r="I11" s="59"/>
      <c r="J11" s="59"/>
      <c r="K11" s="59">
        <v>2649.91</v>
      </c>
      <c r="L11" s="59">
        <v>16128.02</v>
      </c>
      <c r="N11" s="64">
        <f t="shared" si="0"/>
        <v>0</v>
      </c>
    </row>
    <row r="12" spans="2:14" ht="12.75">
      <c r="B12" s="58">
        <f t="shared" si="1"/>
        <v>201907</v>
      </c>
      <c r="C12" s="59">
        <v>-3873.09</v>
      </c>
      <c r="D12" s="59">
        <v>-1023.57</v>
      </c>
      <c r="E12" s="59">
        <v>-7138.45</v>
      </c>
      <c r="G12" s="59">
        <v>160</v>
      </c>
      <c r="H12" s="59">
        <v>3713.0899999999997</v>
      </c>
      <c r="I12" s="59"/>
      <c r="J12" s="59"/>
      <c r="K12" s="59">
        <v>1023.57</v>
      </c>
      <c r="L12" s="59">
        <v>7138.45</v>
      </c>
      <c r="N12" s="64">
        <f t="shared" si="0"/>
        <v>0</v>
      </c>
    </row>
    <row r="13" spans="2:14" ht="12.75">
      <c r="B13" s="58">
        <f t="shared" si="1"/>
        <v>201908</v>
      </c>
      <c r="C13" s="59">
        <v>-12043.86</v>
      </c>
      <c r="D13" s="59"/>
      <c r="E13" s="59">
        <v>-2657</v>
      </c>
      <c r="G13" s="59">
        <v>9538.35</v>
      </c>
      <c r="H13" s="59">
        <v>2505.51</v>
      </c>
      <c r="I13" s="59"/>
      <c r="J13" s="59"/>
      <c r="K13" s="59"/>
      <c r="L13" s="59">
        <v>2657</v>
      </c>
      <c r="N13" s="64">
        <f t="shared" si="0"/>
        <v>0</v>
      </c>
    </row>
    <row r="14" spans="2:14" ht="12.75">
      <c r="B14" s="58">
        <f t="shared" si="1"/>
        <v>201909</v>
      </c>
      <c r="C14" s="59">
        <v>-27948.1</v>
      </c>
      <c r="D14" s="59">
        <v>-10847.88</v>
      </c>
      <c r="E14" s="59">
        <v>-4952.81</v>
      </c>
      <c r="G14" s="59">
        <v>205</v>
      </c>
      <c r="H14" s="59">
        <v>27743.1</v>
      </c>
      <c r="I14" s="59"/>
      <c r="J14" s="59"/>
      <c r="K14" s="59">
        <v>10847.88</v>
      </c>
      <c r="L14" s="59">
        <v>4952.8099999999995</v>
      </c>
      <c r="N14" s="64">
        <f t="shared" si="0"/>
        <v>0</v>
      </c>
    </row>
    <row r="15" spans="2:14" ht="12.75">
      <c r="B15" s="58">
        <f t="shared" si="1"/>
        <v>201910</v>
      </c>
      <c r="C15" s="59">
        <v>-36086.42</v>
      </c>
      <c r="D15" s="59">
        <v>-16199.67</v>
      </c>
      <c r="E15" s="59">
        <v>-21950.56</v>
      </c>
      <c r="G15" s="59">
        <v>5223.04</v>
      </c>
      <c r="H15" s="59">
        <v>30863.379999999997</v>
      </c>
      <c r="I15" s="59"/>
      <c r="J15" s="59"/>
      <c r="K15" s="59">
        <v>16199.67</v>
      </c>
      <c r="L15" s="59">
        <v>21950.559999999998</v>
      </c>
      <c r="N15" s="64">
        <f t="shared" si="0"/>
        <v>0</v>
      </c>
    </row>
    <row r="16" spans="2:14" ht="12.75">
      <c r="B16" s="58">
        <f t="shared" si="1"/>
        <v>201911</v>
      </c>
      <c r="C16" s="59">
        <v>-2775.55</v>
      </c>
      <c r="D16" s="59">
        <v>-141.57</v>
      </c>
      <c r="E16" s="59">
        <v>-3366</v>
      </c>
      <c r="G16" s="59">
        <v>440.54</v>
      </c>
      <c r="H16" s="59">
        <v>2335.01</v>
      </c>
      <c r="I16" s="59"/>
      <c r="J16" s="59"/>
      <c r="K16" s="59">
        <v>141.57</v>
      </c>
      <c r="L16" s="59">
        <v>3366</v>
      </c>
      <c r="N16" s="64">
        <f t="shared" si="0"/>
        <v>0</v>
      </c>
    </row>
    <row r="17" spans="2:14" ht="12.75">
      <c r="B17" s="58">
        <f t="shared" si="1"/>
        <v>201912</v>
      </c>
      <c r="C17" s="59">
        <v>-16205.96</v>
      </c>
      <c r="D17" s="59">
        <v>-134.92</v>
      </c>
      <c r="E17" s="59">
        <v>-5185</v>
      </c>
      <c r="G17" s="59">
        <v>2100</v>
      </c>
      <c r="H17" s="59">
        <v>14105.96</v>
      </c>
      <c r="I17" s="59"/>
      <c r="J17" s="59"/>
      <c r="K17" s="59">
        <v>134.92000000000002</v>
      </c>
      <c r="L17" s="59">
        <v>5185</v>
      </c>
      <c r="N17" s="74">
        <f t="shared" si="0"/>
        <v>0</v>
      </c>
    </row>
    <row r="18" spans="3:14" ht="13.5" thickBot="1">
      <c r="C18" s="87">
        <f>SUM(C6:C17)</f>
        <v>-155313.93999999997</v>
      </c>
      <c r="D18" s="63">
        <f>SUM(D6:D17)</f>
        <v>-41953.46</v>
      </c>
      <c r="E18" s="63">
        <f>SUM(E6:E17)</f>
        <v>-70611.23999999999</v>
      </c>
      <c r="F18" s="88"/>
      <c r="G18" s="87">
        <f aca="true" t="shared" si="2" ref="G18:L18">SUM(G6:G17)</f>
        <v>57368.48</v>
      </c>
      <c r="H18" s="87">
        <f t="shared" si="2"/>
        <v>97945.45999999999</v>
      </c>
      <c r="I18" s="63">
        <f t="shared" si="2"/>
        <v>0</v>
      </c>
      <c r="J18" s="87">
        <f t="shared" si="2"/>
        <v>286.23</v>
      </c>
      <c r="K18" s="87">
        <f t="shared" si="2"/>
        <v>41667.229999999996</v>
      </c>
      <c r="L18" s="63">
        <f t="shared" si="2"/>
        <v>70611.23999999999</v>
      </c>
      <c r="N18" s="64">
        <f>SUM(N6:N17)</f>
        <v>0</v>
      </c>
    </row>
    <row r="23" ht="12.75">
      <c r="B23" t="s">
        <v>35</v>
      </c>
    </row>
  </sheetData>
  <sheetProtection/>
  <mergeCells count="2">
    <mergeCell ref="C2:E2"/>
    <mergeCell ref="G2:L2"/>
  </mergeCells>
  <printOptions/>
  <pageMargins left="0.7" right="0.7" top="0.75" bottom="0.75" header="0.3" footer="0.3"/>
  <pageSetup fitToHeight="1" fitToWidth="1"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115" workbookViewId="0" topLeftCell="A1">
      <selection activeCell="C6" sqref="C6"/>
    </sheetView>
  </sheetViews>
  <sheetFormatPr defaultColWidth="9.140625" defaultRowHeight="12.75"/>
  <cols>
    <col min="1" max="1" width="22.7109375" style="0" bestFit="1" customWidth="1"/>
    <col min="2" max="2" width="16.140625" style="0" bestFit="1" customWidth="1"/>
    <col min="3" max="3" width="11.57421875" style="0" bestFit="1" customWidth="1"/>
    <col min="4" max="4" width="10.28125" style="0" bestFit="1" customWidth="1"/>
    <col min="5" max="5" width="12.28125" style="0" bestFit="1" customWidth="1"/>
    <col min="6" max="6" width="11.28125" style="0" bestFit="1" customWidth="1"/>
    <col min="7" max="8" width="12.28125" style="0" bestFit="1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2.75">
      <c r="A3" s="70"/>
      <c r="B3" s="70"/>
      <c r="C3" s="70"/>
      <c r="D3" s="70" t="s">
        <v>1</v>
      </c>
      <c r="E3" s="71" t="s">
        <v>0</v>
      </c>
      <c r="F3" s="71"/>
      <c r="G3" s="71"/>
      <c r="H3" s="71"/>
    </row>
    <row r="4" spans="1:8" ht="12.75">
      <c r="A4" s="70"/>
      <c r="B4" s="70"/>
      <c r="C4" s="70"/>
      <c r="D4" s="70" t="s">
        <v>3</v>
      </c>
      <c r="E4" s="72"/>
      <c r="F4" s="72" t="s">
        <v>5</v>
      </c>
      <c r="G4" s="72" t="s">
        <v>45</v>
      </c>
      <c r="H4" s="72"/>
    </row>
    <row r="5" spans="1:8" ht="12.75">
      <c r="A5" s="70" t="s">
        <v>46</v>
      </c>
      <c r="B5" s="70" t="s">
        <v>47</v>
      </c>
      <c r="C5" s="70" t="s">
        <v>48</v>
      </c>
      <c r="D5" s="70" t="s">
        <v>2</v>
      </c>
      <c r="E5" s="72" t="s">
        <v>4</v>
      </c>
      <c r="F5" s="72" t="s">
        <v>4</v>
      </c>
      <c r="G5" s="72"/>
      <c r="H5" s="72"/>
    </row>
    <row r="6" spans="1:8" ht="12.75">
      <c r="A6" s="70" t="s">
        <v>49</v>
      </c>
      <c r="B6" s="75">
        <v>201901</v>
      </c>
      <c r="C6" s="70" t="s">
        <v>50</v>
      </c>
      <c r="D6" s="73">
        <v>5900.91</v>
      </c>
      <c r="E6" s="73">
        <v>1059.25</v>
      </c>
      <c r="F6" s="73"/>
      <c r="G6" s="73">
        <f>SUM(D6:F6)</f>
        <v>6960.16</v>
      </c>
      <c r="H6" s="72"/>
    </row>
    <row r="7" spans="1:8" ht="12.75">
      <c r="A7" s="70"/>
      <c r="B7" s="75">
        <v>201901</v>
      </c>
      <c r="C7" s="70" t="s">
        <v>50</v>
      </c>
      <c r="D7" s="73">
        <v>3185.6</v>
      </c>
      <c r="E7" s="73"/>
      <c r="F7" s="73">
        <v>639</v>
      </c>
      <c r="G7" s="73">
        <f aca="true" t="shared" si="0" ref="G7:G17">SUM(D7:F7)</f>
        <v>3824.6</v>
      </c>
      <c r="H7" s="72"/>
    </row>
    <row r="8" spans="1:8" ht="12.75">
      <c r="A8" s="70"/>
      <c r="B8" s="75">
        <v>201901</v>
      </c>
      <c r="C8" s="70" t="s">
        <v>50</v>
      </c>
      <c r="D8" s="73">
        <v>1979.1</v>
      </c>
      <c r="E8" s="73">
        <v>6743.54</v>
      </c>
      <c r="F8" s="73">
        <v>100341.69</v>
      </c>
      <c r="G8" s="73">
        <f t="shared" si="0"/>
        <v>109064.33</v>
      </c>
      <c r="H8" s="72"/>
    </row>
    <row r="9" spans="1:8" ht="12.75">
      <c r="A9" s="70"/>
      <c r="B9" s="75">
        <v>201901</v>
      </c>
      <c r="C9" s="70" t="s">
        <v>50</v>
      </c>
      <c r="D9" s="73">
        <v>3749.74</v>
      </c>
      <c r="E9" s="73">
        <v>215.97</v>
      </c>
      <c r="F9" s="73">
        <v>95312.49</v>
      </c>
      <c r="G9" s="73">
        <f t="shared" si="0"/>
        <v>99278.20000000001</v>
      </c>
      <c r="H9" s="72"/>
    </row>
    <row r="10" spans="2:7" ht="12.75">
      <c r="B10" s="75">
        <v>201901</v>
      </c>
      <c r="C10" t="s">
        <v>50</v>
      </c>
      <c r="D10" s="59">
        <v>4152.73</v>
      </c>
      <c r="E10" s="59">
        <v>2937.18</v>
      </c>
      <c r="F10" s="59">
        <v>3565.2</v>
      </c>
      <c r="G10" s="73">
        <f t="shared" si="0"/>
        <v>10655.11</v>
      </c>
    </row>
    <row r="11" spans="2:7" ht="12.75">
      <c r="B11" s="75">
        <v>201901</v>
      </c>
      <c r="C11" t="s">
        <v>50</v>
      </c>
      <c r="D11" s="59">
        <v>37412.88</v>
      </c>
      <c r="E11" s="59">
        <v>2649.91</v>
      </c>
      <c r="F11" s="59">
        <v>16128.02</v>
      </c>
      <c r="G11" s="73">
        <f t="shared" si="0"/>
        <v>56190.81</v>
      </c>
    </row>
    <row r="12" spans="2:7" ht="12.75">
      <c r="B12" s="75">
        <v>201901</v>
      </c>
      <c r="C12" t="s">
        <v>50</v>
      </c>
      <c r="D12" s="59">
        <v>3873.09</v>
      </c>
      <c r="E12" s="59">
        <v>1023.57</v>
      </c>
      <c r="F12" s="59">
        <v>7138.45</v>
      </c>
      <c r="G12" s="73">
        <f t="shared" si="0"/>
        <v>12035.11</v>
      </c>
    </row>
    <row r="13" spans="2:7" ht="12.75">
      <c r="B13" s="75">
        <v>201901</v>
      </c>
      <c r="C13" t="s">
        <v>50</v>
      </c>
      <c r="D13" s="59">
        <v>12043.86</v>
      </c>
      <c r="E13" s="59"/>
      <c r="F13" s="59">
        <v>2657</v>
      </c>
      <c r="G13" s="73">
        <f t="shared" si="0"/>
        <v>14700.86</v>
      </c>
    </row>
    <row r="14" spans="2:7" ht="12.75">
      <c r="B14" s="75">
        <v>201901</v>
      </c>
      <c r="C14" t="s">
        <v>50</v>
      </c>
      <c r="D14" s="59">
        <v>27948.1</v>
      </c>
      <c r="E14" s="59">
        <v>10847.88</v>
      </c>
      <c r="F14" s="59">
        <v>4952.81</v>
      </c>
      <c r="G14" s="73">
        <f t="shared" si="0"/>
        <v>43748.78999999999</v>
      </c>
    </row>
    <row r="15" spans="2:7" ht="12.75">
      <c r="B15" s="75">
        <v>201901</v>
      </c>
      <c r="C15" t="s">
        <v>50</v>
      </c>
      <c r="D15" s="59">
        <v>36086.42</v>
      </c>
      <c r="E15" s="59">
        <v>16199.67</v>
      </c>
      <c r="F15" s="59">
        <v>21950.56</v>
      </c>
      <c r="G15" s="73">
        <f t="shared" si="0"/>
        <v>74236.65</v>
      </c>
    </row>
    <row r="16" spans="2:7" ht="12.75">
      <c r="B16" s="75">
        <v>201901</v>
      </c>
      <c r="C16" t="s">
        <v>50</v>
      </c>
      <c r="D16" s="59">
        <v>2775.55</v>
      </c>
      <c r="E16" s="59">
        <v>141.57</v>
      </c>
      <c r="F16" s="59">
        <v>3366</v>
      </c>
      <c r="G16" s="73">
        <f t="shared" si="0"/>
        <v>6283.120000000001</v>
      </c>
    </row>
    <row r="17" spans="2:7" ht="12.75">
      <c r="B17" s="75">
        <v>201901</v>
      </c>
      <c r="C17" t="s">
        <v>50</v>
      </c>
      <c r="D17" s="59">
        <v>16205.96</v>
      </c>
      <c r="E17" s="59">
        <v>134.92</v>
      </c>
      <c r="F17" s="59">
        <v>5185</v>
      </c>
      <c r="G17" s="73">
        <f t="shared" si="0"/>
        <v>21525.879999999997</v>
      </c>
    </row>
    <row r="18" spans="1:7" ht="13.5" thickBot="1">
      <c r="A18" t="s">
        <v>51</v>
      </c>
      <c r="D18" s="63">
        <f>SUM(D6:D17)</f>
        <v>155313.93999999997</v>
      </c>
      <c r="E18" s="63">
        <f>SUM(E6:E17)</f>
        <v>41953.46</v>
      </c>
      <c r="F18" s="63">
        <f>SUM(F6:F17)</f>
        <v>261236.22</v>
      </c>
      <c r="G18" s="63">
        <f>SUM(G6:G17)</f>
        <v>458503.62</v>
      </c>
    </row>
    <row r="19" spans="4:7" ht="12.75">
      <c r="D19" s="59"/>
      <c r="E19" s="59"/>
      <c r="F19" s="59"/>
      <c r="G19" s="59"/>
    </row>
    <row r="20" spans="4:7" ht="12.75">
      <c r="D20" s="59"/>
      <c r="E20" s="59"/>
      <c r="F20" s="59"/>
      <c r="G20" s="59"/>
    </row>
    <row r="21" spans="4:7" ht="12.75">
      <c r="D21" s="59"/>
      <c r="E21" s="59"/>
      <c r="F21" s="59"/>
      <c r="G21" s="59"/>
    </row>
  </sheetData>
  <sheetProtection/>
  <printOptions/>
  <pageMargins left="0.75" right="0.75" top="1" bottom="1" header="0.5" footer="0.5"/>
  <pageSetup fitToHeight="1" fitToWidth="1"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3:E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7.7109375" style="0" bestFit="1" customWidth="1"/>
    <col min="2" max="2" width="35.7109375" style="0" bestFit="1" customWidth="1"/>
    <col min="5" max="5" width="9.28125" style="0" bestFit="1" customWidth="1"/>
  </cols>
  <sheetData>
    <row r="3" spans="1:2" ht="12.75">
      <c r="A3" t="s">
        <v>32</v>
      </c>
      <c r="B3" s="35" t="s">
        <v>52</v>
      </c>
    </row>
    <row r="4" spans="1:2" ht="12.75">
      <c r="A4" t="s">
        <v>33</v>
      </c>
      <c r="B4" s="57" t="s">
        <v>53</v>
      </c>
    </row>
    <row r="6" spans="3:4" ht="12.75">
      <c r="C6" s="50" t="s">
        <v>9</v>
      </c>
      <c r="D6" s="50" t="s">
        <v>8</v>
      </c>
    </row>
    <row r="7" spans="1:5" ht="12.75">
      <c r="A7" s="24" t="s">
        <v>27</v>
      </c>
      <c r="B7" t="s">
        <v>12</v>
      </c>
      <c r="C7" s="35">
        <v>0.69189</v>
      </c>
      <c r="D7" s="35">
        <v>0.30811</v>
      </c>
      <c r="E7" s="51">
        <f>SUM(C7:D7)</f>
        <v>1</v>
      </c>
    </row>
    <row r="8" spans="1:5" ht="12.75">
      <c r="A8" s="24" t="s">
        <v>27</v>
      </c>
      <c r="B8" t="s">
        <v>13</v>
      </c>
      <c r="C8" s="35">
        <v>0.72593</v>
      </c>
      <c r="D8" s="35">
        <v>0.27407</v>
      </c>
      <c r="E8" s="51">
        <f>SUM(C8:D8)</f>
        <v>1</v>
      </c>
    </row>
  </sheetData>
  <sheetProtection/>
  <printOptions/>
  <pageMargins left="0.7" right="0.7" top="0.75" bottom="0.75" header="0.3" footer="0.3"/>
  <pageSetup orientation="portrait" paperSize="9"/>
  <customProperties>
    <customPr name="xxe4aP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Finesilver, Ryan</dc:creator>
  <cp:keywords/>
  <dc:description/>
  <cp:lastModifiedBy>Andrews, Liz</cp:lastModifiedBy>
  <cp:lastPrinted>2019-02-27T17:38:44Z</cp:lastPrinted>
  <dcterms:created xsi:type="dcterms:W3CDTF">2015-04-03T18:47:16Z</dcterms:created>
  <dcterms:modified xsi:type="dcterms:W3CDTF">2020-04-17T21:41:43Z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ickna">
    <vt:lpwstr/>
  </property>
  <property fmtid="{D5CDD505-2E9C-101B-9397-08002B2CF9AE}" pid="4" name="CaseTy">
    <vt:lpwstr>Tariff Revision</vt:lpwstr>
  </property>
  <property fmtid="{D5CDD505-2E9C-101B-9397-08002B2CF9AE}" pid="5" name="OpenedDa">
    <vt:lpwstr>2020-10-30T00:00:00Z</vt:lpwstr>
  </property>
  <property fmtid="{D5CDD505-2E9C-101B-9397-08002B2CF9AE}" pid="6" name="Pref">
    <vt:lpwstr>UE</vt:lpwstr>
  </property>
  <property fmtid="{D5CDD505-2E9C-101B-9397-08002B2CF9AE}" pid="7" name="IndustryCo">
    <vt:lpwstr>140</vt:lpwstr>
  </property>
  <property fmtid="{D5CDD505-2E9C-101B-9397-08002B2CF9AE}" pid="8" name="IsEFS">
    <vt:lpwstr>0</vt:lpwstr>
  </property>
  <property fmtid="{D5CDD505-2E9C-101B-9397-08002B2CF9AE}" pid="9" name="CaseStat">
    <vt:lpwstr>Formal</vt:lpwstr>
  </property>
  <property fmtid="{D5CDD505-2E9C-101B-9397-08002B2CF9AE}" pid="10" name="IsDocumentOrd">
    <vt:lpwstr>0</vt:lpwstr>
  </property>
  <property fmtid="{D5CDD505-2E9C-101B-9397-08002B2CF9AE}" pid="11" name="IsHighlyConfidenti">
    <vt:lpwstr>0</vt:lpwstr>
  </property>
  <property fmtid="{D5CDD505-2E9C-101B-9397-08002B2CF9AE}" pid="12" name="IsConfidenti">
    <vt:lpwstr>0</vt:lpwstr>
  </property>
  <property fmtid="{D5CDD505-2E9C-101B-9397-08002B2CF9AE}" pid="13" name="_docset_NoMedatataSyncRequir">
    <vt:lpwstr>False</vt:lpwstr>
  </property>
</Properties>
</file>