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2.xml" ContentType="application/vnd.openxmlformats-officedocument.spreadsheetml.pivotTable+xml"/>
  <Override PartName="/xl/worksheets/sheet1.xml" ContentType="application/vnd.openxmlformats-officedocument.spreadsheetml.worksheet+xml"/>
  <Override PartName="/xl/theme/theme1.xml" ContentType="application/vnd.openxmlformats-officedocument.theme+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01m107\c01m107\2019\2019_ WA Elec and Gas General Rate Case\Adjustments\3.14 PF CS2-Colstrip Normal Maint\"/>
    </mc:Choice>
  </mc:AlternateContent>
  <bookViews>
    <workbookView xWindow="0" yWindow="0" windowWidth="23040" windowHeight="9975"/>
  </bookViews>
  <sheets>
    <sheet name="ADJ" sheetId="4" r:id="rId1"/>
    <sheet name="Actual Expense" sheetId="2" r:id="rId2"/>
    <sheet name="Amortization" sheetId="3" r:id="rId3"/>
    <sheet name="Data" sheetId="1" r:id="rId4"/>
  </sheets>
  <externalReferences>
    <externalReference r:id="rId5"/>
  </externalReferences>
  <definedNames>
    <definedName name="_xlnm.Print_Area" localSheetId="0">ADJ!$B$1:$N$35</definedName>
    <definedName name="Recover">[1]Macro1!$A$63</definedName>
    <definedName name="TableName">"Dummy"</definedName>
  </definedNames>
  <calcPr calcId="152511"/>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4" l="1"/>
  <c r="L19" i="4" l="1"/>
  <c r="J8" i="4" l="1"/>
  <c r="G13" i="4" l="1"/>
  <c r="J13" i="4" l="1"/>
  <c r="D14" i="4"/>
  <c r="E14" i="4"/>
  <c r="F14" i="4"/>
  <c r="C14" i="4"/>
  <c r="G12" i="4"/>
  <c r="J12" i="4" l="1"/>
  <c r="J14" i="4" s="1"/>
  <c r="G14" i="4"/>
  <c r="G7" i="4" l="1"/>
  <c r="F7" i="4"/>
  <c r="G6" i="4"/>
  <c r="F6" i="4"/>
  <c r="E6" i="4"/>
  <c r="F5" i="4"/>
  <c r="E5" i="4"/>
  <c r="D5" i="4"/>
  <c r="J6" i="4" l="1"/>
  <c r="J7" i="4"/>
  <c r="J5" i="4"/>
  <c r="D9" i="4"/>
  <c r="D16" i="4" s="1"/>
  <c r="E9" i="4"/>
  <c r="E16" i="4" s="1"/>
  <c r="G9" i="4"/>
  <c r="G16" i="4" s="1"/>
  <c r="J32" i="4" s="1"/>
  <c r="F9" i="4"/>
  <c r="F16" i="4" s="1"/>
  <c r="C7" i="4"/>
  <c r="F20" i="4" s="1"/>
  <c r="J28" i="4" s="1"/>
  <c r="L28" i="4" s="1"/>
  <c r="C6" i="4"/>
  <c r="E20" i="4" s="1"/>
  <c r="C5" i="4"/>
  <c r="D20" i="4" s="1"/>
  <c r="D14" i="1"/>
  <c r="D15" i="1"/>
  <c r="D16" i="1"/>
  <c r="D17" i="1"/>
  <c r="D18" i="1"/>
  <c r="D19" i="1"/>
  <c r="D20" i="1"/>
  <c r="D21" i="1"/>
  <c r="D22" i="1"/>
  <c r="D23" i="1"/>
  <c r="D24" i="1"/>
  <c r="D25" i="1"/>
  <c r="D26" i="1"/>
  <c r="D27" i="1"/>
  <c r="D28" i="1"/>
  <c r="D29" i="1"/>
  <c r="D30" i="1"/>
  <c r="D31" i="1"/>
  <c r="D32" i="1"/>
  <c r="D33" i="1"/>
  <c r="D34" i="1"/>
  <c r="D35" i="1"/>
  <c r="D36" i="1"/>
  <c r="D37" i="1"/>
  <c r="B74" i="1"/>
  <c r="D74" i="1" s="1"/>
  <c r="B75" i="1"/>
  <c r="D75" i="1" s="1"/>
  <c r="D71" i="1"/>
  <c r="D72" i="1"/>
  <c r="D73"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38" i="1"/>
  <c r="D3" i="1"/>
  <c r="D4" i="1"/>
  <c r="D5" i="1"/>
  <c r="D6" i="1"/>
  <c r="D7" i="1"/>
  <c r="D8" i="1"/>
  <c r="D9" i="1"/>
  <c r="D10" i="1"/>
  <c r="D11" i="1"/>
  <c r="D12" i="1"/>
  <c r="D13" i="1"/>
  <c r="D2" i="1"/>
  <c r="J21" i="4" l="1"/>
  <c r="L21" i="4" s="1"/>
  <c r="F22" i="4"/>
  <c r="J22" i="4"/>
  <c r="L22" i="4" s="1"/>
  <c r="L23" i="4" s="1"/>
  <c r="G22" i="4"/>
  <c r="G26" i="4" s="1"/>
  <c r="J9" i="4"/>
  <c r="J16" i="4" s="1"/>
  <c r="D22" i="4"/>
  <c r="E22" i="4"/>
  <c r="C9" i="4"/>
  <c r="C16" i="4" s="1"/>
  <c r="B76" i="1"/>
  <c r="J29" i="4" l="1"/>
  <c r="F26" i="4"/>
  <c r="D76" i="1"/>
  <c r="B77" i="1"/>
  <c r="J30" i="4" l="1"/>
  <c r="L29" i="4"/>
  <c r="D77" i="1"/>
  <c r="B78" i="1"/>
  <c r="L30" i="4" l="1"/>
  <c r="J31" i="4"/>
  <c r="L31" i="4" s="1"/>
  <c r="D78" i="1"/>
  <c r="B79" i="1"/>
  <c r="L32" i="4" l="1"/>
  <c r="B80" i="1"/>
  <c r="D79" i="1"/>
  <c r="B81" i="1" l="1"/>
  <c r="D80" i="1"/>
  <c r="B82" i="1" l="1"/>
  <c r="D81" i="1"/>
  <c r="B83" i="1" l="1"/>
  <c r="D82" i="1"/>
  <c r="B84" i="1" l="1"/>
  <c r="D83" i="1"/>
  <c r="B85" i="1" l="1"/>
  <c r="D84" i="1"/>
  <c r="B86" i="1" l="1"/>
  <c r="D85" i="1"/>
  <c r="B87" i="1" l="1"/>
  <c r="D86" i="1"/>
  <c r="B88" i="1" l="1"/>
  <c r="D87" i="1"/>
  <c r="B89" i="1" l="1"/>
  <c r="D88" i="1"/>
  <c r="B90" i="1" l="1"/>
  <c r="D89" i="1"/>
  <c r="B91" i="1" l="1"/>
  <c r="D90" i="1"/>
  <c r="B92" i="1" l="1"/>
  <c r="D91" i="1"/>
  <c r="B93" i="1" l="1"/>
  <c r="D92" i="1"/>
  <c r="B94" i="1" l="1"/>
  <c r="D93" i="1"/>
  <c r="B95" i="1" l="1"/>
  <c r="D94" i="1"/>
  <c r="B96" i="1" l="1"/>
  <c r="D95" i="1"/>
  <c r="B97" i="1" l="1"/>
  <c r="D96" i="1"/>
  <c r="B98" i="1" l="1"/>
  <c r="D97" i="1"/>
  <c r="B99" i="1" l="1"/>
  <c r="D98" i="1"/>
  <c r="B100" i="1" l="1"/>
  <c r="D99" i="1"/>
  <c r="B101" i="1" l="1"/>
  <c r="D100" i="1"/>
  <c r="B102" i="1" l="1"/>
  <c r="D101" i="1"/>
  <c r="B103" i="1" l="1"/>
  <c r="D102" i="1"/>
  <c r="B104" i="1" l="1"/>
  <c r="D103" i="1"/>
  <c r="B105" i="1" l="1"/>
  <c r="D104" i="1"/>
  <c r="B106" i="1" l="1"/>
  <c r="D105" i="1"/>
  <c r="B107" i="1" l="1"/>
  <c r="D106" i="1"/>
  <c r="B108" i="1" l="1"/>
  <c r="D107" i="1"/>
  <c r="B109" i="1" l="1"/>
  <c r="D109" i="1" s="1"/>
  <c r="D108" i="1"/>
</calcChain>
</file>

<file path=xl/sharedStrings.xml><?xml version="1.0" encoding="utf-8"?>
<sst xmlns="http://schemas.openxmlformats.org/spreadsheetml/2006/main" count="56" uniqueCount="46">
  <si>
    <t>Expense Year</t>
  </si>
  <si>
    <t>Annual Expense Ammount</t>
  </si>
  <si>
    <t>Amortization Month</t>
  </si>
  <si>
    <t xml:space="preserve">Monthly Amortization </t>
  </si>
  <si>
    <t>Actual Monthly Expense</t>
  </si>
  <si>
    <t>Grand Total</t>
  </si>
  <si>
    <t xml:space="preserve">Sum of Monthly Amortization </t>
  </si>
  <si>
    <t>Sum of Actual Monthly Expense</t>
  </si>
  <si>
    <t>Amortization</t>
  </si>
  <si>
    <t>Colstrip:</t>
  </si>
  <si>
    <t>2015 Major Maintenance Expense</t>
  </si>
  <si>
    <t>2016 Major Maintenance Expense</t>
  </si>
  <si>
    <t>2017 Major Maintenance Expense</t>
  </si>
  <si>
    <t>2018 Major Maintenance Expense</t>
  </si>
  <si>
    <t>P/T Ratio</t>
  </si>
  <si>
    <t>These costs will be amortized over 3 years, using the same method that is used for the costs incurred in the outage years.</t>
  </si>
  <si>
    <t>System Adjustment</t>
  </si>
  <si>
    <t>WA Share - Adjustment</t>
  </si>
  <si>
    <t>Actual Annual Expense</t>
  </si>
  <si>
    <t>Total (System)</t>
  </si>
  <si>
    <t>Total Amortization</t>
  </si>
  <si>
    <t>FY Actual Expense (System)</t>
  </si>
  <si>
    <t>2019 Major Maintenance Expense</t>
  </si>
  <si>
    <t>CS2:</t>
  </si>
  <si>
    <t>2019 Major Maintenance (Steam Turbine)</t>
  </si>
  <si>
    <t>2019 Major Maintenance (T3 Transformer)</t>
  </si>
  <si>
    <t>Total System</t>
  </si>
  <si>
    <t>Total Colstrip and CS2</t>
  </si>
  <si>
    <t>WA Share</t>
  </si>
  <si>
    <t>A</t>
  </si>
  <si>
    <t>B</t>
  </si>
  <si>
    <t>Colstrip has a major overhaul in each unit once every 3 years.  In 2018, no overhaul was performed.  However, per Thomas Dempsey, there were costs incurred in 2018 for 2020's work.  In order to get the work done in 2020 parts had to be ordered well in advance. Preliminary work (valid overhaul costs) was completed in 2018 even though the turbine itself was not down for an outage.</t>
  </si>
  <si>
    <t>Outer Years</t>
  </si>
  <si>
    <t>Pro Forma</t>
  </si>
  <si>
    <t>2018 Adj Balance</t>
  </si>
  <si>
    <t>2019 Adj Balance</t>
  </si>
  <si>
    <t>Adj 2.17</t>
  </si>
  <si>
    <t>Restating</t>
  </si>
  <si>
    <t xml:space="preserve">Pro Forma </t>
  </si>
  <si>
    <t>Adj. 3.14</t>
  </si>
  <si>
    <t>2018 Actual</t>
  </si>
  <si>
    <t>Restated 2018</t>
  </si>
  <si>
    <t>Summary</t>
  </si>
  <si>
    <t>Pro Forma adjusted 2019</t>
  </si>
  <si>
    <t>Restate Adj 2.17</t>
  </si>
  <si>
    <t>Pro Forma Adj. 3.14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</si>
</sst>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1"/>
      <color rgb="FF0070C0"/>
      <name val="Calibri"/>
      <family val="2"/>
      <scheme val="minor"/>
    </font>
    <font>
      <sz val="10"/>
      <name val="Arial"/>
      <family val="2"/>
    </font>
    <font>
      <sz val="10"/>
      <name val="Tahoma"/>
      <family val="2"/>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b/>
      <sz val="12"/>
      <color rgb="FFFF0000"/>
      <name val="Calibri"/>
      <family val="2"/>
      <scheme val="minor"/>
    </font>
    <font>
      <i/>
      <sz val="10"/>
      <name val="Calibri"/>
      <family val="2"/>
      <scheme val="minor"/>
    </font>
    <font>
      <b/>
      <i/>
      <sz val="1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7"/>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3" fillId="0" borderId="0"/>
    <xf numFmtId="43" fontId="4" fillId="0" borderId="0" applyFont="0" applyFill="0" applyBorder="0" applyAlignment="0" applyProtection="0"/>
    <xf numFmtId="43" fontId="1" fillId="0" borderId="0" applyFont="0" applyFill="0" applyBorder="0" applyAlignment="0" applyProtection="0"/>
  </cellStyleXfs>
  <cellXfs count="72">
    <xf numFmtId="0" fontId="0" fillId="0" borderId="0" xfId="0"/>
    <xf numFmtId="17" fontId="0" fillId="0" borderId="0" xfId="0" applyNumberFormat="1"/>
    <xf numFmtId="0" fontId="2" fillId="0" borderId="0" xfId="0" applyFont="1"/>
    <xf numFmtId="0" fontId="0" fillId="0" borderId="0" xfId="0" pivotButton="1"/>
    <xf numFmtId="37" fontId="0" fillId="0" borderId="0" xfId="0" applyNumberFormat="1"/>
    <xf numFmtId="37" fontId="0" fillId="2" borderId="0" xfId="0" applyNumberFormat="1" applyFill="1"/>
    <xf numFmtId="37" fontId="0" fillId="0" borderId="0" xfId="0" applyNumberFormat="1" applyFill="1"/>
    <xf numFmtId="0" fontId="5" fillId="0" borderId="0" xfId="1" applyFont="1"/>
    <xf numFmtId="164" fontId="6" fillId="0" borderId="0" xfId="2" applyNumberFormat="1" applyFont="1"/>
    <xf numFmtId="37" fontId="5" fillId="0" borderId="0" xfId="1" applyNumberFormat="1" applyFont="1"/>
    <xf numFmtId="164" fontId="5" fillId="0" borderId="0" xfId="1" applyNumberFormat="1" applyFont="1"/>
    <xf numFmtId="164" fontId="6" fillId="0" borderId="0" xfId="2" applyNumberFormat="1" applyFont="1" applyBorder="1"/>
    <xf numFmtId="164" fontId="6" fillId="0" borderId="6" xfId="2" applyNumberFormat="1" applyFont="1" applyBorder="1"/>
    <xf numFmtId="164" fontId="6" fillId="0" borderId="0" xfId="3" applyNumberFormat="1" applyFont="1" applyBorder="1"/>
    <xf numFmtId="164" fontId="9" fillId="0" borderId="0" xfId="2" applyNumberFormat="1" applyFont="1" applyBorder="1" applyAlignment="1">
      <alignment horizontal="center" vertical="top"/>
    </xf>
    <xf numFmtId="164" fontId="6" fillId="0" borderId="4" xfId="2" applyNumberFormat="1" applyFont="1" applyBorder="1"/>
    <xf numFmtId="164" fontId="6" fillId="0" borderId="5" xfId="2" applyNumberFormat="1" applyFont="1" applyBorder="1"/>
    <xf numFmtId="10" fontId="6" fillId="0" borderId="0" xfId="2" applyNumberFormat="1" applyFont="1"/>
    <xf numFmtId="10" fontId="5" fillId="0" borderId="0" xfId="1" applyNumberFormat="1" applyFont="1"/>
    <xf numFmtId="0" fontId="9" fillId="0" borderId="0" xfId="1" applyFont="1" applyAlignment="1">
      <alignment horizontal="right"/>
    </xf>
    <xf numFmtId="0" fontId="5" fillId="0" borderId="0" xfId="1" applyFont="1" applyBorder="1"/>
    <xf numFmtId="164" fontId="8" fillId="0" borderId="0" xfId="2" applyNumberFormat="1" applyFont="1" applyBorder="1" applyAlignment="1">
      <alignment horizontal="center"/>
    </xf>
    <xf numFmtId="0" fontId="5" fillId="0" borderId="0" xfId="1" applyFont="1" applyAlignment="1">
      <alignment horizontal="right"/>
    </xf>
    <xf numFmtId="0" fontId="5" fillId="0" borderId="0" xfId="1" applyFont="1" applyAlignment="1">
      <alignment horizontal="center"/>
    </xf>
    <xf numFmtId="164" fontId="8" fillId="0" borderId="4" xfId="2" applyNumberFormat="1" applyFont="1" applyBorder="1" applyAlignment="1">
      <alignment horizontal="center" wrapText="1"/>
    </xf>
    <xf numFmtId="0" fontId="7" fillId="0" borderId="4" xfId="1" applyFont="1" applyBorder="1" applyAlignment="1">
      <alignment horizontal="center" vertical="center" wrapText="1"/>
    </xf>
    <xf numFmtId="0" fontId="7" fillId="2" borderId="4" xfId="1" applyFont="1" applyFill="1" applyBorder="1" applyAlignment="1">
      <alignment horizontal="center" vertical="center" wrapText="1"/>
    </xf>
    <xf numFmtId="0" fontId="5" fillId="0" borderId="4" xfId="1" applyFont="1" applyBorder="1"/>
    <xf numFmtId="0" fontId="7" fillId="0" borderId="4" xfId="1" applyFont="1" applyBorder="1" applyAlignment="1">
      <alignment horizontal="center" wrapText="1"/>
    </xf>
    <xf numFmtId="164" fontId="6" fillId="0" borderId="0" xfId="2" applyNumberFormat="1" applyFont="1" applyFill="1" applyBorder="1"/>
    <xf numFmtId="164" fontId="5" fillId="0" borderId="4" xfId="1" applyNumberFormat="1" applyFont="1" applyBorder="1"/>
    <xf numFmtId="0" fontId="5" fillId="0" borderId="0" xfId="1" applyFont="1" applyFill="1" applyBorder="1"/>
    <xf numFmtId="164" fontId="5" fillId="0" borderId="0" xfId="1" applyNumberFormat="1" applyFont="1" applyFill="1" applyBorder="1"/>
    <xf numFmtId="0" fontId="5" fillId="0" borderId="0" xfId="1" applyFont="1" applyFill="1" applyBorder="1" applyAlignment="1">
      <alignment horizontal="center"/>
    </xf>
    <xf numFmtId="164" fontId="6" fillId="0" borderId="0" xfId="2" quotePrefix="1" applyNumberFormat="1" applyFont="1" applyFill="1" applyBorder="1" applyAlignment="1">
      <alignment horizontal="center"/>
    </xf>
    <xf numFmtId="0" fontId="5" fillId="0" borderId="0" xfId="1" applyFont="1" applyFill="1" applyBorder="1" applyAlignment="1">
      <alignment horizontal="right"/>
    </xf>
    <xf numFmtId="164" fontId="6" fillId="0" borderId="4" xfId="2" applyNumberFormat="1" applyFont="1" applyFill="1" applyBorder="1"/>
    <xf numFmtId="10" fontId="5" fillId="0" borderId="4" xfId="1" applyNumberFormat="1" applyFont="1" applyBorder="1" applyAlignment="1">
      <alignment horizontal="center"/>
    </xf>
    <xf numFmtId="0" fontId="10" fillId="0" borderId="0" xfId="1" quotePrefix="1" applyFont="1" applyAlignment="1">
      <alignment horizontal="left"/>
    </xf>
    <xf numFmtId="10" fontId="10" fillId="0" borderId="0" xfId="1" quotePrefix="1" applyNumberFormat="1" applyFont="1" applyAlignment="1">
      <alignment horizontal="left"/>
    </xf>
    <xf numFmtId="0" fontId="7" fillId="0" borderId="1" xfId="1" applyFont="1" applyBorder="1" applyAlignment="1">
      <alignment horizontal="center"/>
    </xf>
    <xf numFmtId="0" fontId="7" fillId="0" borderId="2" xfId="1" applyFont="1" applyBorder="1" applyAlignment="1">
      <alignment horizontal="center"/>
    </xf>
    <xf numFmtId="0" fontId="7" fillId="0" borderId="3" xfId="1" applyFont="1" applyBorder="1" applyAlignment="1">
      <alignment horizontal="center"/>
    </xf>
    <xf numFmtId="0" fontId="5" fillId="0" borderId="0" xfId="1" applyFont="1" applyAlignment="1">
      <alignment horizontal="left" vertical="top" wrapText="1"/>
    </xf>
    <xf numFmtId="164" fontId="6" fillId="3" borderId="0" xfId="2" applyNumberFormat="1" applyFont="1" applyFill="1" applyBorder="1"/>
    <xf numFmtId="164" fontId="5" fillId="3" borderId="0" xfId="1" applyNumberFormat="1" applyFont="1" applyFill="1"/>
    <xf numFmtId="0" fontId="7" fillId="0" borderId="0" xfId="1" applyFont="1" applyFill="1" applyBorder="1" applyAlignment="1">
      <alignment horizontal="center" vertical="center"/>
    </xf>
    <xf numFmtId="0" fontId="7" fillId="3" borderId="7" xfId="1" applyFont="1" applyFill="1" applyBorder="1" applyAlignment="1">
      <alignment horizontal="center" vertical="center"/>
    </xf>
    <xf numFmtId="43" fontId="8" fillId="3" borderId="8" xfId="2" applyNumberFormat="1" applyFont="1" applyFill="1" applyBorder="1" applyAlignment="1">
      <alignment horizontal="center" vertical="center"/>
    </xf>
    <xf numFmtId="164" fontId="7" fillId="2" borderId="9" xfId="1" applyNumberFormat="1" applyFont="1" applyFill="1" applyBorder="1"/>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164" fontId="8" fillId="3" borderId="9" xfId="2" applyNumberFormat="1" applyFont="1" applyFill="1" applyBorder="1"/>
    <xf numFmtId="164" fontId="6" fillId="4" borderId="0" xfId="2" applyNumberFormat="1" applyFont="1" applyFill="1" applyBorder="1"/>
    <xf numFmtId="164" fontId="5" fillId="4" borderId="0" xfId="1" applyNumberFormat="1" applyFont="1" applyFill="1"/>
    <xf numFmtId="164" fontId="5" fillId="0" borderId="0" xfId="1" applyNumberFormat="1" applyFont="1" applyBorder="1"/>
    <xf numFmtId="0" fontId="7" fillId="0" borderId="0" xfId="1" applyFont="1" applyFill="1" applyBorder="1" applyAlignment="1">
      <alignment horizontal="right"/>
    </xf>
    <xf numFmtId="0" fontId="7" fillId="0" borderId="0" xfId="1" applyFont="1" applyAlignment="1">
      <alignment horizontal="right"/>
    </xf>
    <xf numFmtId="0" fontId="7" fillId="0" borderId="10" xfId="1" applyFont="1" applyBorder="1" applyAlignment="1">
      <alignment horizontal="center" vertical="center"/>
    </xf>
    <xf numFmtId="0" fontId="11" fillId="0" borderId="11" xfId="1" applyFont="1" applyFill="1" applyBorder="1" applyAlignment="1">
      <alignment horizontal="center" vertical="center"/>
    </xf>
    <xf numFmtId="0" fontId="7" fillId="0" borderId="12" xfId="1" applyFont="1" applyBorder="1" applyAlignment="1">
      <alignment horizontal="center" vertical="center"/>
    </xf>
    <xf numFmtId="164" fontId="5" fillId="0" borderId="13" xfId="1" applyNumberFormat="1" applyFont="1" applyFill="1" applyBorder="1"/>
    <xf numFmtId="164" fontId="5" fillId="0" borderId="14" xfId="1" applyNumberFormat="1" applyFont="1" applyBorder="1"/>
    <xf numFmtId="164" fontId="5" fillId="0" borderId="15" xfId="1" applyNumberFormat="1" applyFont="1" applyFill="1" applyBorder="1"/>
    <xf numFmtId="164" fontId="5" fillId="3" borderId="16" xfId="1" applyNumberFormat="1" applyFont="1" applyFill="1" applyBorder="1"/>
    <xf numFmtId="164" fontId="5" fillId="2" borderId="16" xfId="1" applyNumberFormat="1" applyFont="1" applyFill="1" applyBorder="1"/>
    <xf numFmtId="164" fontId="5" fillId="0" borderId="17" xfId="1" applyNumberFormat="1" applyFont="1" applyBorder="1" applyAlignment="1">
      <alignment horizontal="right"/>
    </xf>
    <xf numFmtId="164" fontId="5" fillId="0" borderId="18" xfId="1" applyNumberFormat="1" applyFont="1" applyBorder="1"/>
    <xf numFmtId="164" fontId="5" fillId="0" borderId="19" xfId="1" applyNumberFormat="1" applyFont="1" applyBorder="1" applyAlignment="1">
      <alignment horizontal="right"/>
    </xf>
    <xf numFmtId="164" fontId="5" fillId="0" borderId="5" xfId="1" applyNumberFormat="1" applyFont="1" applyBorder="1"/>
    <xf numFmtId="164" fontId="5" fillId="0" borderId="20" xfId="1" applyNumberFormat="1" applyFont="1" applyBorder="1"/>
    <xf numFmtId="164" fontId="7" fillId="0" borderId="0" xfId="1" applyNumberFormat="1" applyFont="1" applyFill="1" applyBorder="1" applyAlignment="1">
      <alignment horizontal="right"/>
    </xf>
  </cellXfs>
  <cellStyles count="4">
    <cellStyle name="Comma" xfId="3" builtinId="3"/>
    <cellStyle name="Comma 2" xfId="2"/>
    <cellStyle name="Normal" xfId="0" builtinId="0"/>
    <cellStyle name="Normal 2" xfId="1"/>
  </cellStyles>
  <dxfs count="3">
    <dxf>
      <fill>
        <patternFill patternType="none">
          <bgColor auto="1"/>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EANNE/Idaho%20Earnings%20Test/WA%20CBR%20Info/2.16%20Colstrip&amp;CS2%20Major%20Maintenance/1)%20Colstrip%20Major%20Maintenance%20O&amp;M%20WA%20CBR-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heetName val="Macro1"/>
    </sheetNames>
    <sheetDataSet>
      <sheetData sheetId="0"/>
      <sheetData sheetId="1">
        <row r="63">
          <cell r="A63" t="str">
            <v>Recover</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luth, Jeanne" refreshedDate="43371.365703935182" createdVersion="5" refreshedVersion="5" minRefreshableVersion="3" recordCount="108">
  <cacheSource type="worksheet">
    <worksheetSource ref="A1:E109" sheet="Data"/>
  </cacheSource>
  <cacheFields count="5">
    <cacheField name="Expense Year" numFmtId="0">
      <sharedItems containsSemiMixedTypes="0" containsString="0" containsNumber="1" containsInteger="1" minValue="2016" maxValue="2018" count="3">
        <n v="2016"/>
        <n v="2017"/>
        <n v="2018"/>
      </sharedItems>
    </cacheField>
    <cacheField name="Annual Expense Ammount" numFmtId="0">
      <sharedItems containsSemiMixedTypes="0" containsString="0" containsNumber="1" minValue="308086.77999999997" maxValue="3619676"/>
    </cacheField>
    <cacheField name="Amortization Month" numFmtId="17">
      <sharedItems containsSemiMixedTypes="0" containsNonDate="0" containsDate="1" containsString="0" minDate="2016-01-01T00:00:00" maxDate="2020-12-02T00:00:00" count="60">
        <d v="2016-01-01T00:00:00"/>
        <d v="2016-02-01T00:00:00"/>
        <d v="2016-03-01T00:00:00"/>
        <d v="2016-04-01T00:00:00"/>
        <d v="2016-05-01T00:00:00"/>
        <d v="2016-06-01T00:00:00"/>
        <d v="2016-07-01T00:00:00"/>
        <d v="2016-08-01T00:00:00"/>
        <d v="2016-09-01T00:00:00"/>
        <d v="2016-10-01T00:00:00"/>
        <d v="2016-11-01T00:00:00"/>
        <d v="2016-12-01T00:00:00"/>
        <d v="2017-01-01T00:00:00"/>
        <d v="2017-02-01T00:00:00"/>
        <d v="2017-03-01T00:00:00"/>
        <d v="2017-04-01T00:00:00"/>
        <d v="2017-05-01T00:00:00"/>
        <d v="2017-06-01T00:00:00"/>
        <d v="2017-07-01T00:00:00"/>
        <d v="2017-08-01T00:00:00"/>
        <d v="2017-09-01T00:00:00"/>
        <d v="2017-10-01T00:00:00"/>
        <d v="2017-11-01T00:00:00"/>
        <d v="2017-12-01T00:00:00"/>
        <d v="2018-01-01T00:00:00"/>
        <d v="2018-02-01T00:00:00"/>
        <d v="2018-03-01T00:00:00"/>
        <d v="2018-04-01T00:00:00"/>
        <d v="2018-05-01T00:00:00"/>
        <d v="2018-06-01T00:00:00"/>
        <d v="2018-07-01T00:00:00"/>
        <d v="2018-08-01T00:00:00"/>
        <d v="2018-09-01T00:00:00"/>
        <d v="2018-10-01T00:00:00"/>
        <d v="2018-11-01T00:00:00"/>
        <d v="2018-12-01T00:00:00"/>
        <d v="2019-01-01T00:00:00"/>
        <d v="2019-02-01T00:00:00"/>
        <d v="2019-03-01T00:00:00"/>
        <d v="2019-04-01T00:00:00"/>
        <d v="2019-05-01T00:00:00"/>
        <d v="2019-06-01T00:00:00"/>
        <d v="2019-07-01T00:00:00"/>
        <d v="2019-08-01T00:00:00"/>
        <d v="2019-09-01T00:00:00"/>
        <d v="2019-10-01T00:00:00"/>
        <d v="2019-11-01T00:00:00"/>
        <d v="2019-12-01T00:00:00"/>
        <d v="2020-01-01T00:00:00"/>
        <d v="2020-02-01T00:00:00"/>
        <d v="2020-03-01T00:00:00"/>
        <d v="2020-04-01T00:00:00"/>
        <d v="2020-05-01T00:00:00"/>
        <d v="2020-06-01T00:00:00"/>
        <d v="2020-07-01T00:00:00"/>
        <d v="2020-08-01T00:00:00"/>
        <d v="2020-09-01T00:00:00"/>
        <d v="2020-10-01T00:00:00"/>
        <d v="2020-11-01T00:00:00"/>
        <d v="2020-12-01T00:00:00"/>
      </sharedItems>
    </cacheField>
    <cacheField name="Monthly Amortization " numFmtId="0">
      <sharedItems containsSemiMixedTypes="0" containsString="0" containsNumber="1" containsInteger="1" minValue="8558" maxValue="100547"/>
    </cacheField>
    <cacheField name="Actual Monthly Expense" numFmtId="0">
      <sharedItems containsString="0" containsBlank="1" containsNumber="1" minValue="-56954.73" maxValue="1794054.1" count="22">
        <m/>
        <n v="557075.82000000007"/>
        <n v="1068964.7200000002"/>
        <n v="86194.51"/>
        <n v="51343.619999999995"/>
        <n v="62043"/>
        <n v="1794054.1"/>
        <n v="-56954.73"/>
        <n v="-10005.620000000001"/>
        <n v="101620.4"/>
        <n v="122289.95000000001"/>
        <n v="530687.24"/>
        <n v="1187289.7300000002"/>
        <n v="926104.6"/>
        <n v="127012.86000000002"/>
        <n v="-56777.899999999994"/>
        <n v="-5055.5999999999995"/>
        <n v="35242.06"/>
        <n v="15935.179999999998"/>
        <n v="1146.43"/>
        <n v="294637.59999999998"/>
        <n v="-3632.4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8">
  <r>
    <x v="0"/>
    <n v="3619676"/>
    <x v="0"/>
    <n v="100547"/>
    <x v="0"/>
  </r>
  <r>
    <x v="0"/>
    <n v="3619676"/>
    <x v="1"/>
    <n v="100547"/>
    <x v="0"/>
  </r>
  <r>
    <x v="0"/>
    <n v="3619676"/>
    <x v="2"/>
    <n v="100547"/>
    <x v="0"/>
  </r>
  <r>
    <x v="0"/>
    <n v="3619676"/>
    <x v="3"/>
    <n v="100547"/>
    <x v="0"/>
  </r>
  <r>
    <x v="0"/>
    <n v="3619676"/>
    <x v="4"/>
    <n v="100547"/>
    <x v="0"/>
  </r>
  <r>
    <x v="0"/>
    <n v="3619676"/>
    <x v="5"/>
    <n v="100547"/>
    <x v="1"/>
  </r>
  <r>
    <x v="0"/>
    <n v="3619676"/>
    <x v="6"/>
    <n v="100547"/>
    <x v="2"/>
  </r>
  <r>
    <x v="0"/>
    <n v="3619676"/>
    <x v="7"/>
    <n v="100547"/>
    <x v="3"/>
  </r>
  <r>
    <x v="0"/>
    <n v="3619676"/>
    <x v="8"/>
    <n v="100547"/>
    <x v="4"/>
  </r>
  <r>
    <x v="0"/>
    <n v="3619676"/>
    <x v="9"/>
    <n v="100547"/>
    <x v="0"/>
  </r>
  <r>
    <x v="0"/>
    <n v="3619676"/>
    <x v="10"/>
    <n v="100547"/>
    <x v="5"/>
  </r>
  <r>
    <x v="0"/>
    <n v="3619676"/>
    <x v="11"/>
    <n v="100547"/>
    <x v="6"/>
  </r>
  <r>
    <x v="0"/>
    <n v="3619676"/>
    <x v="12"/>
    <n v="100547"/>
    <x v="0"/>
  </r>
  <r>
    <x v="0"/>
    <n v="3619676"/>
    <x v="13"/>
    <n v="100547"/>
    <x v="0"/>
  </r>
  <r>
    <x v="0"/>
    <n v="3619676"/>
    <x v="14"/>
    <n v="100547"/>
    <x v="0"/>
  </r>
  <r>
    <x v="0"/>
    <n v="3619676"/>
    <x v="15"/>
    <n v="100547"/>
    <x v="0"/>
  </r>
  <r>
    <x v="0"/>
    <n v="3619676"/>
    <x v="16"/>
    <n v="100547"/>
    <x v="0"/>
  </r>
  <r>
    <x v="0"/>
    <n v="3619676"/>
    <x v="17"/>
    <n v="100547"/>
    <x v="0"/>
  </r>
  <r>
    <x v="0"/>
    <n v="3619676"/>
    <x v="18"/>
    <n v="100547"/>
    <x v="0"/>
  </r>
  <r>
    <x v="0"/>
    <n v="3619676"/>
    <x v="19"/>
    <n v="100547"/>
    <x v="0"/>
  </r>
  <r>
    <x v="0"/>
    <n v="3619676"/>
    <x v="20"/>
    <n v="100546"/>
    <x v="0"/>
  </r>
  <r>
    <x v="0"/>
    <n v="3619676"/>
    <x v="21"/>
    <n v="100546"/>
    <x v="0"/>
  </r>
  <r>
    <x v="0"/>
    <n v="3619676"/>
    <x v="22"/>
    <n v="100546"/>
    <x v="0"/>
  </r>
  <r>
    <x v="0"/>
    <n v="3619676"/>
    <x v="23"/>
    <n v="100546"/>
    <x v="0"/>
  </r>
  <r>
    <x v="0"/>
    <n v="3619676"/>
    <x v="24"/>
    <n v="100546"/>
    <x v="0"/>
  </r>
  <r>
    <x v="0"/>
    <n v="3619676"/>
    <x v="25"/>
    <n v="100546"/>
    <x v="0"/>
  </r>
  <r>
    <x v="0"/>
    <n v="3619676"/>
    <x v="26"/>
    <n v="100546"/>
    <x v="0"/>
  </r>
  <r>
    <x v="0"/>
    <n v="3619676"/>
    <x v="27"/>
    <n v="100546"/>
    <x v="0"/>
  </r>
  <r>
    <x v="0"/>
    <n v="3619676"/>
    <x v="28"/>
    <n v="100546"/>
    <x v="0"/>
  </r>
  <r>
    <x v="0"/>
    <n v="3619676"/>
    <x v="29"/>
    <n v="100546"/>
    <x v="0"/>
  </r>
  <r>
    <x v="0"/>
    <n v="3619676"/>
    <x v="30"/>
    <n v="100546"/>
    <x v="0"/>
  </r>
  <r>
    <x v="0"/>
    <n v="3619676"/>
    <x v="31"/>
    <n v="100546"/>
    <x v="0"/>
  </r>
  <r>
    <x v="0"/>
    <n v="3619676"/>
    <x v="32"/>
    <n v="100546"/>
    <x v="0"/>
  </r>
  <r>
    <x v="0"/>
    <n v="3619676"/>
    <x v="33"/>
    <n v="100546"/>
    <x v="0"/>
  </r>
  <r>
    <x v="0"/>
    <n v="3619676"/>
    <x v="34"/>
    <n v="100546"/>
    <x v="0"/>
  </r>
  <r>
    <x v="0"/>
    <n v="3619676"/>
    <x v="35"/>
    <n v="100546"/>
    <x v="0"/>
  </r>
  <r>
    <x v="1"/>
    <n v="2901453"/>
    <x v="12"/>
    <n v="80596"/>
    <x v="7"/>
  </r>
  <r>
    <x v="1"/>
    <n v="2901453"/>
    <x v="13"/>
    <n v="80596"/>
    <x v="0"/>
  </r>
  <r>
    <x v="1"/>
    <n v="2901453"/>
    <x v="14"/>
    <n v="80596"/>
    <x v="8"/>
  </r>
  <r>
    <x v="1"/>
    <n v="2901453"/>
    <x v="15"/>
    <n v="80596"/>
    <x v="9"/>
  </r>
  <r>
    <x v="1"/>
    <n v="2901453"/>
    <x v="16"/>
    <n v="80596"/>
    <x v="10"/>
  </r>
  <r>
    <x v="1"/>
    <n v="2901453"/>
    <x v="17"/>
    <n v="80596"/>
    <x v="11"/>
  </r>
  <r>
    <x v="1"/>
    <n v="2901453"/>
    <x v="18"/>
    <n v="80596"/>
    <x v="12"/>
  </r>
  <r>
    <x v="1"/>
    <n v="2901453"/>
    <x v="19"/>
    <n v="80596"/>
    <x v="13"/>
  </r>
  <r>
    <x v="1"/>
    <n v="2901453"/>
    <x v="20"/>
    <n v="80596"/>
    <x v="14"/>
  </r>
  <r>
    <x v="1"/>
    <n v="2901453"/>
    <x v="21"/>
    <n v="80596"/>
    <x v="15"/>
  </r>
  <r>
    <x v="1"/>
    <n v="2901453"/>
    <x v="22"/>
    <n v="80596"/>
    <x v="16"/>
  </r>
  <r>
    <x v="1"/>
    <n v="2901453"/>
    <x v="23"/>
    <n v="80596"/>
    <x v="17"/>
  </r>
  <r>
    <x v="1"/>
    <n v="2901453"/>
    <x v="24"/>
    <n v="80596"/>
    <x v="0"/>
  </r>
  <r>
    <x v="1"/>
    <n v="2901453"/>
    <x v="25"/>
    <n v="80596"/>
    <x v="0"/>
  </r>
  <r>
    <x v="1"/>
    <n v="2901453"/>
    <x v="26"/>
    <n v="80596"/>
    <x v="0"/>
  </r>
  <r>
    <x v="1"/>
    <n v="2901453"/>
    <x v="27"/>
    <n v="80596"/>
    <x v="0"/>
  </r>
  <r>
    <x v="1"/>
    <n v="2901453"/>
    <x v="28"/>
    <n v="80596"/>
    <x v="0"/>
  </r>
  <r>
    <x v="1"/>
    <n v="2901453"/>
    <x v="29"/>
    <n v="80596"/>
    <x v="0"/>
  </r>
  <r>
    <x v="1"/>
    <n v="2901453"/>
    <x v="30"/>
    <n v="80596"/>
    <x v="0"/>
  </r>
  <r>
    <x v="1"/>
    <n v="2901453"/>
    <x v="31"/>
    <n v="80596"/>
    <x v="0"/>
  </r>
  <r>
    <x v="1"/>
    <n v="2901453"/>
    <x v="32"/>
    <n v="80596"/>
    <x v="0"/>
  </r>
  <r>
    <x v="1"/>
    <n v="2901453"/>
    <x v="33"/>
    <n v="80596"/>
    <x v="0"/>
  </r>
  <r>
    <x v="1"/>
    <n v="2901453"/>
    <x v="34"/>
    <n v="80596"/>
    <x v="0"/>
  </r>
  <r>
    <x v="1"/>
    <n v="2901453"/>
    <x v="35"/>
    <n v="80596"/>
    <x v="0"/>
  </r>
  <r>
    <x v="1"/>
    <n v="2901453"/>
    <x v="36"/>
    <n v="80596"/>
    <x v="0"/>
  </r>
  <r>
    <x v="1"/>
    <n v="2901453"/>
    <x v="37"/>
    <n v="80596"/>
    <x v="0"/>
  </r>
  <r>
    <x v="1"/>
    <n v="2901453"/>
    <x v="38"/>
    <n v="80596"/>
    <x v="0"/>
  </r>
  <r>
    <x v="1"/>
    <n v="2901453"/>
    <x v="39"/>
    <n v="80596"/>
    <x v="0"/>
  </r>
  <r>
    <x v="1"/>
    <n v="2901453"/>
    <x v="40"/>
    <n v="80596"/>
    <x v="0"/>
  </r>
  <r>
    <x v="1"/>
    <n v="2901453"/>
    <x v="41"/>
    <n v="80596"/>
    <x v="0"/>
  </r>
  <r>
    <x v="1"/>
    <n v="2901453"/>
    <x v="42"/>
    <n v="80596"/>
    <x v="0"/>
  </r>
  <r>
    <x v="1"/>
    <n v="2901453"/>
    <x v="43"/>
    <n v="80596"/>
    <x v="0"/>
  </r>
  <r>
    <x v="1"/>
    <n v="2901453"/>
    <x v="44"/>
    <n v="80596"/>
    <x v="0"/>
  </r>
  <r>
    <x v="1"/>
    <n v="2901453"/>
    <x v="45"/>
    <n v="80595"/>
    <x v="0"/>
  </r>
  <r>
    <x v="1"/>
    <n v="2901453"/>
    <x v="46"/>
    <n v="80595"/>
    <x v="0"/>
  </r>
  <r>
    <x v="1"/>
    <n v="2901453"/>
    <x v="47"/>
    <n v="80595"/>
    <x v="0"/>
  </r>
  <r>
    <x v="2"/>
    <n v="308086.77999999997"/>
    <x v="24"/>
    <n v="8558"/>
    <x v="18"/>
  </r>
  <r>
    <x v="2"/>
    <n v="308086.77999999997"/>
    <x v="25"/>
    <n v="8558"/>
    <x v="19"/>
  </r>
  <r>
    <x v="2"/>
    <n v="308086.77999999997"/>
    <x v="26"/>
    <n v="8558"/>
    <x v="20"/>
  </r>
  <r>
    <x v="2"/>
    <n v="308086.77999999997"/>
    <x v="27"/>
    <n v="8558"/>
    <x v="21"/>
  </r>
  <r>
    <x v="2"/>
    <n v="308086.77999999997"/>
    <x v="28"/>
    <n v="8558"/>
    <x v="0"/>
  </r>
  <r>
    <x v="2"/>
    <n v="308086.77999999997"/>
    <x v="29"/>
    <n v="8558"/>
    <x v="0"/>
  </r>
  <r>
    <x v="2"/>
    <n v="308086.77999999997"/>
    <x v="30"/>
    <n v="8558"/>
    <x v="0"/>
  </r>
  <r>
    <x v="2"/>
    <n v="308086.77999999997"/>
    <x v="31"/>
    <n v="8558"/>
    <x v="0"/>
  </r>
  <r>
    <x v="2"/>
    <n v="308086.77999999997"/>
    <x v="32"/>
    <n v="8558"/>
    <x v="0"/>
  </r>
  <r>
    <x v="2"/>
    <n v="308086.77999999997"/>
    <x v="33"/>
    <n v="8558"/>
    <x v="0"/>
  </r>
  <r>
    <x v="2"/>
    <n v="308086.77999999997"/>
    <x v="34"/>
    <n v="8558"/>
    <x v="0"/>
  </r>
  <r>
    <x v="2"/>
    <n v="308086.77999999997"/>
    <x v="35"/>
    <n v="8558"/>
    <x v="0"/>
  </r>
  <r>
    <x v="2"/>
    <n v="308086.77999999997"/>
    <x v="36"/>
    <n v="8558"/>
    <x v="0"/>
  </r>
  <r>
    <x v="2"/>
    <n v="308086.77999999997"/>
    <x v="37"/>
    <n v="8558"/>
    <x v="0"/>
  </r>
  <r>
    <x v="2"/>
    <n v="308086.77999999997"/>
    <x v="38"/>
    <n v="8558"/>
    <x v="0"/>
  </r>
  <r>
    <x v="2"/>
    <n v="308086.77999999997"/>
    <x v="39"/>
    <n v="8558"/>
    <x v="0"/>
  </r>
  <r>
    <x v="2"/>
    <n v="308086.77999999997"/>
    <x v="40"/>
    <n v="8558"/>
    <x v="0"/>
  </r>
  <r>
    <x v="2"/>
    <n v="308086.77999999997"/>
    <x v="41"/>
    <n v="8558"/>
    <x v="0"/>
  </r>
  <r>
    <x v="2"/>
    <n v="308086.77999999997"/>
    <x v="42"/>
    <n v="8558"/>
    <x v="0"/>
  </r>
  <r>
    <x v="2"/>
    <n v="308086.77999999997"/>
    <x v="43"/>
    <n v="8558"/>
    <x v="0"/>
  </r>
  <r>
    <x v="2"/>
    <n v="308086.77999999997"/>
    <x v="44"/>
    <n v="8558"/>
    <x v="0"/>
  </r>
  <r>
    <x v="2"/>
    <n v="308086.77999999997"/>
    <x v="45"/>
    <n v="8558"/>
    <x v="0"/>
  </r>
  <r>
    <x v="2"/>
    <n v="308086.77999999997"/>
    <x v="46"/>
    <n v="8558"/>
    <x v="0"/>
  </r>
  <r>
    <x v="2"/>
    <n v="308086.77999999997"/>
    <x v="47"/>
    <n v="8558"/>
    <x v="0"/>
  </r>
  <r>
    <x v="2"/>
    <n v="308086.77999999997"/>
    <x v="48"/>
    <n v="8558"/>
    <x v="0"/>
  </r>
  <r>
    <x v="2"/>
    <n v="308086.77999999997"/>
    <x v="49"/>
    <n v="8558"/>
    <x v="0"/>
  </r>
  <r>
    <x v="2"/>
    <n v="308086.77999999997"/>
    <x v="50"/>
    <n v="8558"/>
    <x v="0"/>
  </r>
  <r>
    <x v="2"/>
    <n v="308086.77999999997"/>
    <x v="51"/>
    <n v="8558"/>
    <x v="0"/>
  </r>
  <r>
    <x v="2"/>
    <n v="308086.77999999997"/>
    <x v="52"/>
    <n v="8558"/>
    <x v="0"/>
  </r>
  <r>
    <x v="2"/>
    <n v="308086.77999999997"/>
    <x v="53"/>
    <n v="8558"/>
    <x v="0"/>
  </r>
  <r>
    <x v="2"/>
    <n v="308086.77999999997"/>
    <x v="54"/>
    <n v="8558"/>
    <x v="0"/>
  </r>
  <r>
    <x v="2"/>
    <n v="308086.77999999997"/>
    <x v="55"/>
    <n v="8558"/>
    <x v="0"/>
  </r>
  <r>
    <x v="2"/>
    <n v="308086.77999999997"/>
    <x v="56"/>
    <n v="8558"/>
    <x v="0"/>
  </r>
  <r>
    <x v="2"/>
    <n v="308086.77999999997"/>
    <x v="57"/>
    <n v="8558"/>
    <x v="0"/>
  </r>
  <r>
    <x v="2"/>
    <n v="308086.77999999997"/>
    <x v="58"/>
    <n v="8558"/>
    <x v="0"/>
  </r>
  <r>
    <x v="2"/>
    <n v="308086.77999999997"/>
    <x v="59"/>
    <n v="8558"/>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compact="0" compactData="0" gridDropZones="1" multipleFieldFilters="0">
  <location ref="A3:E65" firstHeaderRow="1" firstDataRow="2" firstDataCol="1"/>
  <pivotFields count="5">
    <pivotField axis="axisCol" compact="0" outline="0" showAll="0">
      <items count="4">
        <item x="0"/>
        <item x="1"/>
        <item x="2"/>
        <item t="default"/>
      </items>
    </pivotField>
    <pivotField compact="0" outline="0" showAll="0"/>
    <pivotField axis="axisRow" compact="0" numFmtId="17" outline="0" showAll="0">
      <items count="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compact="0" outline="0" showAll="0"/>
    <pivotField dataField="1" compact="0" outline="0" showAll="0">
      <items count="23">
        <item x="7"/>
        <item x="15"/>
        <item x="8"/>
        <item x="16"/>
        <item x="21"/>
        <item x="19"/>
        <item x="18"/>
        <item x="17"/>
        <item x="4"/>
        <item x="5"/>
        <item x="3"/>
        <item x="9"/>
        <item x="10"/>
        <item x="14"/>
        <item x="20"/>
        <item x="11"/>
        <item x="1"/>
        <item x="13"/>
        <item x="2"/>
        <item x="12"/>
        <item x="6"/>
        <item x="0"/>
        <item t="default"/>
      </items>
    </pivotField>
  </pivotFields>
  <rowFields count="1">
    <field x="2"/>
  </rowFields>
  <rowItems count="6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t="grand">
      <x/>
    </i>
  </rowItems>
  <colFields count="1">
    <field x="0"/>
  </colFields>
  <colItems count="4">
    <i>
      <x/>
    </i>
    <i>
      <x v="1"/>
    </i>
    <i>
      <x v="2"/>
    </i>
    <i t="grand">
      <x/>
    </i>
  </colItems>
  <dataFields count="1">
    <dataField name="Sum of Actual Monthly Expense" fld="4" baseField="2" baseItem="0" numFmtId="3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compact="0" compactData="0" gridDropZones="1" multipleFieldFilters="0">
  <location ref="A3:E65" firstHeaderRow="1" firstDataRow="2" firstDataCol="1"/>
  <pivotFields count="5">
    <pivotField axis="axisCol" compact="0" outline="0" showAll="0">
      <items count="4">
        <item x="0"/>
        <item x="1"/>
        <item x="2"/>
        <item t="default"/>
      </items>
    </pivotField>
    <pivotField compact="0" outline="0" showAll="0"/>
    <pivotField axis="axisRow" compact="0" numFmtId="17" outline="0" showAll="0">
      <items count="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dataField="1" compact="0" outline="0" showAll="0"/>
    <pivotField compact="0" outline="0" showAll="0">
      <items count="23">
        <item x="7"/>
        <item x="15"/>
        <item x="8"/>
        <item x="16"/>
        <item x="21"/>
        <item x="19"/>
        <item x="18"/>
        <item x="17"/>
        <item x="4"/>
        <item x="5"/>
        <item x="3"/>
        <item x="9"/>
        <item x="10"/>
        <item x="14"/>
        <item x="20"/>
        <item x="11"/>
        <item x="1"/>
        <item x="13"/>
        <item x="2"/>
        <item x="12"/>
        <item x="6"/>
        <item x="0"/>
        <item t="default"/>
      </items>
    </pivotField>
  </pivotFields>
  <rowFields count="1">
    <field x="2"/>
  </rowFields>
  <rowItems count="6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t="grand">
      <x/>
    </i>
  </rowItems>
  <colFields count="1">
    <field x="0"/>
  </colFields>
  <colItems count="4">
    <i>
      <x/>
    </i>
    <i>
      <x v="1"/>
    </i>
    <i>
      <x v="2"/>
    </i>
    <i t="grand">
      <x/>
    </i>
  </colItems>
  <dataFields count="1">
    <dataField name="Sum of Monthly Amortization " fld="3" baseField="2" baseItem="0" numFmtId="37"/>
  </dataFields>
  <formats count="3">
    <format dxfId="2">
      <pivotArea outline="0" fieldPosition="0">
        <references count="1">
          <reference field="2" count="12" selected="0">
            <x v="21"/>
            <x v="22"/>
            <x v="23"/>
            <x v="24"/>
            <x v="25"/>
            <x v="26"/>
            <x v="27"/>
            <x v="28"/>
            <x v="29"/>
            <x v="30"/>
            <x v="31"/>
            <x v="32"/>
          </reference>
        </references>
      </pivotArea>
    </format>
    <format dxfId="1">
      <pivotArea outline="0" fieldPosition="0">
        <references count="1">
          <reference field="2" count="3" selected="0">
            <x v="33"/>
            <x v="34"/>
            <x v="35"/>
          </reference>
        </references>
      </pivotArea>
    </format>
    <format dxfId="0">
      <pivotArea outline="0" fieldPosition="0">
        <references count="1">
          <reference field="2" count="3" selected="0">
            <x v="21"/>
            <x v="22"/>
            <x v="2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5"/>
  <sheetViews>
    <sheetView tabSelected="1" zoomScale="115" zoomScaleNormal="115" zoomScaleSheetLayoutView="100" workbookViewId="0">
      <selection activeCell="O32" sqref="O32"/>
    </sheetView>
  </sheetViews>
  <sheetFormatPr defaultRowHeight="15.75" x14ac:dyDescent="0.25"/>
  <cols>
    <col min="1" max="1" width="8.85546875" style="7"/>
    <col min="2" max="2" width="40.28515625" style="7" customWidth="1"/>
    <col min="3" max="3" width="12.42578125" style="8" bestFit="1" customWidth="1"/>
    <col min="4" max="4" width="12.28515625" style="7" bestFit="1" customWidth="1"/>
    <col min="5" max="5" width="11.5703125" style="7" bestFit="1" customWidth="1"/>
    <col min="6" max="6" width="14.5703125" style="7" bestFit="1" customWidth="1"/>
    <col min="7" max="7" width="11.85546875" style="7" customWidth="1"/>
    <col min="8" max="8" width="1.7109375" style="7" customWidth="1"/>
    <col min="9" max="9" width="13.28515625" style="7" customWidth="1"/>
    <col min="10" max="10" width="14.28515625" style="7" customWidth="1"/>
    <col min="11" max="11" width="0.7109375" style="7" customWidth="1"/>
    <col min="12" max="12" width="11.7109375" style="7" bestFit="1" customWidth="1"/>
    <col min="13" max="13" width="8.85546875" style="7"/>
    <col min="14" max="14" width="5.7109375" style="7" customWidth="1"/>
    <col min="15" max="253" width="8.85546875" style="7"/>
    <col min="254" max="254" width="29" style="7" bestFit="1" customWidth="1"/>
    <col min="255" max="255" width="10.28515625" style="7" bestFit="1" customWidth="1"/>
    <col min="256" max="256" width="13.140625" style="7" bestFit="1" customWidth="1"/>
    <col min="257" max="258" width="11.42578125" style="7" bestFit="1" customWidth="1"/>
    <col min="259" max="260" width="10.42578125" style="7" bestFit="1" customWidth="1"/>
    <col min="261" max="261" width="10" style="7" bestFit="1" customWidth="1"/>
    <col min="262" max="262" width="11.140625" style="7" bestFit="1" customWidth="1"/>
    <col min="263" max="263" width="12.85546875" style="7" bestFit="1" customWidth="1"/>
    <col min="264" max="264" width="11.42578125" style="7" bestFit="1" customWidth="1"/>
    <col min="265" max="265" width="12.5703125" style="7" bestFit="1" customWidth="1"/>
    <col min="266" max="266" width="12.28515625" style="7" bestFit="1" customWidth="1"/>
    <col min="267" max="267" width="11.140625" style="7" bestFit="1" customWidth="1"/>
    <col min="268" max="509" width="8.85546875" style="7"/>
    <col min="510" max="510" width="29" style="7" bestFit="1" customWidth="1"/>
    <col min="511" max="511" width="10.28515625" style="7" bestFit="1" customWidth="1"/>
    <col min="512" max="512" width="13.140625" style="7" bestFit="1" customWidth="1"/>
    <col min="513" max="514" width="11.42578125" style="7" bestFit="1" customWidth="1"/>
    <col min="515" max="516" width="10.42578125" style="7" bestFit="1" customWidth="1"/>
    <col min="517" max="517" width="10" style="7" bestFit="1" customWidth="1"/>
    <col min="518" max="518" width="11.140625" style="7" bestFit="1" customWidth="1"/>
    <col min="519" max="519" width="12.85546875" style="7" bestFit="1" customWidth="1"/>
    <col min="520" max="520" width="11.42578125" style="7" bestFit="1" customWidth="1"/>
    <col min="521" max="521" width="12.5703125" style="7" bestFit="1" customWidth="1"/>
    <col min="522" max="522" width="12.28515625" style="7" bestFit="1" customWidth="1"/>
    <col min="523" max="523" width="11.140625" style="7" bestFit="1" customWidth="1"/>
    <col min="524" max="765" width="8.85546875" style="7"/>
    <col min="766" max="766" width="29" style="7" bestFit="1" customWidth="1"/>
    <col min="767" max="767" width="10.28515625" style="7" bestFit="1" customWidth="1"/>
    <col min="768" max="768" width="13.140625" style="7" bestFit="1" customWidth="1"/>
    <col min="769" max="770" width="11.42578125" style="7" bestFit="1" customWidth="1"/>
    <col min="771" max="772" width="10.42578125" style="7" bestFit="1" customWidth="1"/>
    <col min="773" max="773" width="10" style="7" bestFit="1" customWidth="1"/>
    <col min="774" max="774" width="11.140625" style="7" bestFit="1" customWidth="1"/>
    <col min="775" max="775" width="12.85546875" style="7" bestFit="1" customWidth="1"/>
    <col min="776" max="776" width="11.42578125" style="7" bestFit="1" customWidth="1"/>
    <col min="777" max="777" width="12.5703125" style="7" bestFit="1" customWidth="1"/>
    <col min="778" max="778" width="12.28515625" style="7" bestFit="1" customWidth="1"/>
    <col min="779" max="779" width="11.140625" style="7" bestFit="1" customWidth="1"/>
    <col min="780" max="1021" width="8.85546875" style="7"/>
    <col min="1022" max="1022" width="29" style="7" bestFit="1" customWidth="1"/>
    <col min="1023" max="1023" width="10.28515625" style="7" bestFit="1" customWidth="1"/>
    <col min="1024" max="1024" width="13.140625" style="7" bestFit="1" customWidth="1"/>
    <col min="1025" max="1026" width="11.42578125" style="7" bestFit="1" customWidth="1"/>
    <col min="1027" max="1028" width="10.42578125" style="7" bestFit="1" customWidth="1"/>
    <col min="1029" max="1029" width="10" style="7" bestFit="1" customWidth="1"/>
    <col min="1030" max="1030" width="11.140625" style="7" bestFit="1" customWidth="1"/>
    <col min="1031" max="1031" width="12.85546875" style="7" bestFit="1" customWidth="1"/>
    <col min="1032" max="1032" width="11.42578125" style="7" bestFit="1" customWidth="1"/>
    <col min="1033" max="1033" width="12.5703125" style="7" bestFit="1" customWidth="1"/>
    <col min="1034" max="1034" width="12.28515625" style="7" bestFit="1" customWidth="1"/>
    <col min="1035" max="1035" width="11.140625" style="7" bestFit="1" customWidth="1"/>
    <col min="1036" max="1277" width="8.85546875" style="7"/>
    <col min="1278" max="1278" width="29" style="7" bestFit="1" customWidth="1"/>
    <col min="1279" max="1279" width="10.28515625" style="7" bestFit="1" customWidth="1"/>
    <col min="1280" max="1280" width="13.140625" style="7" bestFit="1" customWidth="1"/>
    <col min="1281" max="1282" width="11.42578125" style="7" bestFit="1" customWidth="1"/>
    <col min="1283" max="1284" width="10.42578125" style="7" bestFit="1" customWidth="1"/>
    <col min="1285" max="1285" width="10" style="7" bestFit="1" customWidth="1"/>
    <col min="1286" max="1286" width="11.140625" style="7" bestFit="1" customWidth="1"/>
    <col min="1287" max="1287" width="12.85546875" style="7" bestFit="1" customWidth="1"/>
    <col min="1288" max="1288" width="11.42578125" style="7" bestFit="1" customWidth="1"/>
    <col min="1289" max="1289" width="12.5703125" style="7" bestFit="1" customWidth="1"/>
    <col min="1290" max="1290" width="12.28515625" style="7" bestFit="1" customWidth="1"/>
    <col min="1291" max="1291" width="11.140625" style="7" bestFit="1" customWidth="1"/>
    <col min="1292" max="1533" width="8.85546875" style="7"/>
    <col min="1534" max="1534" width="29" style="7" bestFit="1" customWidth="1"/>
    <col min="1535" max="1535" width="10.28515625" style="7" bestFit="1" customWidth="1"/>
    <col min="1536" max="1536" width="13.140625" style="7" bestFit="1" customWidth="1"/>
    <col min="1537" max="1538" width="11.42578125" style="7" bestFit="1" customWidth="1"/>
    <col min="1539" max="1540" width="10.42578125" style="7" bestFit="1" customWidth="1"/>
    <col min="1541" max="1541" width="10" style="7" bestFit="1" customWidth="1"/>
    <col min="1542" max="1542" width="11.140625" style="7" bestFit="1" customWidth="1"/>
    <col min="1543" max="1543" width="12.85546875" style="7" bestFit="1" customWidth="1"/>
    <col min="1544" max="1544" width="11.42578125" style="7" bestFit="1" customWidth="1"/>
    <col min="1545" max="1545" width="12.5703125" style="7" bestFit="1" customWidth="1"/>
    <col min="1546" max="1546" width="12.28515625" style="7" bestFit="1" customWidth="1"/>
    <col min="1547" max="1547" width="11.140625" style="7" bestFit="1" customWidth="1"/>
    <col min="1548" max="1789" width="8.85546875" style="7"/>
    <col min="1790" max="1790" width="29" style="7" bestFit="1" customWidth="1"/>
    <col min="1791" max="1791" width="10.28515625" style="7" bestFit="1" customWidth="1"/>
    <col min="1792" max="1792" width="13.140625" style="7" bestFit="1" customWidth="1"/>
    <col min="1793" max="1794" width="11.42578125" style="7" bestFit="1" customWidth="1"/>
    <col min="1795" max="1796" width="10.42578125" style="7" bestFit="1" customWidth="1"/>
    <col min="1797" max="1797" width="10" style="7" bestFit="1" customWidth="1"/>
    <col min="1798" max="1798" width="11.140625" style="7" bestFit="1" customWidth="1"/>
    <col min="1799" max="1799" width="12.85546875" style="7" bestFit="1" customWidth="1"/>
    <col min="1800" max="1800" width="11.42578125" style="7" bestFit="1" customWidth="1"/>
    <col min="1801" max="1801" width="12.5703125" style="7" bestFit="1" customWidth="1"/>
    <col min="1802" max="1802" width="12.28515625" style="7" bestFit="1" customWidth="1"/>
    <col min="1803" max="1803" width="11.140625" style="7" bestFit="1" customWidth="1"/>
    <col min="1804" max="2045" width="8.85546875" style="7"/>
    <col min="2046" max="2046" width="29" style="7" bestFit="1" customWidth="1"/>
    <col min="2047" max="2047" width="10.28515625" style="7" bestFit="1" customWidth="1"/>
    <col min="2048" max="2048" width="13.140625" style="7" bestFit="1" customWidth="1"/>
    <col min="2049" max="2050" width="11.42578125" style="7" bestFit="1" customWidth="1"/>
    <col min="2051" max="2052" width="10.42578125" style="7" bestFit="1" customWidth="1"/>
    <col min="2053" max="2053" width="10" style="7" bestFit="1" customWidth="1"/>
    <col min="2054" max="2054" width="11.140625" style="7" bestFit="1" customWidth="1"/>
    <col min="2055" max="2055" width="12.85546875" style="7" bestFit="1" customWidth="1"/>
    <col min="2056" max="2056" width="11.42578125" style="7" bestFit="1" customWidth="1"/>
    <col min="2057" max="2057" width="12.5703125" style="7" bestFit="1" customWidth="1"/>
    <col min="2058" max="2058" width="12.28515625" style="7" bestFit="1" customWidth="1"/>
    <col min="2059" max="2059" width="11.140625" style="7" bestFit="1" customWidth="1"/>
    <col min="2060" max="2301" width="8.85546875" style="7"/>
    <col min="2302" max="2302" width="29" style="7" bestFit="1" customWidth="1"/>
    <col min="2303" max="2303" width="10.28515625" style="7" bestFit="1" customWidth="1"/>
    <col min="2304" max="2304" width="13.140625" style="7" bestFit="1" customWidth="1"/>
    <col min="2305" max="2306" width="11.42578125" style="7" bestFit="1" customWidth="1"/>
    <col min="2307" max="2308" width="10.42578125" style="7" bestFit="1" customWidth="1"/>
    <col min="2309" max="2309" width="10" style="7" bestFit="1" customWidth="1"/>
    <col min="2310" max="2310" width="11.140625" style="7" bestFit="1" customWidth="1"/>
    <col min="2311" max="2311" width="12.85546875" style="7" bestFit="1" customWidth="1"/>
    <col min="2312" max="2312" width="11.42578125" style="7" bestFit="1" customWidth="1"/>
    <col min="2313" max="2313" width="12.5703125" style="7" bestFit="1" customWidth="1"/>
    <col min="2314" max="2314" width="12.28515625" style="7" bestFit="1" customWidth="1"/>
    <col min="2315" max="2315" width="11.140625" style="7" bestFit="1" customWidth="1"/>
    <col min="2316" max="2557" width="8.85546875" style="7"/>
    <col min="2558" max="2558" width="29" style="7" bestFit="1" customWidth="1"/>
    <col min="2559" max="2559" width="10.28515625" style="7" bestFit="1" customWidth="1"/>
    <col min="2560" max="2560" width="13.140625" style="7" bestFit="1" customWidth="1"/>
    <col min="2561" max="2562" width="11.42578125" style="7" bestFit="1" customWidth="1"/>
    <col min="2563" max="2564" width="10.42578125" style="7" bestFit="1" customWidth="1"/>
    <col min="2565" max="2565" width="10" style="7" bestFit="1" customWidth="1"/>
    <col min="2566" max="2566" width="11.140625" style="7" bestFit="1" customWidth="1"/>
    <col min="2567" max="2567" width="12.85546875" style="7" bestFit="1" customWidth="1"/>
    <col min="2568" max="2568" width="11.42578125" style="7" bestFit="1" customWidth="1"/>
    <col min="2569" max="2569" width="12.5703125" style="7" bestFit="1" customWidth="1"/>
    <col min="2570" max="2570" width="12.28515625" style="7" bestFit="1" customWidth="1"/>
    <col min="2571" max="2571" width="11.140625" style="7" bestFit="1" customWidth="1"/>
    <col min="2572" max="2813" width="8.85546875" style="7"/>
    <col min="2814" max="2814" width="29" style="7" bestFit="1" customWidth="1"/>
    <col min="2815" max="2815" width="10.28515625" style="7" bestFit="1" customWidth="1"/>
    <col min="2816" max="2816" width="13.140625" style="7" bestFit="1" customWidth="1"/>
    <col min="2817" max="2818" width="11.42578125" style="7" bestFit="1" customWidth="1"/>
    <col min="2819" max="2820" width="10.42578125" style="7" bestFit="1" customWidth="1"/>
    <col min="2821" max="2821" width="10" style="7" bestFit="1" customWidth="1"/>
    <col min="2822" max="2822" width="11.140625" style="7" bestFit="1" customWidth="1"/>
    <col min="2823" max="2823" width="12.85546875" style="7" bestFit="1" customWidth="1"/>
    <col min="2824" max="2824" width="11.42578125" style="7" bestFit="1" customWidth="1"/>
    <col min="2825" max="2825" width="12.5703125" style="7" bestFit="1" customWidth="1"/>
    <col min="2826" max="2826" width="12.28515625" style="7" bestFit="1" customWidth="1"/>
    <col min="2827" max="2827" width="11.140625" style="7" bestFit="1" customWidth="1"/>
    <col min="2828" max="3069" width="8.85546875" style="7"/>
    <col min="3070" max="3070" width="29" style="7" bestFit="1" customWidth="1"/>
    <col min="3071" max="3071" width="10.28515625" style="7" bestFit="1" customWidth="1"/>
    <col min="3072" max="3072" width="13.140625" style="7" bestFit="1" customWidth="1"/>
    <col min="3073" max="3074" width="11.42578125" style="7" bestFit="1" customWidth="1"/>
    <col min="3075" max="3076" width="10.42578125" style="7" bestFit="1" customWidth="1"/>
    <col min="3077" max="3077" width="10" style="7" bestFit="1" customWidth="1"/>
    <col min="3078" max="3078" width="11.140625" style="7" bestFit="1" customWidth="1"/>
    <col min="3079" max="3079" width="12.85546875" style="7" bestFit="1" customWidth="1"/>
    <col min="3080" max="3080" width="11.42578125" style="7" bestFit="1" customWidth="1"/>
    <col min="3081" max="3081" width="12.5703125" style="7" bestFit="1" customWidth="1"/>
    <col min="3082" max="3082" width="12.28515625" style="7" bestFit="1" customWidth="1"/>
    <col min="3083" max="3083" width="11.140625" style="7" bestFit="1" customWidth="1"/>
    <col min="3084" max="3325" width="8.85546875" style="7"/>
    <col min="3326" max="3326" width="29" style="7" bestFit="1" customWidth="1"/>
    <col min="3327" max="3327" width="10.28515625" style="7" bestFit="1" customWidth="1"/>
    <col min="3328" max="3328" width="13.140625" style="7" bestFit="1" customWidth="1"/>
    <col min="3329" max="3330" width="11.42578125" style="7" bestFit="1" customWidth="1"/>
    <col min="3331" max="3332" width="10.42578125" style="7" bestFit="1" customWidth="1"/>
    <col min="3333" max="3333" width="10" style="7" bestFit="1" customWidth="1"/>
    <col min="3334" max="3334" width="11.140625" style="7" bestFit="1" customWidth="1"/>
    <col min="3335" max="3335" width="12.85546875" style="7" bestFit="1" customWidth="1"/>
    <col min="3336" max="3336" width="11.42578125" style="7" bestFit="1" customWidth="1"/>
    <col min="3337" max="3337" width="12.5703125" style="7" bestFit="1" customWidth="1"/>
    <col min="3338" max="3338" width="12.28515625" style="7" bestFit="1" customWidth="1"/>
    <col min="3339" max="3339" width="11.140625" style="7" bestFit="1" customWidth="1"/>
    <col min="3340" max="3581" width="8.85546875" style="7"/>
    <col min="3582" max="3582" width="29" style="7" bestFit="1" customWidth="1"/>
    <col min="3583" max="3583" width="10.28515625" style="7" bestFit="1" customWidth="1"/>
    <col min="3584" max="3584" width="13.140625" style="7" bestFit="1" customWidth="1"/>
    <col min="3585" max="3586" width="11.42578125" style="7" bestFit="1" customWidth="1"/>
    <col min="3587" max="3588" width="10.42578125" style="7" bestFit="1" customWidth="1"/>
    <col min="3589" max="3589" width="10" style="7" bestFit="1" customWidth="1"/>
    <col min="3590" max="3590" width="11.140625" style="7" bestFit="1" customWidth="1"/>
    <col min="3591" max="3591" width="12.85546875" style="7" bestFit="1" customWidth="1"/>
    <col min="3592" max="3592" width="11.42578125" style="7" bestFit="1" customWidth="1"/>
    <col min="3593" max="3593" width="12.5703125" style="7" bestFit="1" customWidth="1"/>
    <col min="3594" max="3594" width="12.28515625" style="7" bestFit="1" customWidth="1"/>
    <col min="3595" max="3595" width="11.140625" style="7" bestFit="1" customWidth="1"/>
    <col min="3596" max="3837" width="8.85546875" style="7"/>
    <col min="3838" max="3838" width="29" style="7" bestFit="1" customWidth="1"/>
    <col min="3839" max="3839" width="10.28515625" style="7" bestFit="1" customWidth="1"/>
    <col min="3840" max="3840" width="13.140625" style="7" bestFit="1" customWidth="1"/>
    <col min="3841" max="3842" width="11.42578125" style="7" bestFit="1" customWidth="1"/>
    <col min="3843" max="3844" width="10.42578125" style="7" bestFit="1" customWidth="1"/>
    <col min="3845" max="3845" width="10" style="7" bestFit="1" customWidth="1"/>
    <col min="3846" max="3846" width="11.140625" style="7" bestFit="1" customWidth="1"/>
    <col min="3847" max="3847" width="12.85546875" style="7" bestFit="1" customWidth="1"/>
    <col min="3848" max="3848" width="11.42578125" style="7" bestFit="1" customWidth="1"/>
    <col min="3849" max="3849" width="12.5703125" style="7" bestFit="1" customWidth="1"/>
    <col min="3850" max="3850" width="12.28515625" style="7" bestFit="1" customWidth="1"/>
    <col min="3851" max="3851" width="11.140625" style="7" bestFit="1" customWidth="1"/>
    <col min="3852" max="4093" width="8.85546875" style="7"/>
    <col min="4094" max="4094" width="29" style="7" bestFit="1" customWidth="1"/>
    <col min="4095" max="4095" width="10.28515625" style="7" bestFit="1" customWidth="1"/>
    <col min="4096" max="4096" width="13.140625" style="7" bestFit="1" customWidth="1"/>
    <col min="4097" max="4098" width="11.42578125" style="7" bestFit="1" customWidth="1"/>
    <col min="4099" max="4100" width="10.42578125" style="7" bestFit="1" customWidth="1"/>
    <col min="4101" max="4101" width="10" style="7" bestFit="1" customWidth="1"/>
    <col min="4102" max="4102" width="11.140625" style="7" bestFit="1" customWidth="1"/>
    <col min="4103" max="4103" width="12.85546875" style="7" bestFit="1" customWidth="1"/>
    <col min="4104" max="4104" width="11.42578125" style="7" bestFit="1" customWidth="1"/>
    <col min="4105" max="4105" width="12.5703125" style="7" bestFit="1" customWidth="1"/>
    <col min="4106" max="4106" width="12.28515625" style="7" bestFit="1" customWidth="1"/>
    <col min="4107" max="4107" width="11.140625" style="7" bestFit="1" customWidth="1"/>
    <col min="4108" max="4349" width="8.85546875" style="7"/>
    <col min="4350" max="4350" width="29" style="7" bestFit="1" customWidth="1"/>
    <col min="4351" max="4351" width="10.28515625" style="7" bestFit="1" customWidth="1"/>
    <col min="4352" max="4352" width="13.140625" style="7" bestFit="1" customWidth="1"/>
    <col min="4353" max="4354" width="11.42578125" style="7" bestFit="1" customWidth="1"/>
    <col min="4355" max="4356" width="10.42578125" style="7" bestFit="1" customWidth="1"/>
    <col min="4357" max="4357" width="10" style="7" bestFit="1" customWidth="1"/>
    <col min="4358" max="4358" width="11.140625" style="7" bestFit="1" customWidth="1"/>
    <col min="4359" max="4359" width="12.85546875" style="7" bestFit="1" customWidth="1"/>
    <col min="4360" max="4360" width="11.42578125" style="7" bestFit="1" customWidth="1"/>
    <col min="4361" max="4361" width="12.5703125" style="7" bestFit="1" customWidth="1"/>
    <col min="4362" max="4362" width="12.28515625" style="7" bestFit="1" customWidth="1"/>
    <col min="4363" max="4363" width="11.140625" style="7" bestFit="1" customWidth="1"/>
    <col min="4364" max="4605" width="8.85546875" style="7"/>
    <col min="4606" max="4606" width="29" style="7" bestFit="1" customWidth="1"/>
    <col min="4607" max="4607" width="10.28515625" style="7" bestFit="1" customWidth="1"/>
    <col min="4608" max="4608" width="13.140625" style="7" bestFit="1" customWidth="1"/>
    <col min="4609" max="4610" width="11.42578125" style="7" bestFit="1" customWidth="1"/>
    <col min="4611" max="4612" width="10.42578125" style="7" bestFit="1" customWidth="1"/>
    <col min="4613" max="4613" width="10" style="7" bestFit="1" customWidth="1"/>
    <col min="4614" max="4614" width="11.140625" style="7" bestFit="1" customWidth="1"/>
    <col min="4615" max="4615" width="12.85546875" style="7" bestFit="1" customWidth="1"/>
    <col min="4616" max="4616" width="11.42578125" style="7" bestFit="1" customWidth="1"/>
    <col min="4617" max="4617" width="12.5703125" style="7" bestFit="1" customWidth="1"/>
    <col min="4618" max="4618" width="12.28515625" style="7" bestFit="1" customWidth="1"/>
    <col min="4619" max="4619" width="11.140625" style="7" bestFit="1" customWidth="1"/>
    <col min="4620" max="4861" width="8.85546875" style="7"/>
    <col min="4862" max="4862" width="29" style="7" bestFit="1" customWidth="1"/>
    <col min="4863" max="4863" width="10.28515625" style="7" bestFit="1" customWidth="1"/>
    <col min="4864" max="4864" width="13.140625" style="7" bestFit="1" customWidth="1"/>
    <col min="4865" max="4866" width="11.42578125" style="7" bestFit="1" customWidth="1"/>
    <col min="4867" max="4868" width="10.42578125" style="7" bestFit="1" customWidth="1"/>
    <col min="4869" max="4869" width="10" style="7" bestFit="1" customWidth="1"/>
    <col min="4870" max="4870" width="11.140625" style="7" bestFit="1" customWidth="1"/>
    <col min="4871" max="4871" width="12.85546875" style="7" bestFit="1" customWidth="1"/>
    <col min="4872" max="4872" width="11.42578125" style="7" bestFit="1" customWidth="1"/>
    <col min="4873" max="4873" width="12.5703125" style="7" bestFit="1" customWidth="1"/>
    <col min="4874" max="4874" width="12.28515625" style="7" bestFit="1" customWidth="1"/>
    <col min="4875" max="4875" width="11.140625" style="7" bestFit="1" customWidth="1"/>
    <col min="4876" max="5117" width="8.85546875" style="7"/>
    <col min="5118" max="5118" width="29" style="7" bestFit="1" customWidth="1"/>
    <col min="5119" max="5119" width="10.28515625" style="7" bestFit="1" customWidth="1"/>
    <col min="5120" max="5120" width="13.140625" style="7" bestFit="1" customWidth="1"/>
    <col min="5121" max="5122" width="11.42578125" style="7" bestFit="1" customWidth="1"/>
    <col min="5123" max="5124" width="10.42578125" style="7" bestFit="1" customWidth="1"/>
    <col min="5125" max="5125" width="10" style="7" bestFit="1" customWidth="1"/>
    <col min="5126" max="5126" width="11.140625" style="7" bestFit="1" customWidth="1"/>
    <col min="5127" max="5127" width="12.85546875" style="7" bestFit="1" customWidth="1"/>
    <col min="5128" max="5128" width="11.42578125" style="7" bestFit="1" customWidth="1"/>
    <col min="5129" max="5129" width="12.5703125" style="7" bestFit="1" customWidth="1"/>
    <col min="5130" max="5130" width="12.28515625" style="7" bestFit="1" customWidth="1"/>
    <col min="5131" max="5131" width="11.140625" style="7" bestFit="1" customWidth="1"/>
    <col min="5132" max="5373" width="8.85546875" style="7"/>
    <col min="5374" max="5374" width="29" style="7" bestFit="1" customWidth="1"/>
    <col min="5375" max="5375" width="10.28515625" style="7" bestFit="1" customWidth="1"/>
    <col min="5376" max="5376" width="13.140625" style="7" bestFit="1" customWidth="1"/>
    <col min="5377" max="5378" width="11.42578125" style="7" bestFit="1" customWidth="1"/>
    <col min="5379" max="5380" width="10.42578125" style="7" bestFit="1" customWidth="1"/>
    <col min="5381" max="5381" width="10" style="7" bestFit="1" customWidth="1"/>
    <col min="5382" max="5382" width="11.140625" style="7" bestFit="1" customWidth="1"/>
    <col min="5383" max="5383" width="12.85546875" style="7" bestFit="1" customWidth="1"/>
    <col min="5384" max="5384" width="11.42578125" style="7" bestFit="1" customWidth="1"/>
    <col min="5385" max="5385" width="12.5703125" style="7" bestFit="1" customWidth="1"/>
    <col min="5386" max="5386" width="12.28515625" style="7" bestFit="1" customWidth="1"/>
    <col min="5387" max="5387" width="11.140625" style="7" bestFit="1" customWidth="1"/>
    <col min="5388" max="5629" width="8.85546875" style="7"/>
    <col min="5630" max="5630" width="29" style="7" bestFit="1" customWidth="1"/>
    <col min="5631" max="5631" width="10.28515625" style="7" bestFit="1" customWidth="1"/>
    <col min="5632" max="5632" width="13.140625" style="7" bestFit="1" customWidth="1"/>
    <col min="5633" max="5634" width="11.42578125" style="7" bestFit="1" customWidth="1"/>
    <col min="5635" max="5636" width="10.42578125" style="7" bestFit="1" customWidth="1"/>
    <col min="5637" max="5637" width="10" style="7" bestFit="1" customWidth="1"/>
    <col min="5638" max="5638" width="11.140625" style="7" bestFit="1" customWidth="1"/>
    <col min="5639" max="5639" width="12.85546875" style="7" bestFit="1" customWidth="1"/>
    <col min="5640" max="5640" width="11.42578125" style="7" bestFit="1" customWidth="1"/>
    <col min="5641" max="5641" width="12.5703125" style="7" bestFit="1" customWidth="1"/>
    <col min="5642" max="5642" width="12.28515625" style="7" bestFit="1" customWidth="1"/>
    <col min="5643" max="5643" width="11.140625" style="7" bestFit="1" customWidth="1"/>
    <col min="5644" max="5885" width="8.85546875" style="7"/>
    <col min="5886" max="5886" width="29" style="7" bestFit="1" customWidth="1"/>
    <col min="5887" max="5887" width="10.28515625" style="7" bestFit="1" customWidth="1"/>
    <col min="5888" max="5888" width="13.140625" style="7" bestFit="1" customWidth="1"/>
    <col min="5889" max="5890" width="11.42578125" style="7" bestFit="1" customWidth="1"/>
    <col min="5891" max="5892" width="10.42578125" style="7" bestFit="1" customWidth="1"/>
    <col min="5893" max="5893" width="10" style="7" bestFit="1" customWidth="1"/>
    <col min="5894" max="5894" width="11.140625" style="7" bestFit="1" customWidth="1"/>
    <col min="5895" max="5895" width="12.85546875" style="7" bestFit="1" customWidth="1"/>
    <col min="5896" max="5896" width="11.42578125" style="7" bestFit="1" customWidth="1"/>
    <col min="5897" max="5897" width="12.5703125" style="7" bestFit="1" customWidth="1"/>
    <col min="5898" max="5898" width="12.28515625" style="7" bestFit="1" customWidth="1"/>
    <col min="5899" max="5899" width="11.140625" style="7" bestFit="1" customWidth="1"/>
    <col min="5900" max="6141" width="8.85546875" style="7"/>
    <col min="6142" max="6142" width="29" style="7" bestFit="1" customWidth="1"/>
    <col min="6143" max="6143" width="10.28515625" style="7" bestFit="1" customWidth="1"/>
    <col min="6144" max="6144" width="13.140625" style="7" bestFit="1" customWidth="1"/>
    <col min="6145" max="6146" width="11.42578125" style="7" bestFit="1" customWidth="1"/>
    <col min="6147" max="6148" width="10.42578125" style="7" bestFit="1" customWidth="1"/>
    <col min="6149" max="6149" width="10" style="7" bestFit="1" customWidth="1"/>
    <col min="6150" max="6150" width="11.140625" style="7" bestFit="1" customWidth="1"/>
    <col min="6151" max="6151" width="12.85546875" style="7" bestFit="1" customWidth="1"/>
    <col min="6152" max="6152" width="11.42578125" style="7" bestFit="1" customWidth="1"/>
    <col min="6153" max="6153" width="12.5703125" style="7" bestFit="1" customWidth="1"/>
    <col min="6154" max="6154" width="12.28515625" style="7" bestFit="1" customWidth="1"/>
    <col min="6155" max="6155" width="11.140625" style="7" bestFit="1" customWidth="1"/>
    <col min="6156" max="6397" width="8.85546875" style="7"/>
    <col min="6398" max="6398" width="29" style="7" bestFit="1" customWidth="1"/>
    <col min="6399" max="6399" width="10.28515625" style="7" bestFit="1" customWidth="1"/>
    <col min="6400" max="6400" width="13.140625" style="7" bestFit="1" customWidth="1"/>
    <col min="6401" max="6402" width="11.42578125" style="7" bestFit="1" customWidth="1"/>
    <col min="6403" max="6404" width="10.42578125" style="7" bestFit="1" customWidth="1"/>
    <col min="6405" max="6405" width="10" style="7" bestFit="1" customWidth="1"/>
    <col min="6406" max="6406" width="11.140625" style="7" bestFit="1" customWidth="1"/>
    <col min="6407" max="6407" width="12.85546875" style="7" bestFit="1" customWidth="1"/>
    <col min="6408" max="6408" width="11.42578125" style="7" bestFit="1" customWidth="1"/>
    <col min="6409" max="6409" width="12.5703125" style="7" bestFit="1" customWidth="1"/>
    <col min="6410" max="6410" width="12.28515625" style="7" bestFit="1" customWidth="1"/>
    <col min="6411" max="6411" width="11.140625" style="7" bestFit="1" customWidth="1"/>
    <col min="6412" max="6653" width="8.85546875" style="7"/>
    <col min="6654" max="6654" width="29" style="7" bestFit="1" customWidth="1"/>
    <col min="6655" max="6655" width="10.28515625" style="7" bestFit="1" customWidth="1"/>
    <col min="6656" max="6656" width="13.140625" style="7" bestFit="1" customWidth="1"/>
    <col min="6657" max="6658" width="11.42578125" style="7" bestFit="1" customWidth="1"/>
    <col min="6659" max="6660" width="10.42578125" style="7" bestFit="1" customWidth="1"/>
    <col min="6661" max="6661" width="10" style="7" bestFit="1" customWidth="1"/>
    <col min="6662" max="6662" width="11.140625" style="7" bestFit="1" customWidth="1"/>
    <col min="6663" max="6663" width="12.85546875" style="7" bestFit="1" customWidth="1"/>
    <col min="6664" max="6664" width="11.42578125" style="7" bestFit="1" customWidth="1"/>
    <col min="6665" max="6665" width="12.5703125" style="7" bestFit="1" customWidth="1"/>
    <col min="6666" max="6666" width="12.28515625" style="7" bestFit="1" customWidth="1"/>
    <col min="6667" max="6667" width="11.140625" style="7" bestFit="1" customWidth="1"/>
    <col min="6668" max="6909" width="8.85546875" style="7"/>
    <col min="6910" max="6910" width="29" style="7" bestFit="1" customWidth="1"/>
    <col min="6911" max="6911" width="10.28515625" style="7" bestFit="1" customWidth="1"/>
    <col min="6912" max="6912" width="13.140625" style="7" bestFit="1" customWidth="1"/>
    <col min="6913" max="6914" width="11.42578125" style="7" bestFit="1" customWidth="1"/>
    <col min="6915" max="6916" width="10.42578125" style="7" bestFit="1" customWidth="1"/>
    <col min="6917" max="6917" width="10" style="7" bestFit="1" customWidth="1"/>
    <col min="6918" max="6918" width="11.140625" style="7" bestFit="1" customWidth="1"/>
    <col min="6919" max="6919" width="12.85546875" style="7" bestFit="1" customWidth="1"/>
    <col min="6920" max="6920" width="11.42578125" style="7" bestFit="1" customWidth="1"/>
    <col min="6921" max="6921" width="12.5703125" style="7" bestFit="1" customWidth="1"/>
    <col min="6922" max="6922" width="12.28515625" style="7" bestFit="1" customWidth="1"/>
    <col min="6923" max="6923" width="11.140625" style="7" bestFit="1" customWidth="1"/>
    <col min="6924" max="7165" width="8.85546875" style="7"/>
    <col min="7166" max="7166" width="29" style="7" bestFit="1" customWidth="1"/>
    <col min="7167" max="7167" width="10.28515625" style="7" bestFit="1" customWidth="1"/>
    <col min="7168" max="7168" width="13.140625" style="7" bestFit="1" customWidth="1"/>
    <col min="7169" max="7170" width="11.42578125" style="7" bestFit="1" customWidth="1"/>
    <col min="7171" max="7172" width="10.42578125" style="7" bestFit="1" customWidth="1"/>
    <col min="7173" max="7173" width="10" style="7" bestFit="1" customWidth="1"/>
    <col min="7174" max="7174" width="11.140625" style="7" bestFit="1" customWidth="1"/>
    <col min="7175" max="7175" width="12.85546875" style="7" bestFit="1" customWidth="1"/>
    <col min="7176" max="7176" width="11.42578125" style="7" bestFit="1" customWidth="1"/>
    <col min="7177" max="7177" width="12.5703125" style="7" bestFit="1" customWidth="1"/>
    <col min="7178" max="7178" width="12.28515625" style="7" bestFit="1" customWidth="1"/>
    <col min="7179" max="7179" width="11.140625" style="7" bestFit="1" customWidth="1"/>
    <col min="7180" max="7421" width="8.85546875" style="7"/>
    <col min="7422" max="7422" width="29" style="7" bestFit="1" customWidth="1"/>
    <col min="7423" max="7423" width="10.28515625" style="7" bestFit="1" customWidth="1"/>
    <col min="7424" max="7424" width="13.140625" style="7" bestFit="1" customWidth="1"/>
    <col min="7425" max="7426" width="11.42578125" style="7" bestFit="1" customWidth="1"/>
    <col min="7427" max="7428" width="10.42578125" style="7" bestFit="1" customWidth="1"/>
    <col min="7429" max="7429" width="10" style="7" bestFit="1" customWidth="1"/>
    <col min="7430" max="7430" width="11.140625" style="7" bestFit="1" customWidth="1"/>
    <col min="7431" max="7431" width="12.85546875" style="7" bestFit="1" customWidth="1"/>
    <col min="7432" max="7432" width="11.42578125" style="7" bestFit="1" customWidth="1"/>
    <col min="7433" max="7433" width="12.5703125" style="7" bestFit="1" customWidth="1"/>
    <col min="7434" max="7434" width="12.28515625" style="7" bestFit="1" customWidth="1"/>
    <col min="7435" max="7435" width="11.140625" style="7" bestFit="1" customWidth="1"/>
    <col min="7436" max="7677" width="8.85546875" style="7"/>
    <col min="7678" max="7678" width="29" style="7" bestFit="1" customWidth="1"/>
    <col min="7679" max="7679" width="10.28515625" style="7" bestFit="1" customWidth="1"/>
    <col min="7680" max="7680" width="13.140625" style="7" bestFit="1" customWidth="1"/>
    <col min="7681" max="7682" width="11.42578125" style="7" bestFit="1" customWidth="1"/>
    <col min="7683" max="7684" width="10.42578125" style="7" bestFit="1" customWidth="1"/>
    <col min="7685" max="7685" width="10" style="7" bestFit="1" customWidth="1"/>
    <col min="7686" max="7686" width="11.140625" style="7" bestFit="1" customWidth="1"/>
    <col min="7687" max="7687" width="12.85546875" style="7" bestFit="1" customWidth="1"/>
    <col min="7688" max="7688" width="11.42578125" style="7" bestFit="1" customWidth="1"/>
    <col min="7689" max="7689" width="12.5703125" style="7" bestFit="1" customWidth="1"/>
    <col min="7690" max="7690" width="12.28515625" style="7" bestFit="1" customWidth="1"/>
    <col min="7691" max="7691" width="11.140625" style="7" bestFit="1" customWidth="1"/>
    <col min="7692" max="7933" width="8.85546875" style="7"/>
    <col min="7934" max="7934" width="29" style="7" bestFit="1" customWidth="1"/>
    <col min="7935" max="7935" width="10.28515625" style="7" bestFit="1" customWidth="1"/>
    <col min="7936" max="7936" width="13.140625" style="7" bestFit="1" customWidth="1"/>
    <col min="7937" max="7938" width="11.42578125" style="7" bestFit="1" customWidth="1"/>
    <col min="7939" max="7940" width="10.42578125" style="7" bestFit="1" customWidth="1"/>
    <col min="7941" max="7941" width="10" style="7" bestFit="1" customWidth="1"/>
    <col min="7942" max="7942" width="11.140625" style="7" bestFit="1" customWidth="1"/>
    <col min="7943" max="7943" width="12.85546875" style="7" bestFit="1" customWidth="1"/>
    <col min="7944" max="7944" width="11.42578125" style="7" bestFit="1" customWidth="1"/>
    <col min="7945" max="7945" width="12.5703125" style="7" bestFit="1" customWidth="1"/>
    <col min="7946" max="7946" width="12.28515625" style="7" bestFit="1" customWidth="1"/>
    <col min="7947" max="7947" width="11.140625" style="7" bestFit="1" customWidth="1"/>
    <col min="7948" max="8189" width="8.85546875" style="7"/>
    <col min="8190" max="8190" width="29" style="7" bestFit="1" customWidth="1"/>
    <col min="8191" max="8191" width="10.28515625" style="7" bestFit="1" customWidth="1"/>
    <col min="8192" max="8192" width="13.140625" style="7" bestFit="1" customWidth="1"/>
    <col min="8193" max="8194" width="11.42578125" style="7" bestFit="1" customWidth="1"/>
    <col min="8195" max="8196" width="10.42578125" style="7" bestFit="1" customWidth="1"/>
    <col min="8197" max="8197" width="10" style="7" bestFit="1" customWidth="1"/>
    <col min="8198" max="8198" width="11.140625" style="7" bestFit="1" customWidth="1"/>
    <col min="8199" max="8199" width="12.85546875" style="7" bestFit="1" customWidth="1"/>
    <col min="8200" max="8200" width="11.42578125" style="7" bestFit="1" customWidth="1"/>
    <col min="8201" max="8201" width="12.5703125" style="7" bestFit="1" customWidth="1"/>
    <col min="8202" max="8202" width="12.28515625" style="7" bestFit="1" customWidth="1"/>
    <col min="8203" max="8203" width="11.140625" style="7" bestFit="1" customWidth="1"/>
    <col min="8204" max="8445" width="8.85546875" style="7"/>
    <col min="8446" max="8446" width="29" style="7" bestFit="1" customWidth="1"/>
    <col min="8447" max="8447" width="10.28515625" style="7" bestFit="1" customWidth="1"/>
    <col min="8448" max="8448" width="13.140625" style="7" bestFit="1" customWidth="1"/>
    <col min="8449" max="8450" width="11.42578125" style="7" bestFit="1" customWidth="1"/>
    <col min="8451" max="8452" width="10.42578125" style="7" bestFit="1" customWidth="1"/>
    <col min="8453" max="8453" width="10" style="7" bestFit="1" customWidth="1"/>
    <col min="8454" max="8454" width="11.140625" style="7" bestFit="1" customWidth="1"/>
    <col min="8455" max="8455" width="12.85546875" style="7" bestFit="1" customWidth="1"/>
    <col min="8456" max="8456" width="11.42578125" style="7" bestFit="1" customWidth="1"/>
    <col min="8457" max="8457" width="12.5703125" style="7" bestFit="1" customWidth="1"/>
    <col min="8458" max="8458" width="12.28515625" style="7" bestFit="1" customWidth="1"/>
    <col min="8459" max="8459" width="11.140625" style="7" bestFit="1" customWidth="1"/>
    <col min="8460" max="8701" width="8.85546875" style="7"/>
    <col min="8702" max="8702" width="29" style="7" bestFit="1" customWidth="1"/>
    <col min="8703" max="8703" width="10.28515625" style="7" bestFit="1" customWidth="1"/>
    <col min="8704" max="8704" width="13.140625" style="7" bestFit="1" customWidth="1"/>
    <col min="8705" max="8706" width="11.42578125" style="7" bestFit="1" customWidth="1"/>
    <col min="8707" max="8708" width="10.42578125" style="7" bestFit="1" customWidth="1"/>
    <col min="8709" max="8709" width="10" style="7" bestFit="1" customWidth="1"/>
    <col min="8710" max="8710" width="11.140625" style="7" bestFit="1" customWidth="1"/>
    <col min="8711" max="8711" width="12.85546875" style="7" bestFit="1" customWidth="1"/>
    <col min="8712" max="8712" width="11.42578125" style="7" bestFit="1" customWidth="1"/>
    <col min="8713" max="8713" width="12.5703125" style="7" bestFit="1" customWidth="1"/>
    <col min="8714" max="8714" width="12.28515625" style="7" bestFit="1" customWidth="1"/>
    <col min="8715" max="8715" width="11.140625" style="7" bestFit="1" customWidth="1"/>
    <col min="8716" max="8957" width="8.85546875" style="7"/>
    <col min="8958" max="8958" width="29" style="7" bestFit="1" customWidth="1"/>
    <col min="8959" max="8959" width="10.28515625" style="7" bestFit="1" customWidth="1"/>
    <col min="8960" max="8960" width="13.140625" style="7" bestFit="1" customWidth="1"/>
    <col min="8961" max="8962" width="11.42578125" style="7" bestFit="1" customWidth="1"/>
    <col min="8963" max="8964" width="10.42578125" style="7" bestFit="1" customWidth="1"/>
    <col min="8965" max="8965" width="10" style="7" bestFit="1" customWidth="1"/>
    <col min="8966" max="8966" width="11.140625" style="7" bestFit="1" customWidth="1"/>
    <col min="8967" max="8967" width="12.85546875" style="7" bestFit="1" customWidth="1"/>
    <col min="8968" max="8968" width="11.42578125" style="7" bestFit="1" customWidth="1"/>
    <col min="8969" max="8969" width="12.5703125" style="7" bestFit="1" customWidth="1"/>
    <col min="8970" max="8970" width="12.28515625" style="7" bestFit="1" customWidth="1"/>
    <col min="8971" max="8971" width="11.140625" style="7" bestFit="1" customWidth="1"/>
    <col min="8972" max="9213" width="8.85546875" style="7"/>
    <col min="9214" max="9214" width="29" style="7" bestFit="1" customWidth="1"/>
    <col min="9215" max="9215" width="10.28515625" style="7" bestFit="1" customWidth="1"/>
    <col min="9216" max="9216" width="13.140625" style="7" bestFit="1" customWidth="1"/>
    <col min="9217" max="9218" width="11.42578125" style="7" bestFit="1" customWidth="1"/>
    <col min="9219" max="9220" width="10.42578125" style="7" bestFit="1" customWidth="1"/>
    <col min="9221" max="9221" width="10" style="7" bestFit="1" customWidth="1"/>
    <col min="9222" max="9222" width="11.140625" style="7" bestFit="1" customWidth="1"/>
    <col min="9223" max="9223" width="12.85546875" style="7" bestFit="1" customWidth="1"/>
    <col min="9224" max="9224" width="11.42578125" style="7" bestFit="1" customWidth="1"/>
    <col min="9225" max="9225" width="12.5703125" style="7" bestFit="1" customWidth="1"/>
    <col min="9226" max="9226" width="12.28515625" style="7" bestFit="1" customWidth="1"/>
    <col min="9227" max="9227" width="11.140625" style="7" bestFit="1" customWidth="1"/>
    <col min="9228" max="9469" width="8.85546875" style="7"/>
    <col min="9470" max="9470" width="29" style="7" bestFit="1" customWidth="1"/>
    <col min="9471" max="9471" width="10.28515625" style="7" bestFit="1" customWidth="1"/>
    <col min="9472" max="9472" width="13.140625" style="7" bestFit="1" customWidth="1"/>
    <col min="9473" max="9474" width="11.42578125" style="7" bestFit="1" customWidth="1"/>
    <col min="9475" max="9476" width="10.42578125" style="7" bestFit="1" customWidth="1"/>
    <col min="9477" max="9477" width="10" style="7" bestFit="1" customWidth="1"/>
    <col min="9478" max="9478" width="11.140625" style="7" bestFit="1" customWidth="1"/>
    <col min="9479" max="9479" width="12.85546875" style="7" bestFit="1" customWidth="1"/>
    <col min="9480" max="9480" width="11.42578125" style="7" bestFit="1" customWidth="1"/>
    <col min="9481" max="9481" width="12.5703125" style="7" bestFit="1" customWidth="1"/>
    <col min="9482" max="9482" width="12.28515625" style="7" bestFit="1" customWidth="1"/>
    <col min="9483" max="9483" width="11.140625" style="7" bestFit="1" customWidth="1"/>
    <col min="9484" max="9725" width="8.85546875" style="7"/>
    <col min="9726" max="9726" width="29" style="7" bestFit="1" customWidth="1"/>
    <col min="9727" max="9727" width="10.28515625" style="7" bestFit="1" customWidth="1"/>
    <col min="9728" max="9728" width="13.140625" style="7" bestFit="1" customWidth="1"/>
    <col min="9729" max="9730" width="11.42578125" style="7" bestFit="1" customWidth="1"/>
    <col min="9731" max="9732" width="10.42578125" style="7" bestFit="1" customWidth="1"/>
    <col min="9733" max="9733" width="10" style="7" bestFit="1" customWidth="1"/>
    <col min="9734" max="9734" width="11.140625" style="7" bestFit="1" customWidth="1"/>
    <col min="9735" max="9735" width="12.85546875" style="7" bestFit="1" customWidth="1"/>
    <col min="9736" max="9736" width="11.42578125" style="7" bestFit="1" customWidth="1"/>
    <col min="9737" max="9737" width="12.5703125" style="7" bestFit="1" customWidth="1"/>
    <col min="9738" max="9738" width="12.28515625" style="7" bestFit="1" customWidth="1"/>
    <col min="9739" max="9739" width="11.140625" style="7" bestFit="1" customWidth="1"/>
    <col min="9740" max="9981" width="8.85546875" style="7"/>
    <col min="9982" max="9982" width="29" style="7" bestFit="1" customWidth="1"/>
    <col min="9983" max="9983" width="10.28515625" style="7" bestFit="1" customWidth="1"/>
    <col min="9984" max="9984" width="13.140625" style="7" bestFit="1" customWidth="1"/>
    <col min="9985" max="9986" width="11.42578125" style="7" bestFit="1" customWidth="1"/>
    <col min="9987" max="9988" width="10.42578125" style="7" bestFit="1" customWidth="1"/>
    <col min="9989" max="9989" width="10" style="7" bestFit="1" customWidth="1"/>
    <col min="9990" max="9990" width="11.140625" style="7" bestFit="1" customWidth="1"/>
    <col min="9991" max="9991" width="12.85546875" style="7" bestFit="1" customWidth="1"/>
    <col min="9992" max="9992" width="11.42578125" style="7" bestFit="1" customWidth="1"/>
    <col min="9993" max="9993" width="12.5703125" style="7" bestFit="1" customWidth="1"/>
    <col min="9994" max="9994" width="12.28515625" style="7" bestFit="1" customWidth="1"/>
    <col min="9995" max="9995" width="11.140625" style="7" bestFit="1" customWidth="1"/>
    <col min="9996" max="10237" width="8.85546875" style="7"/>
    <col min="10238" max="10238" width="29" style="7" bestFit="1" customWidth="1"/>
    <col min="10239" max="10239" width="10.28515625" style="7" bestFit="1" customWidth="1"/>
    <col min="10240" max="10240" width="13.140625" style="7" bestFit="1" customWidth="1"/>
    <col min="10241" max="10242" width="11.42578125" style="7" bestFit="1" customWidth="1"/>
    <col min="10243" max="10244" width="10.42578125" style="7" bestFit="1" customWidth="1"/>
    <col min="10245" max="10245" width="10" style="7" bestFit="1" customWidth="1"/>
    <col min="10246" max="10246" width="11.140625" style="7" bestFit="1" customWidth="1"/>
    <col min="10247" max="10247" width="12.85546875" style="7" bestFit="1" customWidth="1"/>
    <col min="10248" max="10248" width="11.42578125" style="7" bestFit="1" customWidth="1"/>
    <col min="10249" max="10249" width="12.5703125" style="7" bestFit="1" customWidth="1"/>
    <col min="10250" max="10250" width="12.28515625" style="7" bestFit="1" customWidth="1"/>
    <col min="10251" max="10251" width="11.140625" style="7" bestFit="1" customWidth="1"/>
    <col min="10252" max="10493" width="8.85546875" style="7"/>
    <col min="10494" max="10494" width="29" style="7" bestFit="1" customWidth="1"/>
    <col min="10495" max="10495" width="10.28515625" style="7" bestFit="1" customWidth="1"/>
    <col min="10496" max="10496" width="13.140625" style="7" bestFit="1" customWidth="1"/>
    <col min="10497" max="10498" width="11.42578125" style="7" bestFit="1" customWidth="1"/>
    <col min="10499" max="10500" width="10.42578125" style="7" bestFit="1" customWidth="1"/>
    <col min="10501" max="10501" width="10" style="7" bestFit="1" customWidth="1"/>
    <col min="10502" max="10502" width="11.140625" style="7" bestFit="1" customWidth="1"/>
    <col min="10503" max="10503" width="12.85546875" style="7" bestFit="1" customWidth="1"/>
    <col min="10504" max="10504" width="11.42578125" style="7" bestFit="1" customWidth="1"/>
    <col min="10505" max="10505" width="12.5703125" style="7" bestFit="1" customWidth="1"/>
    <col min="10506" max="10506" width="12.28515625" style="7" bestFit="1" customWidth="1"/>
    <col min="10507" max="10507" width="11.140625" style="7" bestFit="1" customWidth="1"/>
    <col min="10508" max="10749" width="8.85546875" style="7"/>
    <col min="10750" max="10750" width="29" style="7" bestFit="1" customWidth="1"/>
    <col min="10751" max="10751" width="10.28515625" style="7" bestFit="1" customWidth="1"/>
    <col min="10752" max="10752" width="13.140625" style="7" bestFit="1" customWidth="1"/>
    <col min="10753" max="10754" width="11.42578125" style="7" bestFit="1" customWidth="1"/>
    <col min="10755" max="10756" width="10.42578125" style="7" bestFit="1" customWidth="1"/>
    <col min="10757" max="10757" width="10" style="7" bestFit="1" customWidth="1"/>
    <col min="10758" max="10758" width="11.140625" style="7" bestFit="1" customWidth="1"/>
    <col min="10759" max="10759" width="12.85546875" style="7" bestFit="1" customWidth="1"/>
    <col min="10760" max="10760" width="11.42578125" style="7" bestFit="1" customWidth="1"/>
    <col min="10761" max="10761" width="12.5703125" style="7" bestFit="1" customWidth="1"/>
    <col min="10762" max="10762" width="12.28515625" style="7" bestFit="1" customWidth="1"/>
    <col min="10763" max="10763" width="11.140625" style="7" bestFit="1" customWidth="1"/>
    <col min="10764" max="11005" width="8.85546875" style="7"/>
    <col min="11006" max="11006" width="29" style="7" bestFit="1" customWidth="1"/>
    <col min="11007" max="11007" width="10.28515625" style="7" bestFit="1" customWidth="1"/>
    <col min="11008" max="11008" width="13.140625" style="7" bestFit="1" customWidth="1"/>
    <col min="11009" max="11010" width="11.42578125" style="7" bestFit="1" customWidth="1"/>
    <col min="11011" max="11012" width="10.42578125" style="7" bestFit="1" customWidth="1"/>
    <col min="11013" max="11013" width="10" style="7" bestFit="1" customWidth="1"/>
    <col min="11014" max="11014" width="11.140625" style="7" bestFit="1" customWidth="1"/>
    <col min="11015" max="11015" width="12.85546875" style="7" bestFit="1" customWidth="1"/>
    <col min="11016" max="11016" width="11.42578125" style="7" bestFit="1" customWidth="1"/>
    <col min="11017" max="11017" width="12.5703125" style="7" bestFit="1" customWidth="1"/>
    <col min="11018" max="11018" width="12.28515625" style="7" bestFit="1" customWidth="1"/>
    <col min="11019" max="11019" width="11.140625" style="7" bestFit="1" customWidth="1"/>
    <col min="11020" max="11261" width="8.85546875" style="7"/>
    <col min="11262" max="11262" width="29" style="7" bestFit="1" customWidth="1"/>
    <col min="11263" max="11263" width="10.28515625" style="7" bestFit="1" customWidth="1"/>
    <col min="11264" max="11264" width="13.140625" style="7" bestFit="1" customWidth="1"/>
    <col min="11265" max="11266" width="11.42578125" style="7" bestFit="1" customWidth="1"/>
    <col min="11267" max="11268" width="10.42578125" style="7" bestFit="1" customWidth="1"/>
    <col min="11269" max="11269" width="10" style="7" bestFit="1" customWidth="1"/>
    <col min="11270" max="11270" width="11.140625" style="7" bestFit="1" customWidth="1"/>
    <col min="11271" max="11271" width="12.85546875" style="7" bestFit="1" customWidth="1"/>
    <col min="11272" max="11272" width="11.42578125" style="7" bestFit="1" customWidth="1"/>
    <col min="11273" max="11273" width="12.5703125" style="7" bestFit="1" customWidth="1"/>
    <col min="11274" max="11274" width="12.28515625" style="7" bestFit="1" customWidth="1"/>
    <col min="11275" max="11275" width="11.140625" style="7" bestFit="1" customWidth="1"/>
    <col min="11276" max="11517" width="8.85546875" style="7"/>
    <col min="11518" max="11518" width="29" style="7" bestFit="1" customWidth="1"/>
    <col min="11519" max="11519" width="10.28515625" style="7" bestFit="1" customWidth="1"/>
    <col min="11520" max="11520" width="13.140625" style="7" bestFit="1" customWidth="1"/>
    <col min="11521" max="11522" width="11.42578125" style="7" bestFit="1" customWidth="1"/>
    <col min="11523" max="11524" width="10.42578125" style="7" bestFit="1" customWidth="1"/>
    <col min="11525" max="11525" width="10" style="7" bestFit="1" customWidth="1"/>
    <col min="11526" max="11526" width="11.140625" style="7" bestFit="1" customWidth="1"/>
    <col min="11527" max="11527" width="12.85546875" style="7" bestFit="1" customWidth="1"/>
    <col min="11528" max="11528" width="11.42578125" style="7" bestFit="1" customWidth="1"/>
    <col min="11529" max="11529" width="12.5703125" style="7" bestFit="1" customWidth="1"/>
    <col min="11530" max="11530" width="12.28515625" style="7" bestFit="1" customWidth="1"/>
    <col min="11531" max="11531" width="11.140625" style="7" bestFit="1" customWidth="1"/>
    <col min="11532" max="11773" width="8.85546875" style="7"/>
    <col min="11774" max="11774" width="29" style="7" bestFit="1" customWidth="1"/>
    <col min="11775" max="11775" width="10.28515625" style="7" bestFit="1" customWidth="1"/>
    <col min="11776" max="11776" width="13.140625" style="7" bestFit="1" customWidth="1"/>
    <col min="11777" max="11778" width="11.42578125" style="7" bestFit="1" customWidth="1"/>
    <col min="11779" max="11780" width="10.42578125" style="7" bestFit="1" customWidth="1"/>
    <col min="11781" max="11781" width="10" style="7" bestFit="1" customWidth="1"/>
    <col min="11782" max="11782" width="11.140625" style="7" bestFit="1" customWidth="1"/>
    <col min="11783" max="11783" width="12.85546875" style="7" bestFit="1" customWidth="1"/>
    <col min="11784" max="11784" width="11.42578125" style="7" bestFit="1" customWidth="1"/>
    <col min="11785" max="11785" width="12.5703125" style="7" bestFit="1" customWidth="1"/>
    <col min="11786" max="11786" width="12.28515625" style="7" bestFit="1" customWidth="1"/>
    <col min="11787" max="11787" width="11.140625" style="7" bestFit="1" customWidth="1"/>
    <col min="11788" max="12029" width="8.85546875" style="7"/>
    <col min="12030" max="12030" width="29" style="7" bestFit="1" customWidth="1"/>
    <col min="12031" max="12031" width="10.28515625" style="7" bestFit="1" customWidth="1"/>
    <col min="12032" max="12032" width="13.140625" style="7" bestFit="1" customWidth="1"/>
    <col min="12033" max="12034" width="11.42578125" style="7" bestFit="1" customWidth="1"/>
    <col min="12035" max="12036" width="10.42578125" style="7" bestFit="1" customWidth="1"/>
    <col min="12037" max="12037" width="10" style="7" bestFit="1" customWidth="1"/>
    <col min="12038" max="12038" width="11.140625" style="7" bestFit="1" customWidth="1"/>
    <col min="12039" max="12039" width="12.85546875" style="7" bestFit="1" customWidth="1"/>
    <col min="12040" max="12040" width="11.42578125" style="7" bestFit="1" customWidth="1"/>
    <col min="12041" max="12041" width="12.5703125" style="7" bestFit="1" customWidth="1"/>
    <col min="12042" max="12042" width="12.28515625" style="7" bestFit="1" customWidth="1"/>
    <col min="12043" max="12043" width="11.140625" style="7" bestFit="1" customWidth="1"/>
    <col min="12044" max="12285" width="8.85546875" style="7"/>
    <col min="12286" max="12286" width="29" style="7" bestFit="1" customWidth="1"/>
    <col min="12287" max="12287" width="10.28515625" style="7" bestFit="1" customWidth="1"/>
    <col min="12288" max="12288" width="13.140625" style="7" bestFit="1" customWidth="1"/>
    <col min="12289" max="12290" width="11.42578125" style="7" bestFit="1" customWidth="1"/>
    <col min="12291" max="12292" width="10.42578125" style="7" bestFit="1" customWidth="1"/>
    <col min="12293" max="12293" width="10" style="7" bestFit="1" customWidth="1"/>
    <col min="12294" max="12294" width="11.140625" style="7" bestFit="1" customWidth="1"/>
    <col min="12295" max="12295" width="12.85546875" style="7" bestFit="1" customWidth="1"/>
    <col min="12296" max="12296" width="11.42578125" style="7" bestFit="1" customWidth="1"/>
    <col min="12297" max="12297" width="12.5703125" style="7" bestFit="1" customWidth="1"/>
    <col min="12298" max="12298" width="12.28515625" style="7" bestFit="1" customWidth="1"/>
    <col min="12299" max="12299" width="11.140625" style="7" bestFit="1" customWidth="1"/>
    <col min="12300" max="12541" width="8.85546875" style="7"/>
    <col min="12542" max="12542" width="29" style="7" bestFit="1" customWidth="1"/>
    <col min="12543" max="12543" width="10.28515625" style="7" bestFit="1" customWidth="1"/>
    <col min="12544" max="12544" width="13.140625" style="7" bestFit="1" customWidth="1"/>
    <col min="12545" max="12546" width="11.42578125" style="7" bestFit="1" customWidth="1"/>
    <col min="12547" max="12548" width="10.42578125" style="7" bestFit="1" customWidth="1"/>
    <col min="12549" max="12549" width="10" style="7" bestFit="1" customWidth="1"/>
    <col min="12550" max="12550" width="11.140625" style="7" bestFit="1" customWidth="1"/>
    <col min="12551" max="12551" width="12.85546875" style="7" bestFit="1" customWidth="1"/>
    <col min="12552" max="12552" width="11.42578125" style="7" bestFit="1" customWidth="1"/>
    <col min="12553" max="12553" width="12.5703125" style="7" bestFit="1" customWidth="1"/>
    <col min="12554" max="12554" width="12.28515625" style="7" bestFit="1" customWidth="1"/>
    <col min="12555" max="12555" width="11.140625" style="7" bestFit="1" customWidth="1"/>
    <col min="12556" max="12797" width="8.85546875" style="7"/>
    <col min="12798" max="12798" width="29" style="7" bestFit="1" customWidth="1"/>
    <col min="12799" max="12799" width="10.28515625" style="7" bestFit="1" customWidth="1"/>
    <col min="12800" max="12800" width="13.140625" style="7" bestFit="1" customWidth="1"/>
    <col min="12801" max="12802" width="11.42578125" style="7" bestFit="1" customWidth="1"/>
    <col min="12803" max="12804" width="10.42578125" style="7" bestFit="1" customWidth="1"/>
    <col min="12805" max="12805" width="10" style="7" bestFit="1" customWidth="1"/>
    <col min="12806" max="12806" width="11.140625" style="7" bestFit="1" customWidth="1"/>
    <col min="12807" max="12807" width="12.85546875" style="7" bestFit="1" customWidth="1"/>
    <col min="12808" max="12808" width="11.42578125" style="7" bestFit="1" customWidth="1"/>
    <col min="12809" max="12809" width="12.5703125" style="7" bestFit="1" customWidth="1"/>
    <col min="12810" max="12810" width="12.28515625" style="7" bestFit="1" customWidth="1"/>
    <col min="12811" max="12811" width="11.140625" style="7" bestFit="1" customWidth="1"/>
    <col min="12812" max="13053" width="8.85546875" style="7"/>
    <col min="13054" max="13054" width="29" style="7" bestFit="1" customWidth="1"/>
    <col min="13055" max="13055" width="10.28515625" style="7" bestFit="1" customWidth="1"/>
    <col min="13056" max="13056" width="13.140625" style="7" bestFit="1" customWidth="1"/>
    <col min="13057" max="13058" width="11.42578125" style="7" bestFit="1" customWidth="1"/>
    <col min="13059" max="13060" width="10.42578125" style="7" bestFit="1" customWidth="1"/>
    <col min="13061" max="13061" width="10" style="7" bestFit="1" customWidth="1"/>
    <col min="13062" max="13062" width="11.140625" style="7" bestFit="1" customWidth="1"/>
    <col min="13063" max="13063" width="12.85546875" style="7" bestFit="1" customWidth="1"/>
    <col min="13064" max="13064" width="11.42578125" style="7" bestFit="1" customWidth="1"/>
    <col min="13065" max="13065" width="12.5703125" style="7" bestFit="1" customWidth="1"/>
    <col min="13066" max="13066" width="12.28515625" style="7" bestFit="1" customWidth="1"/>
    <col min="13067" max="13067" width="11.140625" style="7" bestFit="1" customWidth="1"/>
    <col min="13068" max="13309" width="8.85546875" style="7"/>
    <col min="13310" max="13310" width="29" style="7" bestFit="1" customWidth="1"/>
    <col min="13311" max="13311" width="10.28515625" style="7" bestFit="1" customWidth="1"/>
    <col min="13312" max="13312" width="13.140625" style="7" bestFit="1" customWidth="1"/>
    <col min="13313" max="13314" width="11.42578125" style="7" bestFit="1" customWidth="1"/>
    <col min="13315" max="13316" width="10.42578125" style="7" bestFit="1" customWidth="1"/>
    <col min="13317" max="13317" width="10" style="7" bestFit="1" customWidth="1"/>
    <col min="13318" max="13318" width="11.140625" style="7" bestFit="1" customWidth="1"/>
    <col min="13319" max="13319" width="12.85546875" style="7" bestFit="1" customWidth="1"/>
    <col min="13320" max="13320" width="11.42578125" style="7" bestFit="1" customWidth="1"/>
    <col min="13321" max="13321" width="12.5703125" style="7" bestFit="1" customWidth="1"/>
    <col min="13322" max="13322" width="12.28515625" style="7" bestFit="1" customWidth="1"/>
    <col min="13323" max="13323" width="11.140625" style="7" bestFit="1" customWidth="1"/>
    <col min="13324" max="13565" width="8.85546875" style="7"/>
    <col min="13566" max="13566" width="29" style="7" bestFit="1" customWidth="1"/>
    <col min="13567" max="13567" width="10.28515625" style="7" bestFit="1" customWidth="1"/>
    <col min="13568" max="13568" width="13.140625" style="7" bestFit="1" customWidth="1"/>
    <col min="13569" max="13570" width="11.42578125" style="7" bestFit="1" customWidth="1"/>
    <col min="13571" max="13572" width="10.42578125" style="7" bestFit="1" customWidth="1"/>
    <col min="13573" max="13573" width="10" style="7" bestFit="1" customWidth="1"/>
    <col min="13574" max="13574" width="11.140625" style="7" bestFit="1" customWidth="1"/>
    <col min="13575" max="13575" width="12.85546875" style="7" bestFit="1" customWidth="1"/>
    <col min="13576" max="13576" width="11.42578125" style="7" bestFit="1" customWidth="1"/>
    <col min="13577" max="13577" width="12.5703125" style="7" bestFit="1" customWidth="1"/>
    <col min="13578" max="13578" width="12.28515625" style="7" bestFit="1" customWidth="1"/>
    <col min="13579" max="13579" width="11.140625" style="7" bestFit="1" customWidth="1"/>
    <col min="13580" max="13821" width="8.85546875" style="7"/>
    <col min="13822" max="13822" width="29" style="7" bestFit="1" customWidth="1"/>
    <col min="13823" max="13823" width="10.28515625" style="7" bestFit="1" customWidth="1"/>
    <col min="13824" max="13824" width="13.140625" style="7" bestFit="1" customWidth="1"/>
    <col min="13825" max="13826" width="11.42578125" style="7" bestFit="1" customWidth="1"/>
    <col min="13827" max="13828" width="10.42578125" style="7" bestFit="1" customWidth="1"/>
    <col min="13829" max="13829" width="10" style="7" bestFit="1" customWidth="1"/>
    <col min="13830" max="13830" width="11.140625" style="7" bestFit="1" customWidth="1"/>
    <col min="13831" max="13831" width="12.85546875" style="7" bestFit="1" customWidth="1"/>
    <col min="13832" max="13832" width="11.42578125" style="7" bestFit="1" customWidth="1"/>
    <col min="13833" max="13833" width="12.5703125" style="7" bestFit="1" customWidth="1"/>
    <col min="13834" max="13834" width="12.28515625" style="7" bestFit="1" customWidth="1"/>
    <col min="13835" max="13835" width="11.140625" style="7" bestFit="1" customWidth="1"/>
    <col min="13836" max="14077" width="8.85546875" style="7"/>
    <col min="14078" max="14078" width="29" style="7" bestFit="1" customWidth="1"/>
    <col min="14079" max="14079" width="10.28515625" style="7" bestFit="1" customWidth="1"/>
    <col min="14080" max="14080" width="13.140625" style="7" bestFit="1" customWidth="1"/>
    <col min="14081" max="14082" width="11.42578125" style="7" bestFit="1" customWidth="1"/>
    <col min="14083" max="14084" width="10.42578125" style="7" bestFit="1" customWidth="1"/>
    <col min="14085" max="14085" width="10" style="7" bestFit="1" customWidth="1"/>
    <col min="14086" max="14086" width="11.140625" style="7" bestFit="1" customWidth="1"/>
    <col min="14087" max="14087" width="12.85546875" style="7" bestFit="1" customWidth="1"/>
    <col min="14088" max="14088" width="11.42578125" style="7" bestFit="1" customWidth="1"/>
    <col min="14089" max="14089" width="12.5703125" style="7" bestFit="1" customWidth="1"/>
    <col min="14090" max="14090" width="12.28515625" style="7" bestFit="1" customWidth="1"/>
    <col min="14091" max="14091" width="11.140625" style="7" bestFit="1" customWidth="1"/>
    <col min="14092" max="14333" width="8.85546875" style="7"/>
    <col min="14334" max="14334" width="29" style="7" bestFit="1" customWidth="1"/>
    <col min="14335" max="14335" width="10.28515625" style="7" bestFit="1" customWidth="1"/>
    <col min="14336" max="14336" width="13.140625" style="7" bestFit="1" customWidth="1"/>
    <col min="14337" max="14338" width="11.42578125" style="7" bestFit="1" customWidth="1"/>
    <col min="14339" max="14340" width="10.42578125" style="7" bestFit="1" customWidth="1"/>
    <col min="14341" max="14341" width="10" style="7" bestFit="1" customWidth="1"/>
    <col min="14342" max="14342" width="11.140625" style="7" bestFit="1" customWidth="1"/>
    <col min="14343" max="14343" width="12.85546875" style="7" bestFit="1" customWidth="1"/>
    <col min="14344" max="14344" width="11.42578125" style="7" bestFit="1" customWidth="1"/>
    <col min="14345" max="14345" width="12.5703125" style="7" bestFit="1" customWidth="1"/>
    <col min="14346" max="14346" width="12.28515625" style="7" bestFit="1" customWidth="1"/>
    <col min="14347" max="14347" width="11.140625" style="7" bestFit="1" customWidth="1"/>
    <col min="14348" max="14589" width="8.85546875" style="7"/>
    <col min="14590" max="14590" width="29" style="7" bestFit="1" customWidth="1"/>
    <col min="14591" max="14591" width="10.28515625" style="7" bestFit="1" customWidth="1"/>
    <col min="14592" max="14592" width="13.140625" style="7" bestFit="1" customWidth="1"/>
    <col min="14593" max="14594" width="11.42578125" style="7" bestFit="1" customWidth="1"/>
    <col min="14595" max="14596" width="10.42578125" style="7" bestFit="1" customWidth="1"/>
    <col min="14597" max="14597" width="10" style="7" bestFit="1" customWidth="1"/>
    <col min="14598" max="14598" width="11.140625" style="7" bestFit="1" customWidth="1"/>
    <col min="14599" max="14599" width="12.85546875" style="7" bestFit="1" customWidth="1"/>
    <col min="14600" max="14600" width="11.42578125" style="7" bestFit="1" customWidth="1"/>
    <col min="14601" max="14601" width="12.5703125" style="7" bestFit="1" customWidth="1"/>
    <col min="14602" max="14602" width="12.28515625" style="7" bestFit="1" customWidth="1"/>
    <col min="14603" max="14603" width="11.140625" style="7" bestFit="1" customWidth="1"/>
    <col min="14604" max="14845" width="8.85546875" style="7"/>
    <col min="14846" max="14846" width="29" style="7" bestFit="1" customWidth="1"/>
    <col min="14847" max="14847" width="10.28515625" style="7" bestFit="1" customWidth="1"/>
    <col min="14848" max="14848" width="13.140625" style="7" bestFit="1" customWidth="1"/>
    <col min="14849" max="14850" width="11.42578125" style="7" bestFit="1" customWidth="1"/>
    <col min="14851" max="14852" width="10.42578125" style="7" bestFit="1" customWidth="1"/>
    <col min="14853" max="14853" width="10" style="7" bestFit="1" customWidth="1"/>
    <col min="14854" max="14854" width="11.140625" style="7" bestFit="1" customWidth="1"/>
    <col min="14855" max="14855" width="12.85546875" style="7" bestFit="1" customWidth="1"/>
    <col min="14856" max="14856" width="11.42578125" style="7" bestFit="1" customWidth="1"/>
    <col min="14857" max="14857" width="12.5703125" style="7" bestFit="1" customWidth="1"/>
    <col min="14858" max="14858" width="12.28515625" style="7" bestFit="1" customWidth="1"/>
    <col min="14859" max="14859" width="11.140625" style="7" bestFit="1" customWidth="1"/>
    <col min="14860" max="15101" width="8.85546875" style="7"/>
    <col min="15102" max="15102" width="29" style="7" bestFit="1" customWidth="1"/>
    <col min="15103" max="15103" width="10.28515625" style="7" bestFit="1" customWidth="1"/>
    <col min="15104" max="15104" width="13.140625" style="7" bestFit="1" customWidth="1"/>
    <col min="15105" max="15106" width="11.42578125" style="7" bestFit="1" customWidth="1"/>
    <col min="15107" max="15108" width="10.42578125" style="7" bestFit="1" customWidth="1"/>
    <col min="15109" max="15109" width="10" style="7" bestFit="1" customWidth="1"/>
    <col min="15110" max="15110" width="11.140625" style="7" bestFit="1" customWidth="1"/>
    <col min="15111" max="15111" width="12.85546875" style="7" bestFit="1" customWidth="1"/>
    <col min="15112" max="15112" width="11.42578125" style="7" bestFit="1" customWidth="1"/>
    <col min="15113" max="15113" width="12.5703125" style="7" bestFit="1" customWidth="1"/>
    <col min="15114" max="15114" width="12.28515625" style="7" bestFit="1" customWidth="1"/>
    <col min="15115" max="15115" width="11.140625" style="7" bestFit="1" customWidth="1"/>
    <col min="15116" max="15357" width="8.85546875" style="7"/>
    <col min="15358" max="15358" width="29" style="7" bestFit="1" customWidth="1"/>
    <col min="15359" max="15359" width="10.28515625" style="7" bestFit="1" customWidth="1"/>
    <col min="15360" max="15360" width="13.140625" style="7" bestFit="1" customWidth="1"/>
    <col min="15361" max="15362" width="11.42578125" style="7" bestFit="1" customWidth="1"/>
    <col min="15363" max="15364" width="10.42578125" style="7" bestFit="1" customWidth="1"/>
    <col min="15365" max="15365" width="10" style="7" bestFit="1" customWidth="1"/>
    <col min="15366" max="15366" width="11.140625" style="7" bestFit="1" customWidth="1"/>
    <col min="15367" max="15367" width="12.85546875" style="7" bestFit="1" customWidth="1"/>
    <col min="15368" max="15368" width="11.42578125" style="7" bestFit="1" customWidth="1"/>
    <col min="15369" max="15369" width="12.5703125" style="7" bestFit="1" customWidth="1"/>
    <col min="15370" max="15370" width="12.28515625" style="7" bestFit="1" customWidth="1"/>
    <col min="15371" max="15371" width="11.140625" style="7" bestFit="1" customWidth="1"/>
    <col min="15372" max="15613" width="8.85546875" style="7"/>
    <col min="15614" max="15614" width="29" style="7" bestFit="1" customWidth="1"/>
    <col min="15615" max="15615" width="10.28515625" style="7" bestFit="1" customWidth="1"/>
    <col min="15616" max="15616" width="13.140625" style="7" bestFit="1" customWidth="1"/>
    <col min="15617" max="15618" width="11.42578125" style="7" bestFit="1" customWidth="1"/>
    <col min="15619" max="15620" width="10.42578125" style="7" bestFit="1" customWidth="1"/>
    <col min="15621" max="15621" width="10" style="7" bestFit="1" customWidth="1"/>
    <col min="15622" max="15622" width="11.140625" style="7" bestFit="1" customWidth="1"/>
    <col min="15623" max="15623" width="12.85546875" style="7" bestFit="1" customWidth="1"/>
    <col min="15624" max="15624" width="11.42578125" style="7" bestFit="1" customWidth="1"/>
    <col min="15625" max="15625" width="12.5703125" style="7" bestFit="1" customWidth="1"/>
    <col min="15626" max="15626" width="12.28515625" style="7" bestFit="1" customWidth="1"/>
    <col min="15627" max="15627" width="11.140625" style="7" bestFit="1" customWidth="1"/>
    <col min="15628" max="15869" width="8.85546875" style="7"/>
    <col min="15870" max="15870" width="29" style="7" bestFit="1" customWidth="1"/>
    <col min="15871" max="15871" width="10.28515625" style="7" bestFit="1" customWidth="1"/>
    <col min="15872" max="15872" width="13.140625" style="7" bestFit="1" customWidth="1"/>
    <col min="15873" max="15874" width="11.42578125" style="7" bestFit="1" customWidth="1"/>
    <col min="15875" max="15876" width="10.42578125" style="7" bestFit="1" customWidth="1"/>
    <col min="15877" max="15877" width="10" style="7" bestFit="1" customWidth="1"/>
    <col min="15878" max="15878" width="11.140625" style="7" bestFit="1" customWidth="1"/>
    <col min="15879" max="15879" width="12.85546875" style="7" bestFit="1" customWidth="1"/>
    <col min="15880" max="15880" width="11.42578125" style="7" bestFit="1" customWidth="1"/>
    <col min="15881" max="15881" width="12.5703125" style="7" bestFit="1" customWidth="1"/>
    <col min="15882" max="15882" width="12.28515625" style="7" bestFit="1" customWidth="1"/>
    <col min="15883" max="15883" width="11.140625" style="7" bestFit="1" customWidth="1"/>
    <col min="15884" max="16125" width="8.85546875" style="7"/>
    <col min="16126" max="16126" width="29" style="7" bestFit="1" customWidth="1"/>
    <col min="16127" max="16127" width="10.28515625" style="7" bestFit="1" customWidth="1"/>
    <col min="16128" max="16128" width="13.140625" style="7" bestFit="1" customWidth="1"/>
    <col min="16129" max="16130" width="11.42578125" style="7" bestFit="1" customWidth="1"/>
    <col min="16131" max="16132" width="10.42578125" style="7" bestFit="1" customWidth="1"/>
    <col min="16133" max="16133" width="10" style="7" bestFit="1" customWidth="1"/>
    <col min="16134" max="16134" width="11.140625" style="7" bestFit="1" customWidth="1"/>
    <col min="16135" max="16135" width="12.85546875" style="7" bestFit="1" customWidth="1"/>
    <col min="16136" max="16136" width="11.42578125" style="7" bestFit="1" customWidth="1"/>
    <col min="16137" max="16137" width="12.5703125" style="7" bestFit="1" customWidth="1"/>
    <col min="16138" max="16138" width="12.28515625" style="7" bestFit="1" customWidth="1"/>
    <col min="16139" max="16139" width="11.140625" style="7" bestFit="1" customWidth="1"/>
    <col min="16140" max="16369" width="8.85546875" style="7"/>
    <col min="16370" max="16384" width="8.85546875" style="7" customWidth="1"/>
  </cols>
  <sheetData>
    <row r="1" spans="2:10" ht="16.5" thickBot="1" x14ac:dyDescent="0.3"/>
    <row r="2" spans="2:10" ht="16.5" thickBot="1" x14ac:dyDescent="0.3">
      <c r="D2" s="40" t="s">
        <v>8</v>
      </c>
      <c r="E2" s="41"/>
      <c r="F2" s="41"/>
      <c r="G2" s="41"/>
      <c r="H2" s="41"/>
      <c r="I2" s="42"/>
    </row>
    <row r="3" spans="2:10" ht="47.25" x14ac:dyDescent="0.25">
      <c r="B3" s="7" t="s">
        <v>9</v>
      </c>
      <c r="C3" s="24" t="s">
        <v>18</v>
      </c>
      <c r="D3" s="25">
        <v>2016</v>
      </c>
      <c r="E3" s="25">
        <v>2017</v>
      </c>
      <c r="F3" s="26">
        <v>2018</v>
      </c>
      <c r="G3" s="25">
        <v>2019</v>
      </c>
      <c r="H3" s="27"/>
      <c r="I3" s="25" t="s">
        <v>32</v>
      </c>
      <c r="J3" s="28" t="s">
        <v>20</v>
      </c>
    </row>
    <row r="4" spans="2:10" x14ac:dyDescent="0.25">
      <c r="B4" s="7" t="s">
        <v>10</v>
      </c>
      <c r="C4" s="8">
        <v>0</v>
      </c>
      <c r="D4" s="8"/>
      <c r="E4" s="8"/>
      <c r="F4" s="8"/>
    </row>
    <row r="5" spans="2:10" x14ac:dyDescent="0.25">
      <c r="B5" s="7" t="s">
        <v>11</v>
      </c>
      <c r="C5" s="8">
        <f>SUM('Actual Expense'!E10:E16)</f>
        <v>3619675.7700000005</v>
      </c>
      <c r="D5" s="8">
        <f>SUM(Amortization!B5:B16)</f>
        <v>1206564</v>
      </c>
      <c r="E5" s="8">
        <f>SUM(Amortization!B17:B28)</f>
        <v>1206560</v>
      </c>
      <c r="F5" s="8">
        <f>SUM(Amortization!B29:B40)</f>
        <v>1206552</v>
      </c>
      <c r="G5" s="9"/>
      <c r="J5" s="10">
        <f>SUM(D5:G5)+I5</f>
        <v>3619676</v>
      </c>
    </row>
    <row r="6" spans="2:10" x14ac:dyDescent="0.25">
      <c r="B6" s="7" t="s">
        <v>12</v>
      </c>
      <c r="C6" s="11">
        <f>SUM('Actual Expense'!E17:E28)</f>
        <v>2901452.99</v>
      </c>
      <c r="D6" s="8"/>
      <c r="E6" s="8">
        <f>SUM(Amortization!C17:C28)</f>
        <v>967152</v>
      </c>
      <c r="F6" s="8">
        <f>SUM(Amortization!C29:C40)</f>
        <v>967152</v>
      </c>
      <c r="G6" s="10">
        <f>SUM(Amortization!C41:C52)</f>
        <v>967149</v>
      </c>
      <c r="J6" s="10">
        <f>SUM(D6:G6)+I6</f>
        <v>2901453</v>
      </c>
    </row>
    <row r="7" spans="2:10" x14ac:dyDescent="0.25">
      <c r="B7" s="7" t="s">
        <v>13</v>
      </c>
      <c r="C7" s="11">
        <f>SUM('Actual Expense'!E29:E40)</f>
        <v>308086.77999999997</v>
      </c>
      <c r="D7" s="8"/>
      <c r="E7" s="8"/>
      <c r="F7" s="8">
        <f>SUM(Amortization!D29:D40)</f>
        <v>102696</v>
      </c>
      <c r="G7" s="10">
        <f>SUM(Amortization!D41:D52)</f>
        <v>102696</v>
      </c>
      <c r="I7" s="10">
        <v>102696</v>
      </c>
      <c r="J7" s="10">
        <f>SUM(D7:G7)+I7</f>
        <v>308088</v>
      </c>
    </row>
    <row r="8" spans="2:10" x14ac:dyDescent="0.25">
      <c r="B8" s="7" t="s">
        <v>22</v>
      </c>
      <c r="C8" s="11">
        <v>0</v>
      </c>
      <c r="D8" s="8"/>
      <c r="E8" s="8"/>
      <c r="F8" s="8"/>
      <c r="G8" s="10"/>
      <c r="J8" s="10">
        <f>SUM(D8:G8)+I8</f>
        <v>0</v>
      </c>
    </row>
    <row r="9" spans="2:10" x14ac:dyDescent="0.25">
      <c r="B9" s="7" t="s">
        <v>19</v>
      </c>
      <c r="C9" s="12">
        <f>SUM(C4:C8)</f>
        <v>6829215.540000001</v>
      </c>
      <c r="D9" s="12">
        <f>SUM(D4:D8)</f>
        <v>1206564</v>
      </c>
      <c r="E9" s="12">
        <f>SUM(E4:E8)</f>
        <v>2173712</v>
      </c>
      <c r="F9" s="12">
        <f>SUM(F4:F8)</f>
        <v>2276400</v>
      </c>
      <c r="G9" s="12">
        <f>SUM(G4:G8)</f>
        <v>1069845</v>
      </c>
      <c r="J9" s="12">
        <f>SUM(J5:J8)</f>
        <v>6829217</v>
      </c>
    </row>
    <row r="10" spans="2:10" x14ac:dyDescent="0.25">
      <c r="C10" s="11"/>
      <c r="D10" s="11"/>
      <c r="E10" s="11"/>
      <c r="F10" s="11"/>
      <c r="G10" s="11"/>
    </row>
    <row r="11" spans="2:10" x14ac:dyDescent="0.25">
      <c r="B11" s="7" t="s">
        <v>23</v>
      </c>
      <c r="C11" s="11"/>
      <c r="D11" s="11"/>
      <c r="E11" s="11"/>
      <c r="F11" s="11"/>
      <c r="G11" s="11"/>
    </row>
    <row r="12" spans="2:10" x14ac:dyDescent="0.25">
      <c r="B12" s="7" t="s">
        <v>24</v>
      </c>
      <c r="C12" s="11">
        <v>1014500</v>
      </c>
      <c r="D12" s="11"/>
      <c r="E12" s="11"/>
      <c r="F12" s="11"/>
      <c r="G12" s="13">
        <f>C12/7</f>
        <v>144928.57142857142</v>
      </c>
      <c r="I12" s="10">
        <v>869571.42857142841</v>
      </c>
      <c r="J12" s="10">
        <f>SUM(D12:G12)+I12</f>
        <v>1014499.9999999998</v>
      </c>
    </row>
    <row r="13" spans="2:10" x14ac:dyDescent="0.25">
      <c r="B13" s="7" t="s">
        <v>25</v>
      </c>
      <c r="C13" s="11">
        <v>1500000</v>
      </c>
      <c r="D13" s="11"/>
      <c r="E13" s="11"/>
      <c r="F13" s="11"/>
      <c r="G13" s="11">
        <f>C13/4</f>
        <v>375000</v>
      </c>
      <c r="I13" s="10">
        <v>1125000</v>
      </c>
      <c r="J13" s="10">
        <f>SUM(D13:G13)+I13</f>
        <v>1500000</v>
      </c>
    </row>
    <row r="14" spans="2:10" x14ac:dyDescent="0.25">
      <c r="B14" s="7" t="s">
        <v>26</v>
      </c>
      <c r="C14" s="12">
        <f>SUM(C12:C13)</f>
        <v>2514500</v>
      </c>
      <c r="D14" s="12">
        <f>SUM(D12:D13)</f>
        <v>0</v>
      </c>
      <c r="E14" s="12">
        <f>SUM(E12:E13)</f>
        <v>0</v>
      </c>
      <c r="F14" s="12">
        <f>SUM(F12:F13)</f>
        <v>0</v>
      </c>
      <c r="G14" s="12">
        <f>SUM(G12:G13)</f>
        <v>519928.57142857142</v>
      </c>
      <c r="J14" s="12">
        <f>SUM(J12:J13)</f>
        <v>2514500</v>
      </c>
    </row>
    <row r="15" spans="2:10" x14ac:dyDescent="0.25">
      <c r="C15" s="11"/>
      <c r="D15" s="11"/>
      <c r="E15" s="11"/>
      <c r="F15" s="11"/>
      <c r="G15" s="11"/>
    </row>
    <row r="16" spans="2:10" x14ac:dyDescent="0.25">
      <c r="B16" s="7" t="s">
        <v>27</v>
      </c>
      <c r="C16" s="11">
        <f>SUM(C9,C14)</f>
        <v>9343715.540000001</v>
      </c>
      <c r="D16" s="11">
        <f>SUM(D9,D14)</f>
        <v>1206564</v>
      </c>
      <c r="E16" s="11">
        <f>SUM(E9,E14)</f>
        <v>2173712</v>
      </c>
      <c r="F16" s="44">
        <f>SUM(F9,F14)</f>
        <v>2276400</v>
      </c>
      <c r="G16" s="53">
        <f>SUM(G9,G14)</f>
        <v>1589773.5714285714</v>
      </c>
      <c r="J16" s="12">
        <f>J9+J14</f>
        <v>9343717</v>
      </c>
    </row>
    <row r="17" spans="2:13" x14ac:dyDescent="0.25">
      <c r="C17" s="11"/>
      <c r="D17" s="11"/>
      <c r="E17" s="11"/>
      <c r="F17" s="14" t="s">
        <v>29</v>
      </c>
      <c r="G17" s="14" t="s">
        <v>30</v>
      </c>
      <c r="J17" s="11"/>
    </row>
    <row r="18" spans="2:13" x14ac:dyDescent="0.25">
      <c r="C18" s="11"/>
      <c r="D18" s="11"/>
      <c r="E18" s="11"/>
      <c r="F18" s="11"/>
      <c r="G18" s="11"/>
      <c r="J18" s="11"/>
    </row>
    <row r="19" spans="2:13" ht="16.5" customHeight="1" x14ac:dyDescent="0.25">
      <c r="C19" s="11"/>
      <c r="D19" s="11"/>
      <c r="E19" s="11"/>
      <c r="L19" s="37">
        <f>G24</f>
        <v>0.65390000000000004</v>
      </c>
    </row>
    <row r="20" spans="2:13" x14ac:dyDescent="0.25">
      <c r="B20" s="7" t="s">
        <v>21</v>
      </c>
      <c r="C20" s="11"/>
      <c r="D20" s="15">
        <f>C5</f>
        <v>3619675.7700000005</v>
      </c>
      <c r="E20" s="15">
        <f>C6</f>
        <v>2901452.99</v>
      </c>
      <c r="F20" s="15">
        <f>C7</f>
        <v>308086.77999999997</v>
      </c>
      <c r="G20" s="36">
        <f>C8+C12+C13</f>
        <v>2514500</v>
      </c>
      <c r="J20" s="7" t="s">
        <v>33</v>
      </c>
      <c r="L20" s="23" t="s">
        <v>28</v>
      </c>
    </row>
    <row r="21" spans="2:13" x14ac:dyDescent="0.25">
      <c r="C21" s="11"/>
      <c r="D21" s="11"/>
      <c r="E21" s="11"/>
      <c r="F21" s="11"/>
      <c r="G21" s="11"/>
      <c r="I21" s="19" t="s">
        <v>29</v>
      </c>
      <c r="J21" s="45">
        <f>F16</f>
        <v>2276400</v>
      </c>
      <c r="L21" s="10">
        <f>J21*L19</f>
        <v>1488537.9600000002</v>
      </c>
      <c r="M21" s="38" t="s">
        <v>34</v>
      </c>
    </row>
    <row r="22" spans="2:13" ht="16.5" thickBot="1" x14ac:dyDescent="0.3">
      <c r="B22" s="7" t="s">
        <v>16</v>
      </c>
      <c r="C22" s="11"/>
      <c r="D22" s="16">
        <f>D9-D20</f>
        <v>-2413111.7700000005</v>
      </c>
      <c r="E22" s="16">
        <f>E9-E20</f>
        <v>-727740.99000000022</v>
      </c>
      <c r="F22" s="16">
        <f>F16-F20</f>
        <v>1968313.22</v>
      </c>
      <c r="G22" s="16">
        <f>G16-G20</f>
        <v>-924726.42857142864</v>
      </c>
      <c r="I22" s="19" t="s">
        <v>30</v>
      </c>
      <c r="J22" s="54">
        <f>G16</f>
        <v>1589773.5714285714</v>
      </c>
      <c r="L22" s="30">
        <f>J22*L19</f>
        <v>1039552.9383571428</v>
      </c>
      <c r="M22" s="39" t="s">
        <v>35</v>
      </c>
    </row>
    <row r="23" spans="2:13" ht="16.5" thickBot="1" x14ac:dyDescent="0.3">
      <c r="L23" s="49">
        <f>L22-L21</f>
        <v>-448985.02164285735</v>
      </c>
    </row>
    <row r="24" spans="2:13" x14ac:dyDescent="0.25">
      <c r="B24" s="7" t="s">
        <v>14</v>
      </c>
      <c r="C24" s="17"/>
      <c r="E24" s="18"/>
      <c r="F24" s="18">
        <v>0.65390000000000004</v>
      </c>
      <c r="G24" s="18">
        <v>0.65390000000000004</v>
      </c>
      <c r="I24" s="18"/>
      <c r="L24" s="50" t="s">
        <v>38</v>
      </c>
    </row>
    <row r="25" spans="2:13" x14ac:dyDescent="0.25">
      <c r="C25" s="17"/>
      <c r="E25" s="18"/>
      <c r="F25" s="18"/>
      <c r="G25" s="18"/>
      <c r="L25" s="51" t="s">
        <v>39</v>
      </c>
    </row>
    <row r="26" spans="2:13" ht="16.5" thickBot="1" x14ac:dyDescent="0.3">
      <c r="B26" s="22" t="s">
        <v>17</v>
      </c>
      <c r="C26" s="17"/>
      <c r="E26" s="18"/>
      <c r="F26" s="52">
        <f>F22*F24</f>
        <v>1287080.014558</v>
      </c>
      <c r="G26" s="29">
        <f>G22*G24</f>
        <v>-604678.6116428572</v>
      </c>
      <c r="L26" s="46"/>
    </row>
    <row r="27" spans="2:13" x14ac:dyDescent="0.25">
      <c r="E27" s="29"/>
      <c r="F27" s="47" t="s">
        <v>37</v>
      </c>
      <c r="G27" s="33"/>
      <c r="H27" s="31"/>
      <c r="J27" s="58" t="s">
        <v>42</v>
      </c>
      <c r="K27" s="59"/>
      <c r="L27" s="60" t="s">
        <v>28</v>
      </c>
    </row>
    <row r="28" spans="2:13" x14ac:dyDescent="0.25">
      <c r="E28" s="33"/>
      <c r="F28" s="48" t="s">
        <v>36</v>
      </c>
      <c r="G28" s="29"/>
      <c r="H28" s="31"/>
      <c r="I28" s="71" t="s">
        <v>40</v>
      </c>
      <c r="J28" s="61">
        <f>F20</f>
        <v>308086.77999999997</v>
      </c>
      <c r="K28" s="31"/>
      <c r="L28" s="62">
        <f>J28*$G$24</f>
        <v>201457.945442</v>
      </c>
    </row>
    <row r="29" spans="2:13" x14ac:dyDescent="0.25">
      <c r="E29" s="34"/>
      <c r="F29" s="32"/>
      <c r="G29" s="31"/>
      <c r="H29" s="31"/>
      <c r="I29" s="56" t="s">
        <v>44</v>
      </c>
      <c r="J29" s="63">
        <f>F22</f>
        <v>1968313.22</v>
      </c>
      <c r="K29" s="31"/>
      <c r="L29" s="64">
        <f t="shared" ref="L29:L30" si="0">J29*$G$24</f>
        <v>1287080.014558</v>
      </c>
    </row>
    <row r="30" spans="2:13" x14ac:dyDescent="0.25">
      <c r="E30" s="31"/>
      <c r="H30" s="31"/>
      <c r="I30" s="56" t="s">
        <v>41</v>
      </c>
      <c r="J30" s="61">
        <f>SUM(J28:J29)</f>
        <v>2276400</v>
      </c>
      <c r="K30" s="31"/>
      <c r="L30" s="62">
        <f t="shared" si="0"/>
        <v>1488537.9600000002</v>
      </c>
    </row>
    <row r="31" spans="2:13" x14ac:dyDescent="0.25">
      <c r="B31" s="20"/>
      <c r="C31" s="21"/>
      <c r="E31" s="31"/>
      <c r="F31" s="35"/>
      <c r="G31" s="31"/>
      <c r="H31" s="31"/>
      <c r="I31" s="56" t="s">
        <v>45</v>
      </c>
      <c r="J31" s="63">
        <f>J32-J30</f>
        <v>-686626.42857142864</v>
      </c>
      <c r="K31" s="31"/>
      <c r="L31" s="65">
        <f>J31*$G$24</f>
        <v>-448985.02164285723</v>
      </c>
    </row>
    <row r="32" spans="2:13" ht="16.5" thickBot="1" x14ac:dyDescent="0.3">
      <c r="I32" s="57" t="s">
        <v>43</v>
      </c>
      <c r="J32" s="66">
        <f>G16</f>
        <v>1589773.5714285714</v>
      </c>
      <c r="K32" s="55"/>
      <c r="L32" s="67">
        <f>SUM(L30:L31)</f>
        <v>1039552.938357143</v>
      </c>
    </row>
    <row r="33" spans="2:12" ht="17.25" thickTop="1" thickBot="1" x14ac:dyDescent="0.3">
      <c r="I33" s="22"/>
      <c r="J33" s="68"/>
      <c r="K33" s="69"/>
      <c r="L33" s="70"/>
    </row>
    <row r="34" spans="2:12" ht="54" customHeight="1" x14ac:dyDescent="0.25">
      <c r="B34" s="43" t="s">
        <v>31</v>
      </c>
      <c r="C34" s="43"/>
      <c r="D34" s="43"/>
      <c r="E34" s="43"/>
      <c r="F34" s="43"/>
      <c r="G34" s="43"/>
      <c r="H34" s="43"/>
      <c r="I34" s="43"/>
      <c r="J34" s="43"/>
      <c r="K34" s="43"/>
    </row>
    <row r="35" spans="2:12" x14ac:dyDescent="0.25">
      <c r="B35" s="7" t="s">
        <v>15</v>
      </c>
    </row>
  </sheetData>
  <mergeCells count="2">
    <mergeCell ref="D2:I2"/>
    <mergeCell ref="B34:K34"/>
  </mergeCells>
  <pageMargins left="0.2" right="0.2" top="0.75" bottom="0.75" header="0.3" footer="0.3"/>
  <pageSetup scale="83" orientation="landscape" r:id="rId1"/>
  <headerFoot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65"/>
  <sheetViews>
    <sheetView topLeftCell="A34" workbookViewId="0">
      <selection activeCell="D29" sqref="D29:D32"/>
    </sheetView>
  </sheetViews>
  <sheetFormatPr defaultRowHeight="15" x14ac:dyDescent="0.25"/>
  <cols>
    <col min="1" max="1" width="28.28515625" customWidth="1"/>
    <col min="2" max="4" width="14.28515625" customWidth="1"/>
    <col min="5" max="5" width="10.7109375" customWidth="1"/>
    <col min="6" max="7" width="28.28515625" customWidth="1"/>
    <col min="8" max="8" width="31.7109375" bestFit="1" customWidth="1"/>
    <col min="9" max="9" width="33" customWidth="1"/>
  </cols>
  <sheetData>
    <row r="3" spans="1:5" x14ac:dyDescent="0.25">
      <c r="A3" s="3" t="s">
        <v>7</v>
      </c>
      <c r="B3" s="3" t="s">
        <v>0</v>
      </c>
    </row>
    <row r="4" spans="1:5" x14ac:dyDescent="0.25">
      <c r="A4" s="3" t="s">
        <v>2</v>
      </c>
      <c r="B4">
        <v>2016</v>
      </c>
      <c r="C4">
        <v>2017</v>
      </c>
      <c r="D4">
        <v>2018</v>
      </c>
      <c r="E4" t="s">
        <v>5</v>
      </c>
    </row>
    <row r="5" spans="1:5" x14ac:dyDescent="0.25">
      <c r="A5" s="1">
        <v>42370</v>
      </c>
      <c r="B5" s="4"/>
      <c r="C5" s="4"/>
      <c r="D5" s="4"/>
      <c r="E5" s="4"/>
    </row>
    <row r="6" spans="1:5" x14ac:dyDescent="0.25">
      <c r="A6" s="1">
        <v>42401</v>
      </c>
      <c r="B6" s="4"/>
      <c r="C6" s="4"/>
      <c r="D6" s="4"/>
      <c r="E6" s="4"/>
    </row>
    <row r="7" spans="1:5" x14ac:dyDescent="0.25">
      <c r="A7" s="1">
        <v>42430</v>
      </c>
      <c r="B7" s="4"/>
      <c r="C7" s="4"/>
      <c r="D7" s="4"/>
      <c r="E7" s="4"/>
    </row>
    <row r="8" spans="1:5" x14ac:dyDescent="0.25">
      <c r="A8" s="1">
        <v>42461</v>
      </c>
      <c r="B8" s="4"/>
      <c r="C8" s="4"/>
      <c r="D8" s="4"/>
      <c r="E8" s="4"/>
    </row>
    <row r="9" spans="1:5" x14ac:dyDescent="0.25">
      <c r="A9" s="1">
        <v>42491</v>
      </c>
      <c r="B9" s="4"/>
      <c r="C9" s="4"/>
      <c r="D9" s="4"/>
      <c r="E9" s="4"/>
    </row>
    <row r="10" spans="1:5" x14ac:dyDescent="0.25">
      <c r="A10" s="1">
        <v>42522</v>
      </c>
      <c r="B10" s="4">
        <v>557075.82000000007</v>
      </c>
      <c r="C10" s="4"/>
      <c r="D10" s="4"/>
      <c r="E10" s="4">
        <v>557075.82000000007</v>
      </c>
    </row>
    <row r="11" spans="1:5" x14ac:dyDescent="0.25">
      <c r="A11" s="1">
        <v>42552</v>
      </c>
      <c r="B11" s="4">
        <v>1068964.7200000002</v>
      </c>
      <c r="C11" s="4"/>
      <c r="D11" s="4"/>
      <c r="E11" s="4">
        <v>1068964.7200000002</v>
      </c>
    </row>
    <row r="12" spans="1:5" x14ac:dyDescent="0.25">
      <c r="A12" s="1">
        <v>42583</v>
      </c>
      <c r="B12" s="4">
        <v>86194.51</v>
      </c>
      <c r="C12" s="4"/>
      <c r="D12" s="4"/>
      <c r="E12" s="4">
        <v>86194.51</v>
      </c>
    </row>
    <row r="13" spans="1:5" x14ac:dyDescent="0.25">
      <c r="A13" s="1">
        <v>42614</v>
      </c>
      <c r="B13" s="4">
        <v>51343.619999999995</v>
      </c>
      <c r="C13" s="4"/>
      <c r="D13" s="4"/>
      <c r="E13" s="4">
        <v>51343.619999999995</v>
      </c>
    </row>
    <row r="14" spans="1:5" x14ac:dyDescent="0.25">
      <c r="A14" s="1">
        <v>42644</v>
      </c>
      <c r="B14" s="4"/>
      <c r="C14" s="4"/>
      <c r="D14" s="4"/>
      <c r="E14" s="4"/>
    </row>
    <row r="15" spans="1:5" x14ac:dyDescent="0.25">
      <c r="A15" s="1">
        <v>42675</v>
      </c>
      <c r="B15" s="4">
        <v>62043</v>
      </c>
      <c r="C15" s="4"/>
      <c r="D15" s="4"/>
      <c r="E15" s="4">
        <v>62043</v>
      </c>
    </row>
    <row r="16" spans="1:5" x14ac:dyDescent="0.25">
      <c r="A16" s="1">
        <v>42705</v>
      </c>
      <c r="B16" s="4">
        <v>1794054.1</v>
      </c>
      <c r="C16" s="4"/>
      <c r="D16" s="4"/>
      <c r="E16" s="4">
        <v>1794054.1</v>
      </c>
    </row>
    <row r="17" spans="1:5" x14ac:dyDescent="0.25">
      <c r="A17" s="1">
        <v>42736</v>
      </c>
      <c r="B17" s="4"/>
      <c r="C17" s="4">
        <v>-56954.73</v>
      </c>
      <c r="D17" s="4"/>
      <c r="E17" s="4">
        <v>-56954.73</v>
      </c>
    </row>
    <row r="18" spans="1:5" x14ac:dyDescent="0.25">
      <c r="A18" s="1">
        <v>42767</v>
      </c>
      <c r="B18" s="4"/>
      <c r="C18" s="4"/>
      <c r="D18" s="4"/>
      <c r="E18" s="4"/>
    </row>
    <row r="19" spans="1:5" x14ac:dyDescent="0.25">
      <c r="A19" s="1">
        <v>42795</v>
      </c>
      <c r="B19" s="4"/>
      <c r="C19" s="4">
        <v>-10005.620000000001</v>
      </c>
      <c r="D19" s="4"/>
      <c r="E19" s="4">
        <v>-10005.620000000001</v>
      </c>
    </row>
    <row r="20" spans="1:5" x14ac:dyDescent="0.25">
      <c r="A20" s="1">
        <v>42826</v>
      </c>
      <c r="B20" s="4"/>
      <c r="C20" s="4">
        <v>101620.4</v>
      </c>
      <c r="D20" s="4"/>
      <c r="E20" s="4">
        <v>101620.4</v>
      </c>
    </row>
    <row r="21" spans="1:5" x14ac:dyDescent="0.25">
      <c r="A21" s="1">
        <v>42856</v>
      </c>
      <c r="B21" s="4"/>
      <c r="C21" s="4">
        <v>122289.95000000001</v>
      </c>
      <c r="D21" s="4"/>
      <c r="E21" s="4">
        <v>122289.95000000001</v>
      </c>
    </row>
    <row r="22" spans="1:5" x14ac:dyDescent="0.25">
      <c r="A22" s="1">
        <v>42887</v>
      </c>
      <c r="B22" s="4"/>
      <c r="C22" s="4">
        <v>530687.24</v>
      </c>
      <c r="D22" s="4"/>
      <c r="E22" s="4">
        <v>530687.24</v>
      </c>
    </row>
    <row r="23" spans="1:5" x14ac:dyDescent="0.25">
      <c r="A23" s="1">
        <v>42917</v>
      </c>
      <c r="B23" s="4"/>
      <c r="C23" s="4">
        <v>1187289.7300000002</v>
      </c>
      <c r="D23" s="4"/>
      <c r="E23" s="4">
        <v>1187289.7300000002</v>
      </c>
    </row>
    <row r="24" spans="1:5" x14ac:dyDescent="0.25">
      <c r="A24" s="1">
        <v>42948</v>
      </c>
      <c r="B24" s="4"/>
      <c r="C24" s="4">
        <v>926104.6</v>
      </c>
      <c r="D24" s="4"/>
      <c r="E24" s="4">
        <v>926104.6</v>
      </c>
    </row>
    <row r="25" spans="1:5" x14ac:dyDescent="0.25">
      <c r="A25" s="1">
        <v>42979</v>
      </c>
      <c r="B25" s="4"/>
      <c r="C25" s="4">
        <v>127012.86000000002</v>
      </c>
      <c r="D25" s="4"/>
      <c r="E25" s="4">
        <v>127012.86000000002</v>
      </c>
    </row>
    <row r="26" spans="1:5" x14ac:dyDescent="0.25">
      <c r="A26" s="1">
        <v>43009</v>
      </c>
      <c r="B26" s="4"/>
      <c r="C26" s="4">
        <v>-56777.899999999994</v>
      </c>
      <c r="D26" s="4"/>
      <c r="E26" s="4">
        <v>-56777.899999999994</v>
      </c>
    </row>
    <row r="27" spans="1:5" x14ac:dyDescent="0.25">
      <c r="A27" s="1">
        <v>43040</v>
      </c>
      <c r="B27" s="4"/>
      <c r="C27" s="4">
        <v>-5055.5999999999995</v>
      </c>
      <c r="D27" s="4"/>
      <c r="E27" s="4">
        <v>-5055.5999999999995</v>
      </c>
    </row>
    <row r="28" spans="1:5" x14ac:dyDescent="0.25">
      <c r="A28" s="1">
        <v>43070</v>
      </c>
      <c r="B28" s="4"/>
      <c r="C28" s="4">
        <v>35242.06</v>
      </c>
      <c r="D28" s="4"/>
      <c r="E28" s="4">
        <v>35242.06</v>
      </c>
    </row>
    <row r="29" spans="1:5" x14ac:dyDescent="0.25">
      <c r="A29" s="1">
        <v>43101</v>
      </c>
      <c r="B29" s="4"/>
      <c r="C29" s="4"/>
      <c r="D29" s="4">
        <v>15935.179999999998</v>
      </c>
      <c r="E29" s="4">
        <v>15935.179999999998</v>
      </c>
    </row>
    <row r="30" spans="1:5" x14ac:dyDescent="0.25">
      <c r="A30" s="1">
        <v>43132</v>
      </c>
      <c r="B30" s="4"/>
      <c r="C30" s="4"/>
      <c r="D30" s="4">
        <v>1146.43</v>
      </c>
      <c r="E30" s="4">
        <v>1146.43</v>
      </c>
    </row>
    <row r="31" spans="1:5" x14ac:dyDescent="0.25">
      <c r="A31" s="1">
        <v>43160</v>
      </c>
      <c r="B31" s="4"/>
      <c r="C31" s="4"/>
      <c r="D31" s="4">
        <v>294637.59999999998</v>
      </c>
      <c r="E31" s="4">
        <v>294637.59999999998</v>
      </c>
    </row>
    <row r="32" spans="1:5" x14ac:dyDescent="0.25">
      <c r="A32" s="1">
        <v>43191</v>
      </c>
      <c r="B32" s="4"/>
      <c r="C32" s="4"/>
      <c r="D32" s="4">
        <v>-3632.43</v>
      </c>
      <c r="E32" s="4">
        <v>-3632.43</v>
      </c>
    </row>
    <row r="33" spans="1:5" x14ac:dyDescent="0.25">
      <c r="A33" s="1">
        <v>43221</v>
      </c>
      <c r="B33" s="4"/>
      <c r="C33" s="4"/>
      <c r="D33" s="4"/>
      <c r="E33" s="4"/>
    </row>
    <row r="34" spans="1:5" x14ac:dyDescent="0.25">
      <c r="A34" s="1">
        <v>43252</v>
      </c>
      <c r="B34" s="4"/>
      <c r="C34" s="4"/>
      <c r="D34" s="4"/>
      <c r="E34" s="4"/>
    </row>
    <row r="35" spans="1:5" x14ac:dyDescent="0.25">
      <c r="A35" s="1">
        <v>43282</v>
      </c>
      <c r="B35" s="4"/>
      <c r="C35" s="4"/>
      <c r="D35" s="4"/>
      <c r="E35" s="4"/>
    </row>
    <row r="36" spans="1:5" x14ac:dyDescent="0.25">
      <c r="A36" s="1">
        <v>43313</v>
      </c>
      <c r="B36" s="4"/>
      <c r="C36" s="4"/>
      <c r="D36" s="4"/>
      <c r="E36" s="4"/>
    </row>
    <row r="37" spans="1:5" x14ac:dyDescent="0.25">
      <c r="A37" s="1">
        <v>43344</v>
      </c>
      <c r="B37" s="4"/>
      <c r="C37" s="4"/>
      <c r="D37" s="4"/>
      <c r="E37" s="4"/>
    </row>
    <row r="38" spans="1:5" x14ac:dyDescent="0.25">
      <c r="A38" s="1">
        <v>43374</v>
      </c>
      <c r="B38" s="4"/>
      <c r="C38" s="4"/>
      <c r="D38" s="4"/>
      <c r="E38" s="4"/>
    </row>
    <row r="39" spans="1:5" x14ac:dyDescent="0.25">
      <c r="A39" s="1">
        <v>43405</v>
      </c>
      <c r="B39" s="4"/>
      <c r="C39" s="4"/>
      <c r="D39" s="4"/>
      <c r="E39" s="4"/>
    </row>
    <row r="40" spans="1:5" x14ac:dyDescent="0.25">
      <c r="A40" s="1">
        <v>43435</v>
      </c>
      <c r="B40" s="4"/>
      <c r="C40" s="4"/>
      <c r="D40" s="4"/>
      <c r="E40" s="4"/>
    </row>
    <row r="41" spans="1:5" x14ac:dyDescent="0.25">
      <c r="A41" s="1">
        <v>43466</v>
      </c>
      <c r="B41" s="4"/>
      <c r="C41" s="4"/>
      <c r="D41" s="4"/>
      <c r="E41" s="4"/>
    </row>
    <row r="42" spans="1:5" x14ac:dyDescent="0.25">
      <c r="A42" s="1">
        <v>43497</v>
      </c>
      <c r="B42" s="4"/>
      <c r="C42" s="4"/>
      <c r="D42" s="4"/>
      <c r="E42" s="4"/>
    </row>
    <row r="43" spans="1:5" x14ac:dyDescent="0.25">
      <c r="A43" s="1">
        <v>43525</v>
      </c>
      <c r="B43" s="4"/>
      <c r="C43" s="4"/>
      <c r="D43" s="4"/>
      <c r="E43" s="4"/>
    </row>
    <row r="44" spans="1:5" x14ac:dyDescent="0.25">
      <c r="A44" s="1">
        <v>43556</v>
      </c>
      <c r="B44" s="4"/>
      <c r="C44" s="4"/>
      <c r="D44" s="4"/>
      <c r="E44" s="4"/>
    </row>
    <row r="45" spans="1:5" x14ac:dyDescent="0.25">
      <c r="A45" s="1">
        <v>43586</v>
      </c>
      <c r="B45" s="4"/>
      <c r="C45" s="4"/>
      <c r="D45" s="4"/>
      <c r="E45" s="4"/>
    </row>
    <row r="46" spans="1:5" x14ac:dyDescent="0.25">
      <c r="A46" s="1">
        <v>43617</v>
      </c>
      <c r="B46" s="4"/>
      <c r="C46" s="4"/>
      <c r="D46" s="4"/>
      <c r="E46" s="4"/>
    </row>
    <row r="47" spans="1:5" x14ac:dyDescent="0.25">
      <c r="A47" s="1">
        <v>43647</v>
      </c>
      <c r="B47" s="4"/>
      <c r="C47" s="4"/>
      <c r="D47" s="4"/>
      <c r="E47" s="4"/>
    </row>
    <row r="48" spans="1:5" x14ac:dyDescent="0.25">
      <c r="A48" s="1">
        <v>43678</v>
      </c>
      <c r="B48" s="4"/>
      <c r="C48" s="4"/>
      <c r="D48" s="4"/>
      <c r="E48" s="4"/>
    </row>
    <row r="49" spans="1:5" x14ac:dyDescent="0.25">
      <c r="A49" s="1">
        <v>43709</v>
      </c>
      <c r="B49" s="4"/>
      <c r="C49" s="4"/>
      <c r="D49" s="4"/>
      <c r="E49" s="4"/>
    </row>
    <row r="50" spans="1:5" x14ac:dyDescent="0.25">
      <c r="A50" s="1">
        <v>43739</v>
      </c>
      <c r="B50" s="4"/>
      <c r="C50" s="4"/>
      <c r="D50" s="4"/>
      <c r="E50" s="4"/>
    </row>
    <row r="51" spans="1:5" x14ac:dyDescent="0.25">
      <c r="A51" s="1">
        <v>43770</v>
      </c>
      <c r="B51" s="4"/>
      <c r="C51" s="4"/>
      <c r="D51" s="4"/>
      <c r="E51" s="4"/>
    </row>
    <row r="52" spans="1:5" x14ac:dyDescent="0.25">
      <c r="A52" s="1">
        <v>43800</v>
      </c>
      <c r="B52" s="4"/>
      <c r="C52" s="4"/>
      <c r="D52" s="4"/>
      <c r="E52" s="4"/>
    </row>
    <row r="53" spans="1:5" x14ac:dyDescent="0.25">
      <c r="A53" s="1">
        <v>43831</v>
      </c>
      <c r="B53" s="4"/>
      <c r="C53" s="4"/>
      <c r="D53" s="4"/>
      <c r="E53" s="4"/>
    </row>
    <row r="54" spans="1:5" x14ac:dyDescent="0.25">
      <c r="A54" s="1">
        <v>43862</v>
      </c>
      <c r="B54" s="4"/>
      <c r="C54" s="4"/>
      <c r="D54" s="4"/>
      <c r="E54" s="4"/>
    </row>
    <row r="55" spans="1:5" x14ac:dyDescent="0.25">
      <c r="A55" s="1">
        <v>43891</v>
      </c>
      <c r="B55" s="4"/>
      <c r="C55" s="4"/>
      <c r="D55" s="4"/>
      <c r="E55" s="4"/>
    </row>
    <row r="56" spans="1:5" x14ac:dyDescent="0.25">
      <c r="A56" s="1">
        <v>43922</v>
      </c>
      <c r="B56" s="4"/>
      <c r="C56" s="4"/>
      <c r="D56" s="4"/>
      <c r="E56" s="4"/>
    </row>
    <row r="57" spans="1:5" x14ac:dyDescent="0.25">
      <c r="A57" s="1">
        <v>43952</v>
      </c>
      <c r="B57" s="4"/>
      <c r="C57" s="4"/>
      <c r="D57" s="4"/>
      <c r="E57" s="4"/>
    </row>
    <row r="58" spans="1:5" x14ac:dyDescent="0.25">
      <c r="A58" s="1">
        <v>43983</v>
      </c>
      <c r="B58" s="4"/>
      <c r="C58" s="4"/>
      <c r="D58" s="4"/>
      <c r="E58" s="4"/>
    </row>
    <row r="59" spans="1:5" x14ac:dyDescent="0.25">
      <c r="A59" s="1">
        <v>44013</v>
      </c>
      <c r="B59" s="4"/>
      <c r="C59" s="4"/>
      <c r="D59" s="4"/>
      <c r="E59" s="4"/>
    </row>
    <row r="60" spans="1:5" x14ac:dyDescent="0.25">
      <c r="A60" s="1">
        <v>44044</v>
      </c>
      <c r="B60" s="4"/>
      <c r="C60" s="4"/>
      <c r="D60" s="4"/>
      <c r="E60" s="4"/>
    </row>
    <row r="61" spans="1:5" x14ac:dyDescent="0.25">
      <c r="A61" s="1">
        <v>44075</v>
      </c>
      <c r="B61" s="4"/>
      <c r="C61" s="4"/>
      <c r="D61" s="4"/>
      <c r="E61" s="4"/>
    </row>
    <row r="62" spans="1:5" x14ac:dyDescent="0.25">
      <c r="A62" s="1">
        <v>44105</v>
      </c>
      <c r="B62" s="4"/>
      <c r="C62" s="4"/>
      <c r="D62" s="4"/>
      <c r="E62" s="4"/>
    </row>
    <row r="63" spans="1:5" x14ac:dyDescent="0.25">
      <c r="A63" s="1">
        <v>44136</v>
      </c>
      <c r="B63" s="4"/>
      <c r="C63" s="4"/>
      <c r="D63" s="4"/>
      <c r="E63" s="4"/>
    </row>
    <row r="64" spans="1:5" x14ac:dyDescent="0.25">
      <c r="A64" s="1">
        <v>44166</v>
      </c>
      <c r="B64" s="4"/>
      <c r="C64" s="4"/>
      <c r="D64" s="4"/>
      <c r="E64" s="4"/>
    </row>
    <row r="65" spans="1:5" x14ac:dyDescent="0.25">
      <c r="A65" s="1" t="s">
        <v>5</v>
      </c>
      <c r="B65" s="4">
        <v>3619675.7700000005</v>
      </c>
      <c r="C65" s="4">
        <v>2901452.99</v>
      </c>
      <c r="D65" s="4">
        <v>308086.77999999997</v>
      </c>
      <c r="E65" s="4">
        <v>6829215.54</v>
      </c>
    </row>
  </sheetData>
  <pageMargins left="0.7" right="0.7" top="0.75" bottom="0.75" header="0.3" footer="0.3"/>
  <pageSetup scale="72" orientation="portrait" r:id="rId2"/>
  <headerFooter>
    <oddFooter>&amp;L&amp;F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65"/>
  <sheetViews>
    <sheetView topLeftCell="A20" workbookViewId="0">
      <selection activeCell="C29" sqref="C29"/>
    </sheetView>
  </sheetViews>
  <sheetFormatPr defaultRowHeight="15" x14ac:dyDescent="0.25"/>
  <cols>
    <col min="1" max="1" width="26.85546875" customWidth="1"/>
    <col min="2" max="4" width="14.28515625" customWidth="1"/>
    <col min="5" max="5" width="10.7109375" customWidth="1"/>
    <col min="6" max="7" width="28.28515625" customWidth="1"/>
    <col min="8" max="8" width="31.7109375" bestFit="1" customWidth="1"/>
    <col min="9" max="9" width="33" customWidth="1"/>
  </cols>
  <sheetData>
    <row r="3" spans="1:5" x14ac:dyDescent="0.25">
      <c r="A3" s="3" t="s">
        <v>6</v>
      </c>
      <c r="B3" s="3" t="s">
        <v>0</v>
      </c>
    </row>
    <row r="4" spans="1:5" x14ac:dyDescent="0.25">
      <c r="A4" s="3" t="s">
        <v>2</v>
      </c>
      <c r="B4">
        <v>2016</v>
      </c>
      <c r="C4">
        <v>2017</v>
      </c>
      <c r="D4">
        <v>2018</v>
      </c>
      <c r="E4" t="s">
        <v>5</v>
      </c>
    </row>
    <row r="5" spans="1:5" x14ac:dyDescent="0.25">
      <c r="A5" s="1">
        <v>42370</v>
      </c>
      <c r="B5" s="4">
        <v>100547</v>
      </c>
      <c r="C5" s="4"/>
      <c r="D5" s="4"/>
      <c r="E5" s="4">
        <v>100547</v>
      </c>
    </row>
    <row r="6" spans="1:5" x14ac:dyDescent="0.25">
      <c r="A6" s="1">
        <v>42401</v>
      </c>
      <c r="B6" s="4">
        <v>100547</v>
      </c>
      <c r="C6" s="4"/>
      <c r="D6" s="4"/>
      <c r="E6" s="4">
        <v>100547</v>
      </c>
    </row>
    <row r="7" spans="1:5" x14ac:dyDescent="0.25">
      <c r="A7" s="1">
        <v>42430</v>
      </c>
      <c r="B7" s="4">
        <v>100547</v>
      </c>
      <c r="C7" s="4"/>
      <c r="D7" s="4"/>
      <c r="E7" s="4">
        <v>100547</v>
      </c>
    </row>
    <row r="8" spans="1:5" x14ac:dyDescent="0.25">
      <c r="A8" s="1">
        <v>42461</v>
      </c>
      <c r="B8" s="4">
        <v>100547</v>
      </c>
      <c r="C8" s="4"/>
      <c r="D8" s="4"/>
      <c r="E8" s="4">
        <v>100547</v>
      </c>
    </row>
    <row r="9" spans="1:5" x14ac:dyDescent="0.25">
      <c r="A9" s="1">
        <v>42491</v>
      </c>
      <c r="B9" s="4">
        <v>100547</v>
      </c>
      <c r="C9" s="4"/>
      <c r="D9" s="4"/>
      <c r="E9" s="4">
        <v>100547</v>
      </c>
    </row>
    <row r="10" spans="1:5" x14ac:dyDescent="0.25">
      <c r="A10" s="1">
        <v>42522</v>
      </c>
      <c r="B10" s="4">
        <v>100547</v>
      </c>
      <c r="C10" s="4"/>
      <c r="D10" s="4"/>
      <c r="E10" s="4">
        <v>100547</v>
      </c>
    </row>
    <row r="11" spans="1:5" x14ac:dyDescent="0.25">
      <c r="A11" s="1">
        <v>42552</v>
      </c>
      <c r="B11" s="4">
        <v>100547</v>
      </c>
      <c r="C11" s="4"/>
      <c r="D11" s="4"/>
      <c r="E11" s="4">
        <v>100547</v>
      </c>
    </row>
    <row r="12" spans="1:5" x14ac:dyDescent="0.25">
      <c r="A12" s="1">
        <v>42583</v>
      </c>
      <c r="B12" s="4">
        <v>100547</v>
      </c>
      <c r="C12" s="4"/>
      <c r="D12" s="4"/>
      <c r="E12" s="4">
        <v>100547</v>
      </c>
    </row>
    <row r="13" spans="1:5" x14ac:dyDescent="0.25">
      <c r="A13" s="1">
        <v>42614</v>
      </c>
      <c r="B13" s="4">
        <v>100547</v>
      </c>
      <c r="C13" s="4"/>
      <c r="D13" s="4"/>
      <c r="E13" s="4">
        <v>100547</v>
      </c>
    </row>
    <row r="14" spans="1:5" x14ac:dyDescent="0.25">
      <c r="A14" s="1">
        <v>42644</v>
      </c>
      <c r="B14" s="4">
        <v>100547</v>
      </c>
      <c r="C14" s="4"/>
      <c r="D14" s="4"/>
      <c r="E14" s="4">
        <v>100547</v>
      </c>
    </row>
    <row r="15" spans="1:5" x14ac:dyDescent="0.25">
      <c r="A15" s="1">
        <v>42675</v>
      </c>
      <c r="B15" s="4">
        <v>100547</v>
      </c>
      <c r="C15" s="4"/>
      <c r="D15" s="4"/>
      <c r="E15" s="4">
        <v>100547</v>
      </c>
    </row>
    <row r="16" spans="1:5" x14ac:dyDescent="0.25">
      <c r="A16" s="1">
        <v>42705</v>
      </c>
      <c r="B16" s="4">
        <v>100547</v>
      </c>
      <c r="C16" s="4"/>
      <c r="D16" s="4"/>
      <c r="E16" s="4">
        <v>100547</v>
      </c>
    </row>
    <row r="17" spans="1:5" x14ac:dyDescent="0.25">
      <c r="A17" s="1">
        <v>42736</v>
      </c>
      <c r="B17" s="4">
        <v>100547</v>
      </c>
      <c r="C17" s="4">
        <v>80596</v>
      </c>
      <c r="D17" s="4"/>
      <c r="E17" s="4">
        <v>181143</v>
      </c>
    </row>
    <row r="18" spans="1:5" x14ac:dyDescent="0.25">
      <c r="A18" s="1">
        <v>42767</v>
      </c>
      <c r="B18" s="4">
        <v>100547</v>
      </c>
      <c r="C18" s="4">
        <v>80596</v>
      </c>
      <c r="D18" s="4"/>
      <c r="E18" s="4">
        <v>181143</v>
      </c>
    </row>
    <row r="19" spans="1:5" x14ac:dyDescent="0.25">
      <c r="A19" s="1">
        <v>42795</v>
      </c>
      <c r="B19" s="4">
        <v>100547</v>
      </c>
      <c r="C19" s="4">
        <v>80596</v>
      </c>
      <c r="D19" s="4"/>
      <c r="E19" s="4">
        <v>181143</v>
      </c>
    </row>
    <row r="20" spans="1:5" x14ac:dyDescent="0.25">
      <c r="A20" s="1">
        <v>42826</v>
      </c>
      <c r="B20" s="4">
        <v>100547</v>
      </c>
      <c r="C20" s="4">
        <v>80596</v>
      </c>
      <c r="D20" s="4"/>
      <c r="E20" s="4">
        <v>181143</v>
      </c>
    </row>
    <row r="21" spans="1:5" x14ac:dyDescent="0.25">
      <c r="A21" s="1">
        <v>42856</v>
      </c>
      <c r="B21" s="4">
        <v>100547</v>
      </c>
      <c r="C21" s="4">
        <v>80596</v>
      </c>
      <c r="D21" s="4"/>
      <c r="E21" s="4">
        <v>181143</v>
      </c>
    </row>
    <row r="22" spans="1:5" x14ac:dyDescent="0.25">
      <c r="A22" s="1">
        <v>42887</v>
      </c>
      <c r="B22" s="4">
        <v>100547</v>
      </c>
      <c r="C22" s="4">
        <v>80596</v>
      </c>
      <c r="D22" s="4"/>
      <c r="E22" s="4">
        <v>181143</v>
      </c>
    </row>
    <row r="23" spans="1:5" x14ac:dyDescent="0.25">
      <c r="A23" s="1">
        <v>42917</v>
      </c>
      <c r="B23" s="4">
        <v>100547</v>
      </c>
      <c r="C23" s="4">
        <v>80596</v>
      </c>
      <c r="D23" s="4"/>
      <c r="E23" s="4">
        <v>181143</v>
      </c>
    </row>
    <row r="24" spans="1:5" x14ac:dyDescent="0.25">
      <c r="A24" s="1">
        <v>42948</v>
      </c>
      <c r="B24" s="4">
        <v>100547</v>
      </c>
      <c r="C24" s="4">
        <v>80596</v>
      </c>
      <c r="D24" s="4"/>
      <c r="E24" s="4">
        <v>181143</v>
      </c>
    </row>
    <row r="25" spans="1:5" x14ac:dyDescent="0.25">
      <c r="A25" s="1">
        <v>42979</v>
      </c>
      <c r="B25" s="4">
        <v>100546</v>
      </c>
      <c r="C25" s="4">
        <v>80596</v>
      </c>
      <c r="D25" s="4"/>
      <c r="E25" s="4">
        <v>181142</v>
      </c>
    </row>
    <row r="26" spans="1:5" x14ac:dyDescent="0.25">
      <c r="A26" s="1">
        <v>43009</v>
      </c>
      <c r="B26" s="6">
        <v>100546</v>
      </c>
      <c r="C26" s="6">
        <v>80596</v>
      </c>
      <c r="D26" s="6"/>
      <c r="E26" s="6">
        <v>181142</v>
      </c>
    </row>
    <row r="27" spans="1:5" x14ac:dyDescent="0.25">
      <c r="A27" s="1">
        <v>43040</v>
      </c>
      <c r="B27" s="6">
        <v>100546</v>
      </c>
      <c r="C27" s="6">
        <v>80596</v>
      </c>
      <c r="D27" s="6"/>
      <c r="E27" s="6">
        <v>181142</v>
      </c>
    </row>
    <row r="28" spans="1:5" x14ac:dyDescent="0.25">
      <c r="A28" s="1">
        <v>43070</v>
      </c>
      <c r="B28" s="6">
        <v>100546</v>
      </c>
      <c r="C28" s="6">
        <v>80596</v>
      </c>
      <c r="D28" s="6"/>
      <c r="E28" s="6">
        <v>181142</v>
      </c>
    </row>
    <row r="29" spans="1:5" x14ac:dyDescent="0.25">
      <c r="A29" s="1">
        <v>43101</v>
      </c>
      <c r="B29" s="5">
        <v>100546</v>
      </c>
      <c r="C29" s="5">
        <v>80596</v>
      </c>
      <c r="D29" s="5">
        <v>8558</v>
      </c>
      <c r="E29" s="5">
        <v>189700</v>
      </c>
    </row>
    <row r="30" spans="1:5" x14ac:dyDescent="0.25">
      <c r="A30" s="1">
        <v>43132</v>
      </c>
      <c r="B30" s="5">
        <v>100546</v>
      </c>
      <c r="C30" s="5">
        <v>80596</v>
      </c>
      <c r="D30" s="5">
        <v>8558</v>
      </c>
      <c r="E30" s="5">
        <v>189700</v>
      </c>
    </row>
    <row r="31" spans="1:5" x14ac:dyDescent="0.25">
      <c r="A31" s="1">
        <v>43160</v>
      </c>
      <c r="B31" s="5">
        <v>100546</v>
      </c>
      <c r="C31" s="5">
        <v>80596</v>
      </c>
      <c r="D31" s="5">
        <v>8558</v>
      </c>
      <c r="E31" s="5">
        <v>189700</v>
      </c>
    </row>
    <row r="32" spans="1:5" x14ac:dyDescent="0.25">
      <c r="A32" s="1">
        <v>43191</v>
      </c>
      <c r="B32" s="5">
        <v>100546</v>
      </c>
      <c r="C32" s="5">
        <v>80596</v>
      </c>
      <c r="D32" s="5">
        <v>8558</v>
      </c>
      <c r="E32" s="5">
        <v>189700</v>
      </c>
    </row>
    <row r="33" spans="1:5" x14ac:dyDescent="0.25">
      <c r="A33" s="1">
        <v>43221</v>
      </c>
      <c r="B33" s="5">
        <v>100546</v>
      </c>
      <c r="C33" s="5">
        <v>80596</v>
      </c>
      <c r="D33" s="5">
        <v>8558</v>
      </c>
      <c r="E33" s="5">
        <v>189700</v>
      </c>
    </row>
    <row r="34" spans="1:5" x14ac:dyDescent="0.25">
      <c r="A34" s="1">
        <v>43252</v>
      </c>
      <c r="B34" s="5">
        <v>100546</v>
      </c>
      <c r="C34" s="5">
        <v>80596</v>
      </c>
      <c r="D34" s="5">
        <v>8558</v>
      </c>
      <c r="E34" s="5">
        <v>189700</v>
      </c>
    </row>
    <row r="35" spans="1:5" x14ac:dyDescent="0.25">
      <c r="A35" s="1">
        <v>43282</v>
      </c>
      <c r="B35" s="5">
        <v>100546</v>
      </c>
      <c r="C35" s="5">
        <v>80596</v>
      </c>
      <c r="D35" s="5">
        <v>8558</v>
      </c>
      <c r="E35" s="5">
        <v>189700</v>
      </c>
    </row>
    <row r="36" spans="1:5" x14ac:dyDescent="0.25">
      <c r="A36" s="1">
        <v>43313</v>
      </c>
      <c r="B36" s="5">
        <v>100546</v>
      </c>
      <c r="C36" s="5">
        <v>80596</v>
      </c>
      <c r="D36" s="5">
        <v>8558</v>
      </c>
      <c r="E36" s="5">
        <v>189700</v>
      </c>
    </row>
    <row r="37" spans="1:5" x14ac:dyDescent="0.25">
      <c r="A37" s="1">
        <v>43344</v>
      </c>
      <c r="B37" s="5">
        <v>100546</v>
      </c>
      <c r="C37" s="5">
        <v>80596</v>
      </c>
      <c r="D37" s="5">
        <v>8558</v>
      </c>
      <c r="E37" s="5">
        <v>189700</v>
      </c>
    </row>
    <row r="38" spans="1:5" x14ac:dyDescent="0.25">
      <c r="A38" s="1">
        <v>43374</v>
      </c>
      <c r="B38" s="5">
        <v>100546</v>
      </c>
      <c r="C38" s="5">
        <v>80596</v>
      </c>
      <c r="D38" s="5">
        <v>8558</v>
      </c>
      <c r="E38" s="5">
        <v>189700</v>
      </c>
    </row>
    <row r="39" spans="1:5" x14ac:dyDescent="0.25">
      <c r="A39" s="1">
        <v>43405</v>
      </c>
      <c r="B39" s="5">
        <v>100546</v>
      </c>
      <c r="C39" s="5">
        <v>80596</v>
      </c>
      <c r="D39" s="5">
        <v>8558</v>
      </c>
      <c r="E39" s="5">
        <v>189700</v>
      </c>
    </row>
    <row r="40" spans="1:5" x14ac:dyDescent="0.25">
      <c r="A40" s="1">
        <v>43435</v>
      </c>
      <c r="B40" s="5">
        <v>100546</v>
      </c>
      <c r="C40" s="5">
        <v>80596</v>
      </c>
      <c r="D40" s="5">
        <v>8558</v>
      </c>
      <c r="E40" s="5">
        <v>189700</v>
      </c>
    </row>
    <row r="41" spans="1:5" x14ac:dyDescent="0.25">
      <c r="A41" s="1">
        <v>43466</v>
      </c>
      <c r="B41" s="4"/>
      <c r="C41" s="4">
        <v>80596</v>
      </c>
      <c r="D41" s="4">
        <v>8558</v>
      </c>
      <c r="E41" s="4">
        <v>89154</v>
      </c>
    </row>
    <row r="42" spans="1:5" x14ac:dyDescent="0.25">
      <c r="A42" s="1">
        <v>43497</v>
      </c>
      <c r="B42" s="4"/>
      <c r="C42" s="4">
        <v>80596</v>
      </c>
      <c r="D42" s="4">
        <v>8558</v>
      </c>
      <c r="E42" s="4">
        <v>89154</v>
      </c>
    </row>
    <row r="43" spans="1:5" x14ac:dyDescent="0.25">
      <c r="A43" s="1">
        <v>43525</v>
      </c>
      <c r="B43" s="4"/>
      <c r="C43" s="4">
        <v>80596</v>
      </c>
      <c r="D43" s="4">
        <v>8558</v>
      </c>
      <c r="E43" s="4">
        <v>89154</v>
      </c>
    </row>
    <row r="44" spans="1:5" x14ac:dyDescent="0.25">
      <c r="A44" s="1">
        <v>43556</v>
      </c>
      <c r="B44" s="4"/>
      <c r="C44" s="4">
        <v>80596</v>
      </c>
      <c r="D44" s="4">
        <v>8558</v>
      </c>
      <c r="E44" s="4">
        <v>89154</v>
      </c>
    </row>
    <row r="45" spans="1:5" x14ac:dyDescent="0.25">
      <c r="A45" s="1">
        <v>43586</v>
      </c>
      <c r="B45" s="4"/>
      <c r="C45" s="4">
        <v>80596</v>
      </c>
      <c r="D45" s="4">
        <v>8558</v>
      </c>
      <c r="E45" s="4">
        <v>89154</v>
      </c>
    </row>
    <row r="46" spans="1:5" x14ac:dyDescent="0.25">
      <c r="A46" s="1">
        <v>43617</v>
      </c>
      <c r="B46" s="4"/>
      <c r="C46" s="4">
        <v>80596</v>
      </c>
      <c r="D46" s="4">
        <v>8558</v>
      </c>
      <c r="E46" s="4">
        <v>89154</v>
      </c>
    </row>
    <row r="47" spans="1:5" x14ac:dyDescent="0.25">
      <c r="A47" s="1">
        <v>43647</v>
      </c>
      <c r="B47" s="4"/>
      <c r="C47" s="4">
        <v>80596</v>
      </c>
      <c r="D47" s="4">
        <v>8558</v>
      </c>
      <c r="E47" s="4">
        <v>89154</v>
      </c>
    </row>
    <row r="48" spans="1:5" x14ac:dyDescent="0.25">
      <c r="A48" s="1">
        <v>43678</v>
      </c>
      <c r="B48" s="4"/>
      <c r="C48" s="4">
        <v>80596</v>
      </c>
      <c r="D48" s="4">
        <v>8558</v>
      </c>
      <c r="E48" s="4">
        <v>89154</v>
      </c>
    </row>
    <row r="49" spans="1:5" x14ac:dyDescent="0.25">
      <c r="A49" s="1">
        <v>43709</v>
      </c>
      <c r="B49" s="4"/>
      <c r="C49" s="4">
        <v>80596</v>
      </c>
      <c r="D49" s="4">
        <v>8558</v>
      </c>
      <c r="E49" s="4">
        <v>89154</v>
      </c>
    </row>
    <row r="50" spans="1:5" x14ac:dyDescent="0.25">
      <c r="A50" s="1">
        <v>43739</v>
      </c>
      <c r="B50" s="4"/>
      <c r="C50" s="4">
        <v>80595</v>
      </c>
      <c r="D50" s="4">
        <v>8558</v>
      </c>
      <c r="E50" s="4">
        <v>89153</v>
      </c>
    </row>
    <row r="51" spans="1:5" x14ac:dyDescent="0.25">
      <c r="A51" s="1">
        <v>43770</v>
      </c>
      <c r="B51" s="4"/>
      <c r="C51" s="4">
        <v>80595</v>
      </c>
      <c r="D51" s="4">
        <v>8558</v>
      </c>
      <c r="E51" s="4">
        <v>89153</v>
      </c>
    </row>
    <row r="52" spans="1:5" x14ac:dyDescent="0.25">
      <c r="A52" s="1">
        <v>43800</v>
      </c>
      <c r="B52" s="4"/>
      <c r="C52" s="4">
        <v>80595</v>
      </c>
      <c r="D52" s="4">
        <v>8558</v>
      </c>
      <c r="E52" s="4">
        <v>89153</v>
      </c>
    </row>
    <row r="53" spans="1:5" x14ac:dyDescent="0.25">
      <c r="A53" s="1">
        <v>43831</v>
      </c>
      <c r="B53" s="4"/>
      <c r="C53" s="4"/>
      <c r="D53" s="4">
        <v>8558</v>
      </c>
      <c r="E53" s="4">
        <v>8558</v>
      </c>
    </row>
    <row r="54" spans="1:5" x14ac:dyDescent="0.25">
      <c r="A54" s="1">
        <v>43862</v>
      </c>
      <c r="B54" s="4"/>
      <c r="C54" s="4"/>
      <c r="D54" s="4">
        <v>8558</v>
      </c>
      <c r="E54" s="4">
        <v>8558</v>
      </c>
    </row>
    <row r="55" spans="1:5" x14ac:dyDescent="0.25">
      <c r="A55" s="1">
        <v>43891</v>
      </c>
      <c r="B55" s="4"/>
      <c r="C55" s="4"/>
      <c r="D55" s="4">
        <v>8558</v>
      </c>
      <c r="E55" s="4">
        <v>8558</v>
      </c>
    </row>
    <row r="56" spans="1:5" x14ac:dyDescent="0.25">
      <c r="A56" s="1">
        <v>43922</v>
      </c>
      <c r="B56" s="4"/>
      <c r="C56" s="4"/>
      <c r="D56" s="4">
        <v>8558</v>
      </c>
      <c r="E56" s="4">
        <v>8558</v>
      </c>
    </row>
    <row r="57" spans="1:5" x14ac:dyDescent="0.25">
      <c r="A57" s="1">
        <v>43952</v>
      </c>
      <c r="B57" s="4"/>
      <c r="C57" s="4"/>
      <c r="D57" s="4">
        <v>8558</v>
      </c>
      <c r="E57" s="4">
        <v>8558</v>
      </c>
    </row>
    <row r="58" spans="1:5" x14ac:dyDescent="0.25">
      <c r="A58" s="1">
        <v>43983</v>
      </c>
      <c r="B58" s="4"/>
      <c r="C58" s="4"/>
      <c r="D58" s="4">
        <v>8558</v>
      </c>
      <c r="E58" s="4">
        <v>8558</v>
      </c>
    </row>
    <row r="59" spans="1:5" x14ac:dyDescent="0.25">
      <c r="A59" s="1">
        <v>44013</v>
      </c>
      <c r="B59" s="4"/>
      <c r="C59" s="4"/>
      <c r="D59" s="4">
        <v>8558</v>
      </c>
      <c r="E59" s="4">
        <v>8558</v>
      </c>
    </row>
    <row r="60" spans="1:5" x14ac:dyDescent="0.25">
      <c r="A60" s="1">
        <v>44044</v>
      </c>
      <c r="B60" s="4"/>
      <c r="C60" s="4"/>
      <c r="D60" s="4">
        <v>8558</v>
      </c>
      <c r="E60" s="4">
        <v>8558</v>
      </c>
    </row>
    <row r="61" spans="1:5" x14ac:dyDescent="0.25">
      <c r="A61" s="1">
        <v>44075</v>
      </c>
      <c r="B61" s="4"/>
      <c r="C61" s="4"/>
      <c r="D61" s="4">
        <v>8558</v>
      </c>
      <c r="E61" s="4">
        <v>8558</v>
      </c>
    </row>
    <row r="62" spans="1:5" x14ac:dyDescent="0.25">
      <c r="A62" s="1">
        <v>44105</v>
      </c>
      <c r="B62" s="4"/>
      <c r="C62" s="4"/>
      <c r="D62" s="4">
        <v>8558</v>
      </c>
      <c r="E62" s="4">
        <v>8558</v>
      </c>
    </row>
    <row r="63" spans="1:5" x14ac:dyDescent="0.25">
      <c r="A63" s="1">
        <v>44136</v>
      </c>
      <c r="B63" s="4"/>
      <c r="C63" s="4"/>
      <c r="D63" s="4">
        <v>8558</v>
      </c>
      <c r="E63" s="4">
        <v>8558</v>
      </c>
    </row>
    <row r="64" spans="1:5" x14ac:dyDescent="0.25">
      <c r="A64" s="1">
        <v>44166</v>
      </c>
      <c r="B64" s="4"/>
      <c r="C64" s="4"/>
      <c r="D64" s="4">
        <v>8558</v>
      </c>
      <c r="E64" s="4">
        <v>8558</v>
      </c>
    </row>
    <row r="65" spans="1:5" x14ac:dyDescent="0.25">
      <c r="A65" s="1" t="s">
        <v>5</v>
      </c>
      <c r="B65" s="4">
        <v>3619676</v>
      </c>
      <c r="C65" s="4">
        <v>2901453</v>
      </c>
      <c r="D65" s="4">
        <v>308088</v>
      </c>
      <c r="E65" s="4">
        <v>6829217</v>
      </c>
    </row>
  </sheetData>
  <pageMargins left="0.7" right="0.7" top="0.75" bottom="0.75" header="0.3" footer="0.3"/>
  <pageSetup scale="72" orientation="portrait" r:id="rId2"/>
  <headerFooter>
    <oddFooter>&amp;L&amp;F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topLeftCell="A105" workbookViewId="0"/>
  </sheetViews>
  <sheetFormatPr defaultRowHeight="15" x14ac:dyDescent="0.25"/>
  <cols>
    <col min="1" max="1" width="11.7109375" bestFit="1" customWidth="1"/>
    <col min="2" max="2" width="22.42578125" bestFit="1" customWidth="1"/>
    <col min="3" max="3" width="17.7109375" bestFit="1" customWidth="1"/>
    <col min="4" max="4" width="19.42578125" bestFit="1" customWidth="1"/>
    <col min="5" max="5" width="20.7109375" bestFit="1" customWidth="1"/>
  </cols>
  <sheetData>
    <row r="1" spans="1:5" x14ac:dyDescent="0.25">
      <c r="A1" t="s">
        <v>0</v>
      </c>
      <c r="B1" t="s">
        <v>1</v>
      </c>
      <c r="C1" t="s">
        <v>2</v>
      </c>
      <c r="D1" t="s">
        <v>3</v>
      </c>
      <c r="E1" t="s">
        <v>4</v>
      </c>
    </row>
    <row r="2" spans="1:5" x14ac:dyDescent="0.25">
      <c r="A2">
        <v>2016</v>
      </c>
      <c r="B2">
        <v>3619676</v>
      </c>
      <c r="C2" s="1">
        <v>42370</v>
      </c>
      <c r="D2">
        <f t="shared" ref="D2:D21" si="0">ROUND(B2/36,0)</f>
        <v>100547</v>
      </c>
    </row>
    <row r="3" spans="1:5" x14ac:dyDescent="0.25">
      <c r="A3">
        <v>2016</v>
      </c>
      <c r="B3">
        <v>3619676</v>
      </c>
      <c r="C3" s="1">
        <v>42401</v>
      </c>
      <c r="D3">
        <f t="shared" si="0"/>
        <v>100547</v>
      </c>
    </row>
    <row r="4" spans="1:5" x14ac:dyDescent="0.25">
      <c r="A4">
        <v>2016</v>
      </c>
      <c r="B4">
        <v>3619676</v>
      </c>
      <c r="C4" s="1">
        <v>42430</v>
      </c>
      <c r="D4">
        <f t="shared" si="0"/>
        <v>100547</v>
      </c>
    </row>
    <row r="5" spans="1:5" x14ac:dyDescent="0.25">
      <c r="A5">
        <v>2016</v>
      </c>
      <c r="B5">
        <v>3619676</v>
      </c>
      <c r="C5" s="1">
        <v>42461</v>
      </c>
      <c r="D5">
        <f t="shared" si="0"/>
        <v>100547</v>
      </c>
    </row>
    <row r="6" spans="1:5" x14ac:dyDescent="0.25">
      <c r="A6">
        <v>2016</v>
      </c>
      <c r="B6">
        <v>3619676</v>
      </c>
      <c r="C6" s="1">
        <v>42491</v>
      </c>
      <c r="D6">
        <f t="shared" si="0"/>
        <v>100547</v>
      </c>
    </row>
    <row r="7" spans="1:5" x14ac:dyDescent="0.25">
      <c r="A7">
        <v>2016</v>
      </c>
      <c r="B7">
        <v>3619676</v>
      </c>
      <c r="C7" s="1">
        <v>42522</v>
      </c>
      <c r="D7">
        <f t="shared" si="0"/>
        <v>100547</v>
      </c>
      <c r="E7">
        <v>557075.82000000007</v>
      </c>
    </row>
    <row r="8" spans="1:5" x14ac:dyDescent="0.25">
      <c r="A8">
        <v>2016</v>
      </c>
      <c r="B8">
        <v>3619676</v>
      </c>
      <c r="C8" s="1">
        <v>42552</v>
      </c>
      <c r="D8">
        <f t="shared" si="0"/>
        <v>100547</v>
      </c>
      <c r="E8">
        <v>1068964.7200000002</v>
      </c>
    </row>
    <row r="9" spans="1:5" x14ac:dyDescent="0.25">
      <c r="A9">
        <v>2016</v>
      </c>
      <c r="B9">
        <v>3619676</v>
      </c>
      <c r="C9" s="1">
        <v>42583</v>
      </c>
      <c r="D9">
        <f t="shared" si="0"/>
        <v>100547</v>
      </c>
      <c r="E9">
        <v>86194.51</v>
      </c>
    </row>
    <row r="10" spans="1:5" x14ac:dyDescent="0.25">
      <c r="A10">
        <v>2016</v>
      </c>
      <c r="B10">
        <v>3619676</v>
      </c>
      <c r="C10" s="1">
        <v>42614</v>
      </c>
      <c r="D10">
        <f t="shared" si="0"/>
        <v>100547</v>
      </c>
      <c r="E10">
        <v>51343.619999999995</v>
      </c>
    </row>
    <row r="11" spans="1:5" x14ac:dyDescent="0.25">
      <c r="A11">
        <v>2016</v>
      </c>
      <c r="B11">
        <v>3619676</v>
      </c>
      <c r="C11" s="1">
        <v>42644</v>
      </c>
      <c r="D11">
        <f t="shared" si="0"/>
        <v>100547</v>
      </c>
    </row>
    <row r="12" spans="1:5" x14ac:dyDescent="0.25">
      <c r="A12">
        <v>2016</v>
      </c>
      <c r="B12">
        <v>3619676</v>
      </c>
      <c r="C12" s="1">
        <v>42675</v>
      </c>
      <c r="D12">
        <f t="shared" si="0"/>
        <v>100547</v>
      </c>
      <c r="E12">
        <v>62043</v>
      </c>
    </row>
    <row r="13" spans="1:5" x14ac:dyDescent="0.25">
      <c r="A13">
        <v>2016</v>
      </c>
      <c r="B13">
        <v>3619676</v>
      </c>
      <c r="C13" s="1">
        <v>42705</v>
      </c>
      <c r="D13">
        <f t="shared" si="0"/>
        <v>100547</v>
      </c>
      <c r="E13">
        <v>1794054.1</v>
      </c>
    </row>
    <row r="14" spans="1:5" x14ac:dyDescent="0.25">
      <c r="A14">
        <v>2016</v>
      </c>
      <c r="B14">
        <v>3619676</v>
      </c>
      <c r="C14" s="1">
        <v>42736</v>
      </c>
      <c r="D14">
        <f t="shared" si="0"/>
        <v>100547</v>
      </c>
    </row>
    <row r="15" spans="1:5" x14ac:dyDescent="0.25">
      <c r="A15">
        <v>2016</v>
      </c>
      <c r="B15">
        <v>3619676</v>
      </c>
      <c r="C15" s="1">
        <v>42767</v>
      </c>
      <c r="D15">
        <f t="shared" si="0"/>
        <v>100547</v>
      </c>
    </row>
    <row r="16" spans="1:5" x14ac:dyDescent="0.25">
      <c r="A16">
        <v>2016</v>
      </c>
      <c r="B16">
        <v>3619676</v>
      </c>
      <c r="C16" s="1">
        <v>42795</v>
      </c>
      <c r="D16">
        <f t="shared" si="0"/>
        <v>100547</v>
      </c>
    </row>
    <row r="17" spans="1:4" x14ac:dyDescent="0.25">
      <c r="A17">
        <v>2016</v>
      </c>
      <c r="B17">
        <v>3619676</v>
      </c>
      <c r="C17" s="1">
        <v>42826</v>
      </c>
      <c r="D17">
        <f t="shared" si="0"/>
        <v>100547</v>
      </c>
    </row>
    <row r="18" spans="1:4" x14ac:dyDescent="0.25">
      <c r="A18">
        <v>2016</v>
      </c>
      <c r="B18">
        <v>3619676</v>
      </c>
      <c r="C18" s="1">
        <v>42856</v>
      </c>
      <c r="D18">
        <f t="shared" si="0"/>
        <v>100547</v>
      </c>
    </row>
    <row r="19" spans="1:4" x14ac:dyDescent="0.25">
      <c r="A19">
        <v>2016</v>
      </c>
      <c r="B19">
        <v>3619676</v>
      </c>
      <c r="C19" s="1">
        <v>42887</v>
      </c>
      <c r="D19">
        <f t="shared" si="0"/>
        <v>100547</v>
      </c>
    </row>
    <row r="20" spans="1:4" x14ac:dyDescent="0.25">
      <c r="A20">
        <v>2016</v>
      </c>
      <c r="B20">
        <v>3619676</v>
      </c>
      <c r="C20" s="1">
        <v>42917</v>
      </c>
      <c r="D20">
        <f t="shared" si="0"/>
        <v>100547</v>
      </c>
    </row>
    <row r="21" spans="1:4" x14ac:dyDescent="0.25">
      <c r="A21">
        <v>2016</v>
      </c>
      <c r="B21">
        <v>3619676</v>
      </c>
      <c r="C21" s="1">
        <v>42948</v>
      </c>
      <c r="D21">
        <f t="shared" si="0"/>
        <v>100547</v>
      </c>
    </row>
    <row r="22" spans="1:4" x14ac:dyDescent="0.25">
      <c r="A22">
        <v>2016</v>
      </c>
      <c r="B22">
        <v>3619676</v>
      </c>
      <c r="C22" s="1">
        <v>42979</v>
      </c>
      <c r="D22">
        <f t="shared" ref="D22:D36" si="1">ROUND(B22/36,0)-1</f>
        <v>100546</v>
      </c>
    </row>
    <row r="23" spans="1:4" x14ac:dyDescent="0.25">
      <c r="A23">
        <v>2016</v>
      </c>
      <c r="B23">
        <v>3619676</v>
      </c>
      <c r="C23" s="1">
        <v>43009</v>
      </c>
      <c r="D23">
        <f t="shared" si="1"/>
        <v>100546</v>
      </c>
    </row>
    <row r="24" spans="1:4" x14ac:dyDescent="0.25">
      <c r="A24">
        <v>2016</v>
      </c>
      <c r="B24">
        <v>3619676</v>
      </c>
      <c r="C24" s="1">
        <v>43040</v>
      </c>
      <c r="D24">
        <f t="shared" si="1"/>
        <v>100546</v>
      </c>
    </row>
    <row r="25" spans="1:4" x14ac:dyDescent="0.25">
      <c r="A25">
        <v>2016</v>
      </c>
      <c r="B25">
        <v>3619676</v>
      </c>
      <c r="C25" s="1">
        <v>43070</v>
      </c>
      <c r="D25">
        <f t="shared" si="1"/>
        <v>100546</v>
      </c>
    </row>
    <row r="26" spans="1:4" x14ac:dyDescent="0.25">
      <c r="A26">
        <v>2016</v>
      </c>
      <c r="B26">
        <v>3619676</v>
      </c>
      <c r="C26" s="1">
        <v>43101</v>
      </c>
      <c r="D26">
        <f t="shared" si="1"/>
        <v>100546</v>
      </c>
    </row>
    <row r="27" spans="1:4" x14ac:dyDescent="0.25">
      <c r="A27">
        <v>2016</v>
      </c>
      <c r="B27">
        <v>3619676</v>
      </c>
      <c r="C27" s="1">
        <v>43132</v>
      </c>
      <c r="D27">
        <f t="shared" si="1"/>
        <v>100546</v>
      </c>
    </row>
    <row r="28" spans="1:4" x14ac:dyDescent="0.25">
      <c r="A28">
        <v>2016</v>
      </c>
      <c r="B28">
        <v>3619676</v>
      </c>
      <c r="C28" s="1">
        <v>43160</v>
      </c>
      <c r="D28">
        <f t="shared" si="1"/>
        <v>100546</v>
      </c>
    </row>
    <row r="29" spans="1:4" x14ac:dyDescent="0.25">
      <c r="A29">
        <v>2016</v>
      </c>
      <c r="B29">
        <v>3619676</v>
      </c>
      <c r="C29" s="1">
        <v>43191</v>
      </c>
      <c r="D29">
        <f t="shared" si="1"/>
        <v>100546</v>
      </c>
    </row>
    <row r="30" spans="1:4" x14ac:dyDescent="0.25">
      <c r="A30">
        <v>2016</v>
      </c>
      <c r="B30">
        <v>3619676</v>
      </c>
      <c r="C30" s="1">
        <v>43221</v>
      </c>
      <c r="D30">
        <f t="shared" si="1"/>
        <v>100546</v>
      </c>
    </row>
    <row r="31" spans="1:4" x14ac:dyDescent="0.25">
      <c r="A31">
        <v>2016</v>
      </c>
      <c r="B31">
        <v>3619676</v>
      </c>
      <c r="C31" s="1">
        <v>43252</v>
      </c>
      <c r="D31">
        <f t="shared" si="1"/>
        <v>100546</v>
      </c>
    </row>
    <row r="32" spans="1:4" x14ac:dyDescent="0.25">
      <c r="A32">
        <v>2016</v>
      </c>
      <c r="B32">
        <v>3619676</v>
      </c>
      <c r="C32" s="1">
        <v>43282</v>
      </c>
      <c r="D32">
        <f t="shared" si="1"/>
        <v>100546</v>
      </c>
    </row>
    <row r="33" spans="1:5" x14ac:dyDescent="0.25">
      <c r="A33">
        <v>2016</v>
      </c>
      <c r="B33">
        <v>3619676</v>
      </c>
      <c r="C33" s="1">
        <v>43313</v>
      </c>
      <c r="D33">
        <f t="shared" si="1"/>
        <v>100546</v>
      </c>
    </row>
    <row r="34" spans="1:5" x14ac:dyDescent="0.25">
      <c r="A34">
        <v>2016</v>
      </c>
      <c r="B34">
        <v>3619676</v>
      </c>
      <c r="C34" s="1">
        <v>43344</v>
      </c>
      <c r="D34">
        <f t="shared" si="1"/>
        <v>100546</v>
      </c>
    </row>
    <row r="35" spans="1:5" x14ac:dyDescent="0.25">
      <c r="A35">
        <v>2016</v>
      </c>
      <c r="B35">
        <v>3619676</v>
      </c>
      <c r="C35" s="1">
        <v>43374</v>
      </c>
      <c r="D35">
        <f t="shared" si="1"/>
        <v>100546</v>
      </c>
    </row>
    <row r="36" spans="1:5" x14ac:dyDescent="0.25">
      <c r="A36">
        <v>2016</v>
      </c>
      <c r="B36">
        <v>3619676</v>
      </c>
      <c r="C36" s="1">
        <v>43405</v>
      </c>
      <c r="D36">
        <f t="shared" si="1"/>
        <v>100546</v>
      </c>
    </row>
    <row r="37" spans="1:5" x14ac:dyDescent="0.25">
      <c r="A37">
        <v>2016</v>
      </c>
      <c r="B37">
        <v>3619676</v>
      </c>
      <c r="C37" s="1">
        <v>43435</v>
      </c>
      <c r="D37">
        <f>ROUND(B37/36,0)-1</f>
        <v>100546</v>
      </c>
    </row>
    <row r="38" spans="1:5" x14ac:dyDescent="0.25">
      <c r="A38">
        <v>2017</v>
      </c>
      <c r="B38">
        <v>2901453</v>
      </c>
      <c r="C38" s="1">
        <v>42736</v>
      </c>
      <c r="D38">
        <f>ROUND(B38/36,0)</f>
        <v>80596</v>
      </c>
      <c r="E38">
        <v>-56954.73</v>
      </c>
    </row>
    <row r="39" spans="1:5" x14ac:dyDescent="0.25">
      <c r="A39">
        <v>2017</v>
      </c>
      <c r="B39">
        <v>2901453</v>
      </c>
      <c r="C39" s="1">
        <v>42767</v>
      </c>
      <c r="D39">
        <f t="shared" ref="D39:D70" si="2">ROUND(B39/36,0)</f>
        <v>80596</v>
      </c>
    </row>
    <row r="40" spans="1:5" x14ac:dyDescent="0.25">
      <c r="A40">
        <v>2017</v>
      </c>
      <c r="B40">
        <v>2901453</v>
      </c>
      <c r="C40" s="1">
        <v>42795</v>
      </c>
      <c r="D40">
        <f t="shared" si="2"/>
        <v>80596</v>
      </c>
      <c r="E40">
        <v>-10005.620000000001</v>
      </c>
    </row>
    <row r="41" spans="1:5" x14ac:dyDescent="0.25">
      <c r="A41">
        <v>2017</v>
      </c>
      <c r="B41">
        <v>2901453</v>
      </c>
      <c r="C41" s="1">
        <v>42826</v>
      </c>
      <c r="D41">
        <f t="shared" si="2"/>
        <v>80596</v>
      </c>
      <c r="E41">
        <v>101620.4</v>
      </c>
    </row>
    <row r="42" spans="1:5" x14ac:dyDescent="0.25">
      <c r="A42">
        <v>2017</v>
      </c>
      <c r="B42">
        <v>2901453</v>
      </c>
      <c r="C42" s="1">
        <v>42856</v>
      </c>
      <c r="D42">
        <f t="shared" si="2"/>
        <v>80596</v>
      </c>
      <c r="E42">
        <v>122289.95000000001</v>
      </c>
    </row>
    <row r="43" spans="1:5" x14ac:dyDescent="0.25">
      <c r="A43">
        <v>2017</v>
      </c>
      <c r="B43">
        <v>2901453</v>
      </c>
      <c r="C43" s="1">
        <v>42887</v>
      </c>
      <c r="D43">
        <f t="shared" si="2"/>
        <v>80596</v>
      </c>
      <c r="E43">
        <v>530687.24</v>
      </c>
    </row>
    <row r="44" spans="1:5" x14ac:dyDescent="0.25">
      <c r="A44">
        <v>2017</v>
      </c>
      <c r="B44">
        <v>2901453</v>
      </c>
      <c r="C44" s="1">
        <v>42917</v>
      </c>
      <c r="D44">
        <f t="shared" si="2"/>
        <v>80596</v>
      </c>
      <c r="E44">
        <v>1187289.7300000002</v>
      </c>
    </row>
    <row r="45" spans="1:5" x14ac:dyDescent="0.25">
      <c r="A45">
        <v>2017</v>
      </c>
      <c r="B45">
        <v>2901453</v>
      </c>
      <c r="C45" s="1">
        <v>42948</v>
      </c>
      <c r="D45">
        <f t="shared" si="2"/>
        <v>80596</v>
      </c>
      <c r="E45">
        <v>926104.6</v>
      </c>
    </row>
    <row r="46" spans="1:5" x14ac:dyDescent="0.25">
      <c r="A46">
        <v>2017</v>
      </c>
      <c r="B46">
        <v>2901453</v>
      </c>
      <c r="C46" s="1">
        <v>42979</v>
      </c>
      <c r="D46">
        <f t="shared" si="2"/>
        <v>80596</v>
      </c>
      <c r="E46">
        <v>127012.86000000002</v>
      </c>
    </row>
    <row r="47" spans="1:5" x14ac:dyDescent="0.25">
      <c r="A47">
        <v>2017</v>
      </c>
      <c r="B47">
        <v>2901453</v>
      </c>
      <c r="C47" s="1">
        <v>43009</v>
      </c>
      <c r="D47">
        <f t="shared" si="2"/>
        <v>80596</v>
      </c>
      <c r="E47">
        <v>-56777.899999999994</v>
      </c>
    </row>
    <row r="48" spans="1:5" x14ac:dyDescent="0.25">
      <c r="A48">
        <v>2017</v>
      </c>
      <c r="B48">
        <v>2901453</v>
      </c>
      <c r="C48" s="1">
        <v>43040</v>
      </c>
      <c r="D48">
        <f t="shared" si="2"/>
        <v>80596</v>
      </c>
      <c r="E48">
        <v>-5055.5999999999995</v>
      </c>
    </row>
    <row r="49" spans="1:5" x14ac:dyDescent="0.25">
      <c r="A49">
        <v>2017</v>
      </c>
      <c r="B49">
        <v>2901453</v>
      </c>
      <c r="C49" s="1">
        <v>43070</v>
      </c>
      <c r="D49">
        <f t="shared" si="2"/>
        <v>80596</v>
      </c>
      <c r="E49">
        <v>35242.06</v>
      </c>
    </row>
    <row r="50" spans="1:5" x14ac:dyDescent="0.25">
      <c r="A50">
        <v>2017</v>
      </c>
      <c r="B50">
        <v>2901453</v>
      </c>
      <c r="C50" s="1">
        <v>43101</v>
      </c>
      <c r="D50">
        <f t="shared" si="2"/>
        <v>80596</v>
      </c>
    </row>
    <row r="51" spans="1:5" x14ac:dyDescent="0.25">
      <c r="A51">
        <v>2017</v>
      </c>
      <c r="B51">
        <v>2901453</v>
      </c>
      <c r="C51" s="1">
        <v>43132</v>
      </c>
      <c r="D51">
        <f t="shared" si="2"/>
        <v>80596</v>
      </c>
    </row>
    <row r="52" spans="1:5" x14ac:dyDescent="0.25">
      <c r="A52">
        <v>2017</v>
      </c>
      <c r="B52">
        <v>2901453</v>
      </c>
      <c r="C52" s="1">
        <v>43160</v>
      </c>
      <c r="D52">
        <f t="shared" si="2"/>
        <v>80596</v>
      </c>
    </row>
    <row r="53" spans="1:5" x14ac:dyDescent="0.25">
      <c r="A53">
        <v>2017</v>
      </c>
      <c r="B53">
        <v>2901453</v>
      </c>
      <c r="C53" s="1">
        <v>43191</v>
      </c>
      <c r="D53">
        <f t="shared" si="2"/>
        <v>80596</v>
      </c>
    </row>
    <row r="54" spans="1:5" x14ac:dyDescent="0.25">
      <c r="A54">
        <v>2017</v>
      </c>
      <c r="B54">
        <v>2901453</v>
      </c>
      <c r="C54" s="1">
        <v>43221</v>
      </c>
      <c r="D54">
        <f t="shared" si="2"/>
        <v>80596</v>
      </c>
    </row>
    <row r="55" spans="1:5" x14ac:dyDescent="0.25">
      <c r="A55">
        <v>2017</v>
      </c>
      <c r="B55">
        <v>2901453</v>
      </c>
      <c r="C55" s="1">
        <v>43252</v>
      </c>
      <c r="D55">
        <f t="shared" si="2"/>
        <v>80596</v>
      </c>
    </row>
    <row r="56" spans="1:5" x14ac:dyDescent="0.25">
      <c r="A56">
        <v>2017</v>
      </c>
      <c r="B56">
        <v>2901453</v>
      </c>
      <c r="C56" s="1">
        <v>43282</v>
      </c>
      <c r="D56">
        <f t="shared" si="2"/>
        <v>80596</v>
      </c>
    </row>
    <row r="57" spans="1:5" x14ac:dyDescent="0.25">
      <c r="A57">
        <v>2017</v>
      </c>
      <c r="B57">
        <v>2901453</v>
      </c>
      <c r="C57" s="1">
        <v>43313</v>
      </c>
      <c r="D57">
        <f t="shared" si="2"/>
        <v>80596</v>
      </c>
    </row>
    <row r="58" spans="1:5" x14ac:dyDescent="0.25">
      <c r="A58">
        <v>2017</v>
      </c>
      <c r="B58">
        <v>2901453</v>
      </c>
      <c r="C58" s="1">
        <v>43344</v>
      </c>
      <c r="D58">
        <f t="shared" si="2"/>
        <v>80596</v>
      </c>
    </row>
    <row r="59" spans="1:5" x14ac:dyDescent="0.25">
      <c r="A59">
        <v>2017</v>
      </c>
      <c r="B59">
        <v>2901453</v>
      </c>
      <c r="C59" s="1">
        <v>43374</v>
      </c>
      <c r="D59">
        <f t="shared" si="2"/>
        <v>80596</v>
      </c>
    </row>
    <row r="60" spans="1:5" x14ac:dyDescent="0.25">
      <c r="A60">
        <v>2017</v>
      </c>
      <c r="B60">
        <v>2901453</v>
      </c>
      <c r="C60" s="1">
        <v>43405</v>
      </c>
      <c r="D60">
        <f t="shared" si="2"/>
        <v>80596</v>
      </c>
    </row>
    <row r="61" spans="1:5" x14ac:dyDescent="0.25">
      <c r="A61">
        <v>2017</v>
      </c>
      <c r="B61">
        <v>2901453</v>
      </c>
      <c r="C61" s="1">
        <v>43435</v>
      </c>
      <c r="D61">
        <f t="shared" si="2"/>
        <v>80596</v>
      </c>
    </row>
    <row r="62" spans="1:5" x14ac:dyDescent="0.25">
      <c r="A62">
        <v>2017</v>
      </c>
      <c r="B62">
        <v>2901453</v>
      </c>
      <c r="C62" s="1">
        <v>43466</v>
      </c>
      <c r="D62">
        <f t="shared" si="2"/>
        <v>80596</v>
      </c>
    </row>
    <row r="63" spans="1:5" x14ac:dyDescent="0.25">
      <c r="A63">
        <v>2017</v>
      </c>
      <c r="B63">
        <v>2901453</v>
      </c>
      <c r="C63" s="1">
        <v>43497</v>
      </c>
      <c r="D63">
        <f t="shared" si="2"/>
        <v>80596</v>
      </c>
    </row>
    <row r="64" spans="1:5" x14ac:dyDescent="0.25">
      <c r="A64">
        <v>2017</v>
      </c>
      <c r="B64">
        <v>2901453</v>
      </c>
      <c r="C64" s="1">
        <v>43525</v>
      </c>
      <c r="D64">
        <f t="shared" si="2"/>
        <v>80596</v>
      </c>
    </row>
    <row r="65" spans="1:5" x14ac:dyDescent="0.25">
      <c r="A65">
        <v>2017</v>
      </c>
      <c r="B65">
        <v>2901453</v>
      </c>
      <c r="C65" s="1">
        <v>43556</v>
      </c>
      <c r="D65">
        <f t="shared" si="2"/>
        <v>80596</v>
      </c>
    </row>
    <row r="66" spans="1:5" x14ac:dyDescent="0.25">
      <c r="A66">
        <v>2017</v>
      </c>
      <c r="B66">
        <v>2901453</v>
      </c>
      <c r="C66" s="1">
        <v>43586</v>
      </c>
      <c r="D66">
        <f t="shared" si="2"/>
        <v>80596</v>
      </c>
    </row>
    <row r="67" spans="1:5" x14ac:dyDescent="0.25">
      <c r="A67">
        <v>2017</v>
      </c>
      <c r="B67">
        <v>2901453</v>
      </c>
      <c r="C67" s="1">
        <v>43617</v>
      </c>
      <c r="D67">
        <f t="shared" si="2"/>
        <v>80596</v>
      </c>
    </row>
    <row r="68" spans="1:5" x14ac:dyDescent="0.25">
      <c r="A68">
        <v>2017</v>
      </c>
      <c r="B68">
        <v>2901453</v>
      </c>
      <c r="C68" s="1">
        <v>43647</v>
      </c>
      <c r="D68">
        <f t="shared" si="2"/>
        <v>80596</v>
      </c>
    </row>
    <row r="69" spans="1:5" x14ac:dyDescent="0.25">
      <c r="A69">
        <v>2017</v>
      </c>
      <c r="B69">
        <v>2901453</v>
      </c>
      <c r="C69" s="1">
        <v>43678</v>
      </c>
      <c r="D69">
        <f t="shared" si="2"/>
        <v>80596</v>
      </c>
    </row>
    <row r="70" spans="1:5" x14ac:dyDescent="0.25">
      <c r="A70">
        <v>2017</v>
      </c>
      <c r="B70">
        <v>2901453</v>
      </c>
      <c r="C70" s="1">
        <v>43709</v>
      </c>
      <c r="D70">
        <f t="shared" si="2"/>
        <v>80596</v>
      </c>
    </row>
    <row r="71" spans="1:5" x14ac:dyDescent="0.25">
      <c r="A71">
        <v>2017</v>
      </c>
      <c r="B71">
        <v>2901453</v>
      </c>
      <c r="C71" s="1">
        <v>43739</v>
      </c>
      <c r="D71">
        <f>ROUND(B71/36,0)-1</f>
        <v>80595</v>
      </c>
    </row>
    <row r="72" spans="1:5" x14ac:dyDescent="0.25">
      <c r="A72">
        <v>2017</v>
      </c>
      <c r="B72">
        <v>2901453</v>
      </c>
      <c r="C72" s="1">
        <v>43770</v>
      </c>
      <c r="D72">
        <f>ROUND(B72/36,0)-1</f>
        <v>80595</v>
      </c>
    </row>
    <row r="73" spans="1:5" x14ac:dyDescent="0.25">
      <c r="A73">
        <v>2017</v>
      </c>
      <c r="B73">
        <v>2901453</v>
      </c>
      <c r="C73" s="1">
        <v>43800</v>
      </c>
      <c r="D73">
        <f>ROUND(B73/36,0)-1</f>
        <v>80595</v>
      </c>
    </row>
    <row r="74" spans="1:5" x14ac:dyDescent="0.25">
      <c r="A74">
        <v>2018</v>
      </c>
      <c r="B74" s="2">
        <f>SUM(E74:E85)</f>
        <v>308086.77999999997</v>
      </c>
      <c r="C74" s="1">
        <v>43101</v>
      </c>
      <c r="D74">
        <f>ROUND(B74/36,0)</f>
        <v>8558</v>
      </c>
      <c r="E74">
        <v>15935.179999999998</v>
      </c>
    </row>
    <row r="75" spans="1:5" x14ac:dyDescent="0.25">
      <c r="A75">
        <v>2018</v>
      </c>
      <c r="B75">
        <f>B74</f>
        <v>308086.77999999997</v>
      </c>
      <c r="C75" s="1">
        <v>43132</v>
      </c>
      <c r="D75">
        <f t="shared" ref="D75:D109" si="3">ROUND(B75/36,0)</f>
        <v>8558</v>
      </c>
      <c r="E75">
        <v>1146.43</v>
      </c>
    </row>
    <row r="76" spans="1:5" x14ac:dyDescent="0.25">
      <c r="A76">
        <v>2018</v>
      </c>
      <c r="B76">
        <f t="shared" ref="B76:B109" si="4">B75</f>
        <v>308086.77999999997</v>
      </c>
      <c r="C76" s="1">
        <v>43160</v>
      </c>
      <c r="D76">
        <f t="shared" si="3"/>
        <v>8558</v>
      </c>
      <c r="E76">
        <v>294637.59999999998</v>
      </c>
    </row>
    <row r="77" spans="1:5" x14ac:dyDescent="0.25">
      <c r="A77">
        <v>2018</v>
      </c>
      <c r="B77">
        <f t="shared" si="4"/>
        <v>308086.77999999997</v>
      </c>
      <c r="C77" s="1">
        <v>43191</v>
      </c>
      <c r="D77">
        <f t="shared" si="3"/>
        <v>8558</v>
      </c>
      <c r="E77">
        <v>-3632.43</v>
      </c>
    </row>
    <row r="78" spans="1:5" x14ac:dyDescent="0.25">
      <c r="A78">
        <v>2018</v>
      </c>
      <c r="B78">
        <f t="shared" si="4"/>
        <v>308086.77999999997</v>
      </c>
      <c r="C78" s="1">
        <v>43221</v>
      </c>
      <c r="D78">
        <f t="shared" si="3"/>
        <v>8558</v>
      </c>
    </row>
    <row r="79" spans="1:5" x14ac:dyDescent="0.25">
      <c r="A79">
        <v>2018</v>
      </c>
      <c r="B79">
        <f t="shared" si="4"/>
        <v>308086.77999999997</v>
      </c>
      <c r="C79" s="1">
        <v>43252</v>
      </c>
      <c r="D79">
        <f t="shared" si="3"/>
        <v>8558</v>
      </c>
    </row>
    <row r="80" spans="1:5" x14ac:dyDescent="0.25">
      <c r="A80">
        <v>2018</v>
      </c>
      <c r="B80">
        <f t="shared" si="4"/>
        <v>308086.77999999997</v>
      </c>
      <c r="C80" s="1">
        <v>43282</v>
      </c>
      <c r="D80">
        <f t="shared" si="3"/>
        <v>8558</v>
      </c>
    </row>
    <row r="81" spans="1:4" x14ac:dyDescent="0.25">
      <c r="A81">
        <v>2018</v>
      </c>
      <c r="B81">
        <f t="shared" si="4"/>
        <v>308086.77999999997</v>
      </c>
      <c r="C81" s="1">
        <v>43313</v>
      </c>
      <c r="D81">
        <f t="shared" si="3"/>
        <v>8558</v>
      </c>
    </row>
    <row r="82" spans="1:4" x14ac:dyDescent="0.25">
      <c r="A82">
        <v>2018</v>
      </c>
      <c r="B82">
        <f t="shared" si="4"/>
        <v>308086.77999999997</v>
      </c>
      <c r="C82" s="1">
        <v>43344</v>
      </c>
      <c r="D82">
        <f t="shared" si="3"/>
        <v>8558</v>
      </c>
    </row>
    <row r="83" spans="1:4" x14ac:dyDescent="0.25">
      <c r="A83">
        <v>2018</v>
      </c>
      <c r="B83">
        <f t="shared" si="4"/>
        <v>308086.77999999997</v>
      </c>
      <c r="C83" s="1">
        <v>43374</v>
      </c>
      <c r="D83">
        <f t="shared" si="3"/>
        <v>8558</v>
      </c>
    </row>
    <row r="84" spans="1:4" x14ac:dyDescent="0.25">
      <c r="A84">
        <v>2018</v>
      </c>
      <c r="B84">
        <f t="shared" si="4"/>
        <v>308086.77999999997</v>
      </c>
      <c r="C84" s="1">
        <v>43405</v>
      </c>
      <c r="D84">
        <f t="shared" si="3"/>
        <v>8558</v>
      </c>
    </row>
    <row r="85" spans="1:4" x14ac:dyDescent="0.25">
      <c r="A85">
        <v>2018</v>
      </c>
      <c r="B85">
        <f t="shared" si="4"/>
        <v>308086.77999999997</v>
      </c>
      <c r="C85" s="1">
        <v>43435</v>
      </c>
      <c r="D85">
        <f t="shared" si="3"/>
        <v>8558</v>
      </c>
    </row>
    <row r="86" spans="1:4" x14ac:dyDescent="0.25">
      <c r="A86">
        <v>2018</v>
      </c>
      <c r="B86">
        <f t="shared" si="4"/>
        <v>308086.77999999997</v>
      </c>
      <c r="C86" s="1">
        <v>43466</v>
      </c>
      <c r="D86">
        <f t="shared" si="3"/>
        <v>8558</v>
      </c>
    </row>
    <row r="87" spans="1:4" x14ac:dyDescent="0.25">
      <c r="A87">
        <v>2018</v>
      </c>
      <c r="B87">
        <f t="shared" si="4"/>
        <v>308086.77999999997</v>
      </c>
      <c r="C87" s="1">
        <v>43497</v>
      </c>
      <c r="D87">
        <f t="shared" si="3"/>
        <v>8558</v>
      </c>
    </row>
    <row r="88" spans="1:4" x14ac:dyDescent="0.25">
      <c r="A88">
        <v>2018</v>
      </c>
      <c r="B88">
        <f t="shared" si="4"/>
        <v>308086.77999999997</v>
      </c>
      <c r="C88" s="1">
        <v>43525</v>
      </c>
      <c r="D88">
        <f t="shared" si="3"/>
        <v>8558</v>
      </c>
    </row>
    <row r="89" spans="1:4" x14ac:dyDescent="0.25">
      <c r="A89">
        <v>2018</v>
      </c>
      <c r="B89">
        <f t="shared" si="4"/>
        <v>308086.77999999997</v>
      </c>
      <c r="C89" s="1">
        <v>43556</v>
      </c>
      <c r="D89">
        <f t="shared" si="3"/>
        <v>8558</v>
      </c>
    </row>
    <row r="90" spans="1:4" x14ac:dyDescent="0.25">
      <c r="A90">
        <v>2018</v>
      </c>
      <c r="B90">
        <f t="shared" si="4"/>
        <v>308086.77999999997</v>
      </c>
      <c r="C90" s="1">
        <v>43586</v>
      </c>
      <c r="D90">
        <f t="shared" si="3"/>
        <v>8558</v>
      </c>
    </row>
    <row r="91" spans="1:4" x14ac:dyDescent="0.25">
      <c r="A91">
        <v>2018</v>
      </c>
      <c r="B91">
        <f t="shared" si="4"/>
        <v>308086.77999999997</v>
      </c>
      <c r="C91" s="1">
        <v>43617</v>
      </c>
      <c r="D91">
        <f t="shared" si="3"/>
        <v>8558</v>
      </c>
    </row>
    <row r="92" spans="1:4" x14ac:dyDescent="0.25">
      <c r="A92">
        <v>2018</v>
      </c>
      <c r="B92">
        <f t="shared" si="4"/>
        <v>308086.77999999997</v>
      </c>
      <c r="C92" s="1">
        <v>43647</v>
      </c>
      <c r="D92">
        <f t="shared" si="3"/>
        <v>8558</v>
      </c>
    </row>
    <row r="93" spans="1:4" x14ac:dyDescent="0.25">
      <c r="A93">
        <v>2018</v>
      </c>
      <c r="B93">
        <f t="shared" si="4"/>
        <v>308086.77999999997</v>
      </c>
      <c r="C93" s="1">
        <v>43678</v>
      </c>
      <c r="D93">
        <f t="shared" si="3"/>
        <v>8558</v>
      </c>
    </row>
    <row r="94" spans="1:4" x14ac:dyDescent="0.25">
      <c r="A94">
        <v>2018</v>
      </c>
      <c r="B94">
        <f t="shared" si="4"/>
        <v>308086.77999999997</v>
      </c>
      <c r="C94" s="1">
        <v>43709</v>
      </c>
      <c r="D94">
        <f t="shared" si="3"/>
        <v>8558</v>
      </c>
    </row>
    <row r="95" spans="1:4" x14ac:dyDescent="0.25">
      <c r="A95">
        <v>2018</v>
      </c>
      <c r="B95">
        <f t="shared" si="4"/>
        <v>308086.77999999997</v>
      </c>
      <c r="C95" s="1">
        <v>43739</v>
      </c>
      <c r="D95">
        <f t="shared" si="3"/>
        <v>8558</v>
      </c>
    </row>
    <row r="96" spans="1:4" x14ac:dyDescent="0.25">
      <c r="A96">
        <v>2018</v>
      </c>
      <c r="B96">
        <f t="shared" si="4"/>
        <v>308086.77999999997</v>
      </c>
      <c r="C96" s="1">
        <v>43770</v>
      </c>
      <c r="D96">
        <f t="shared" si="3"/>
        <v>8558</v>
      </c>
    </row>
    <row r="97" spans="1:4" x14ac:dyDescent="0.25">
      <c r="A97">
        <v>2018</v>
      </c>
      <c r="B97">
        <f t="shared" si="4"/>
        <v>308086.77999999997</v>
      </c>
      <c r="C97" s="1">
        <v>43800</v>
      </c>
      <c r="D97">
        <f t="shared" si="3"/>
        <v>8558</v>
      </c>
    </row>
    <row r="98" spans="1:4" x14ac:dyDescent="0.25">
      <c r="A98">
        <v>2018</v>
      </c>
      <c r="B98">
        <f t="shared" si="4"/>
        <v>308086.77999999997</v>
      </c>
      <c r="C98" s="1">
        <v>43831</v>
      </c>
      <c r="D98">
        <f t="shared" si="3"/>
        <v>8558</v>
      </c>
    </row>
    <row r="99" spans="1:4" x14ac:dyDescent="0.25">
      <c r="A99">
        <v>2018</v>
      </c>
      <c r="B99">
        <f t="shared" si="4"/>
        <v>308086.77999999997</v>
      </c>
      <c r="C99" s="1">
        <v>43862</v>
      </c>
      <c r="D99">
        <f t="shared" si="3"/>
        <v>8558</v>
      </c>
    </row>
    <row r="100" spans="1:4" x14ac:dyDescent="0.25">
      <c r="A100">
        <v>2018</v>
      </c>
      <c r="B100">
        <f t="shared" si="4"/>
        <v>308086.77999999997</v>
      </c>
      <c r="C100" s="1">
        <v>43891</v>
      </c>
      <c r="D100">
        <f t="shared" si="3"/>
        <v>8558</v>
      </c>
    </row>
    <row r="101" spans="1:4" x14ac:dyDescent="0.25">
      <c r="A101">
        <v>2018</v>
      </c>
      <c r="B101">
        <f t="shared" si="4"/>
        <v>308086.77999999997</v>
      </c>
      <c r="C101" s="1">
        <v>43922</v>
      </c>
      <c r="D101">
        <f t="shared" si="3"/>
        <v>8558</v>
      </c>
    </row>
    <row r="102" spans="1:4" x14ac:dyDescent="0.25">
      <c r="A102">
        <v>2018</v>
      </c>
      <c r="B102">
        <f t="shared" si="4"/>
        <v>308086.77999999997</v>
      </c>
      <c r="C102" s="1">
        <v>43952</v>
      </c>
      <c r="D102">
        <f t="shared" si="3"/>
        <v>8558</v>
      </c>
    </row>
    <row r="103" spans="1:4" x14ac:dyDescent="0.25">
      <c r="A103">
        <v>2018</v>
      </c>
      <c r="B103">
        <f t="shared" si="4"/>
        <v>308086.77999999997</v>
      </c>
      <c r="C103" s="1">
        <v>43983</v>
      </c>
      <c r="D103">
        <f t="shared" si="3"/>
        <v>8558</v>
      </c>
    </row>
    <row r="104" spans="1:4" x14ac:dyDescent="0.25">
      <c r="A104">
        <v>2018</v>
      </c>
      <c r="B104">
        <f t="shared" si="4"/>
        <v>308086.77999999997</v>
      </c>
      <c r="C104" s="1">
        <v>44013</v>
      </c>
      <c r="D104">
        <f t="shared" si="3"/>
        <v>8558</v>
      </c>
    </row>
    <row r="105" spans="1:4" x14ac:dyDescent="0.25">
      <c r="A105">
        <v>2018</v>
      </c>
      <c r="B105">
        <f t="shared" si="4"/>
        <v>308086.77999999997</v>
      </c>
      <c r="C105" s="1">
        <v>44044</v>
      </c>
      <c r="D105">
        <f t="shared" si="3"/>
        <v>8558</v>
      </c>
    </row>
    <row r="106" spans="1:4" x14ac:dyDescent="0.25">
      <c r="A106">
        <v>2018</v>
      </c>
      <c r="B106">
        <f t="shared" si="4"/>
        <v>308086.77999999997</v>
      </c>
      <c r="C106" s="1">
        <v>44075</v>
      </c>
      <c r="D106">
        <f t="shared" si="3"/>
        <v>8558</v>
      </c>
    </row>
    <row r="107" spans="1:4" x14ac:dyDescent="0.25">
      <c r="A107">
        <v>2018</v>
      </c>
      <c r="B107">
        <f t="shared" si="4"/>
        <v>308086.77999999997</v>
      </c>
      <c r="C107" s="1">
        <v>44105</v>
      </c>
      <c r="D107">
        <f t="shared" si="3"/>
        <v>8558</v>
      </c>
    </row>
    <row r="108" spans="1:4" x14ac:dyDescent="0.25">
      <c r="A108">
        <v>2018</v>
      </c>
      <c r="B108">
        <f t="shared" si="4"/>
        <v>308086.77999999997</v>
      </c>
      <c r="C108" s="1">
        <v>44136</v>
      </c>
      <c r="D108">
        <f t="shared" si="3"/>
        <v>8558</v>
      </c>
    </row>
    <row r="109" spans="1:4" x14ac:dyDescent="0.25">
      <c r="A109">
        <v>2018</v>
      </c>
      <c r="B109">
        <f t="shared" si="4"/>
        <v>308086.77999999997</v>
      </c>
      <c r="C109" s="1">
        <v>44166</v>
      </c>
      <c r="D109">
        <f t="shared" si="3"/>
        <v>8558</v>
      </c>
    </row>
    <row r="110" spans="1:4" x14ac:dyDescent="0.25">
      <c r="C110" s="1"/>
    </row>
    <row r="111" spans="1:4" x14ac:dyDescent="0.25">
      <c r="C111"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Props1.xml><?xml version="1.0" encoding="utf-8"?>
<ds:datastoreItem xmlns:ds="http://schemas.openxmlformats.org/officeDocument/2006/customXml" ds:itemID="{F0E2FEEB-9C02-4B56-8715-C5053D4A0A42}"/>
</file>

<file path=customXml/itemProps2.xml><?xml version="1.0" encoding="utf-8"?>
<ds:datastoreItem xmlns:ds="http://schemas.openxmlformats.org/officeDocument/2006/customXml" ds:itemID="{3A05786E-49B9-48C7-A055-1AB36AC21BE9}"/>
</file>

<file path=customXml/itemProps3.xml><?xml version="1.0" encoding="utf-8"?>
<ds:datastoreItem xmlns:ds="http://schemas.openxmlformats.org/officeDocument/2006/customXml" ds:itemID="{ED8C9434-C654-4E30-9753-445CC4217657}"/>
</file>

<file path=customXml/itemProps4.xml><?xml version="1.0" encoding="utf-8"?>
<ds:datastoreItem xmlns:ds="http://schemas.openxmlformats.org/officeDocument/2006/customXml" ds:itemID="{0D620AB5-DD9C-4B80-9D03-383017C011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ADJ</vt:lpstr>
      <vt:lpstr>Actual Expense</vt:lpstr>
      <vt:lpstr>Amortization</vt:lpstr>
      <vt:lpstr>Data</vt:lpstr>
      <vt:lpstr>ADJ!Print_Area</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Pluth, Jeanne</dc:creator>
  <cp:lastModifiedBy>Andrews, Liz</cp:lastModifiedBy>
  <cp:lastPrinted>2019-03-20T16:12:48Z</cp:lastPrinted>
  <dcterms:created xsi:type="dcterms:W3CDTF">2018-09-28T15:17:03Z</dcterms:created>
  <dcterms:modified xsi:type="dcterms:W3CDTF">2019-03-20T16:12:49Z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