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telco" sheetId="1" r:id="rId1"/>
  </sheets>
  <definedNames/>
  <calcPr fullCalcOnLoad="1"/>
</workbook>
</file>

<file path=xl/sharedStrings.xml><?xml version="1.0" encoding="utf-8"?>
<sst xmlns="http://schemas.openxmlformats.org/spreadsheetml/2006/main" count="186" uniqueCount="40">
  <si>
    <t>Inventory</t>
  </si>
  <si>
    <t>Assessment</t>
  </si>
  <si>
    <t>Overall</t>
  </si>
  <si>
    <t>Year 2000 Program Phase</t>
  </si>
  <si>
    <t>Remediation/Testing</t>
  </si>
  <si>
    <t>Average Percent Complete</t>
  </si>
  <si>
    <t>Critical</t>
  </si>
  <si>
    <t>Non-Critical</t>
  </si>
  <si>
    <t>MCI</t>
  </si>
  <si>
    <t xml:space="preserve">AT&amp;T </t>
  </si>
  <si>
    <t>Sprint</t>
  </si>
  <si>
    <t>GTE</t>
  </si>
  <si>
    <t>Overall Long Distance</t>
  </si>
  <si>
    <t>Overall Local</t>
  </si>
  <si>
    <t>Weighted completion</t>
  </si>
  <si>
    <t>Overall Weighted completion</t>
  </si>
  <si>
    <t>US West</t>
  </si>
  <si>
    <t xml:space="preserve">   Network Elements</t>
  </si>
  <si>
    <t xml:space="preserve">   Support Systems</t>
  </si>
  <si>
    <t xml:space="preserve">   Auxiliary Systems</t>
  </si>
  <si>
    <t>Assessment of Probability of failure &amp; risk</t>
  </si>
  <si>
    <t>Remediation/ Testing</t>
  </si>
  <si>
    <t>Estimated Completion</t>
  </si>
  <si>
    <t>Preparation of contingency plan</t>
  </si>
  <si>
    <t>N/A</t>
  </si>
  <si>
    <t>N/A = Not Available</t>
  </si>
  <si>
    <t>Not reported</t>
  </si>
  <si>
    <t>Wahkiakum West</t>
  </si>
  <si>
    <t>TDS Telecom</t>
  </si>
  <si>
    <t>Toledo Telephone Co.</t>
  </si>
  <si>
    <t>Toledo Telephone</t>
  </si>
  <si>
    <t>Not Reported</t>
  </si>
  <si>
    <t>CenturyTel</t>
  </si>
  <si>
    <t>Industry Summary</t>
  </si>
  <si>
    <t>Company Reports</t>
  </si>
  <si>
    <t>Weighted Company Summary</t>
  </si>
  <si>
    <t>Large Company Weighted Summary</t>
  </si>
  <si>
    <t>92 percent of lines</t>
  </si>
  <si>
    <t>Smaller Company Weighted Summary</t>
  </si>
  <si>
    <t>8 percent of lines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</si>
</sst>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"/>
    <numFmt numFmtId="167" formatCode="0.0%"/>
    <numFmt numFmtId="168" formatCode="dd\-mmm\-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9" fontId="2" fillId="0" borderId="1" xfId="0" applyNumberFormat="1" applyFont="1" applyBorder="1" applyAlignment="1">
      <alignment/>
    </xf>
    <xf numFmtId="9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 wrapText="1"/>
    </xf>
    <xf numFmtId="9" fontId="2" fillId="0" borderId="5" xfId="0" applyNumberFormat="1" applyFont="1" applyBorder="1" applyAlignment="1">
      <alignment horizontal="center" wrapText="1"/>
    </xf>
    <xf numFmtId="9" fontId="2" fillId="0" borderId="6" xfId="19" applyFont="1" applyBorder="1" applyAlignment="1">
      <alignment horizontal="center" wrapText="1"/>
    </xf>
    <xf numFmtId="9" fontId="2" fillId="0" borderId="5" xfId="19" applyFont="1" applyBorder="1" applyAlignment="1">
      <alignment horizontal="center" wrapText="1"/>
    </xf>
    <xf numFmtId="9" fontId="2" fillId="0" borderId="7" xfId="0" applyNumberFormat="1" applyFont="1" applyBorder="1" applyAlignment="1">
      <alignment/>
    </xf>
    <xf numFmtId="9" fontId="2" fillId="0" borderId="8" xfId="0" applyNumberFormat="1" applyFont="1" applyBorder="1" applyAlignment="1">
      <alignment horizontal="center" wrapText="1"/>
    </xf>
    <xf numFmtId="9" fontId="2" fillId="0" borderId="9" xfId="0" applyNumberFormat="1" applyFont="1" applyBorder="1" applyAlignment="1">
      <alignment horizontal="center" wrapText="1"/>
    </xf>
    <xf numFmtId="9" fontId="2" fillId="0" borderId="9" xfId="19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9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4" xfId="0" applyFont="1" applyBorder="1" applyAlignment="1">
      <alignment/>
    </xf>
    <xf numFmtId="1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14" fontId="2" fillId="0" borderId="15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9" fontId="2" fillId="0" borderId="7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14" fontId="2" fillId="0" borderId="8" xfId="0" applyNumberFormat="1" applyFont="1" applyBorder="1" applyAlignment="1">
      <alignment horizontal="center" wrapText="1"/>
    </xf>
    <xf numFmtId="0" fontId="2" fillId="0" borderId="15" xfId="0" applyFont="1" applyBorder="1" applyAlignment="1">
      <alignment/>
    </xf>
    <xf numFmtId="9" fontId="2" fillId="0" borderId="0" xfId="19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/>
    </xf>
    <xf numFmtId="9" fontId="2" fillId="0" borderId="3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9" fontId="2" fillId="0" borderId="0" xfId="19" applyNumberFormat="1" applyFont="1" applyBorder="1" applyAlignment="1">
      <alignment horizontal="center" wrapText="1"/>
    </xf>
    <xf numFmtId="9" fontId="2" fillId="0" borderId="0" xfId="19" applyNumberFormat="1" applyFont="1" applyBorder="1" applyAlignment="1">
      <alignment horizontal="center"/>
    </xf>
    <xf numFmtId="9" fontId="2" fillId="0" borderId="8" xfId="19" applyNumberFormat="1" applyFont="1" applyBorder="1" applyAlignment="1">
      <alignment horizontal="center" wrapText="1"/>
    </xf>
    <xf numFmtId="9" fontId="2" fillId="0" borderId="8" xfId="19" applyNumberFormat="1" applyFont="1" applyBorder="1" applyAlignment="1">
      <alignment horizontal="center"/>
    </xf>
    <xf numFmtId="9" fontId="2" fillId="0" borderId="2" xfId="19" applyNumberFormat="1" applyFont="1" applyBorder="1" applyAlignment="1">
      <alignment horizontal="center" wrapText="1"/>
    </xf>
    <xf numFmtId="9" fontId="2" fillId="0" borderId="2" xfId="19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zoomScaleSheetLayoutView="80" workbookViewId="0" topLeftCell="A1">
      <selection activeCell="G133" sqref="G133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11.00390625" style="2" customWidth="1"/>
    <col min="4" max="4" width="13.140625" style="2" customWidth="1"/>
    <col min="5" max="5" width="14.7109375" style="2" customWidth="1"/>
    <col min="6" max="6" width="13.140625" style="2" customWidth="1"/>
    <col min="7" max="7" width="10.28125" style="2" customWidth="1"/>
    <col min="8" max="8" width="10.7109375" style="2" customWidth="1"/>
    <col min="9" max="16384" width="9.140625" style="2" customWidth="1"/>
  </cols>
  <sheetData>
    <row r="2" spans="2:5" ht="11.25">
      <c r="B2" s="3"/>
      <c r="C2" s="3"/>
      <c r="D2" s="4" t="s">
        <v>5</v>
      </c>
      <c r="E2" s="5"/>
    </row>
    <row r="3" spans="1:6" ht="12.75">
      <c r="A3" s="1" t="s">
        <v>12</v>
      </c>
      <c r="C3" s="6" t="s">
        <v>3</v>
      </c>
      <c r="D3" s="7"/>
      <c r="E3" s="76">
        <v>36250</v>
      </c>
      <c r="F3" s="76">
        <v>36525</v>
      </c>
    </row>
    <row r="4" spans="3:6" ht="11.25">
      <c r="C4" s="9" t="s">
        <v>0</v>
      </c>
      <c r="D4" s="10"/>
      <c r="E4" s="11">
        <f>+C15</f>
        <v>0.888888888888889</v>
      </c>
      <c r="F4" s="12">
        <v>0.89</v>
      </c>
    </row>
    <row r="5" spans="3:6" ht="11.25">
      <c r="C5" s="9" t="s">
        <v>1</v>
      </c>
      <c r="D5" s="10"/>
      <c r="E5" s="11">
        <f>+D15</f>
        <v>0.888888888888889</v>
      </c>
      <c r="F5" s="13">
        <v>0.89</v>
      </c>
    </row>
    <row r="6" spans="3:6" ht="11.25">
      <c r="C6" s="14" t="s">
        <v>4</v>
      </c>
      <c r="D6" s="15"/>
      <c r="E6" s="16">
        <f>+E15</f>
        <v>0.6212962962962963</v>
      </c>
      <c r="F6" s="17">
        <v>0.62</v>
      </c>
    </row>
    <row r="7" spans="2:5" ht="11.25">
      <c r="B7" s="3"/>
      <c r="C7" s="3"/>
      <c r="D7" s="3"/>
      <c r="E7" s="18"/>
    </row>
    <row r="8" spans="2:5" ht="11.25">
      <c r="B8" s="3"/>
      <c r="C8" s="3"/>
      <c r="D8" s="3"/>
      <c r="E8" s="18"/>
    </row>
    <row r="9" spans="3:5" ht="11.25">
      <c r="C9" s="15"/>
      <c r="D9" s="15"/>
      <c r="E9" s="19"/>
    </row>
    <row r="10" spans="1:6" ht="22.5">
      <c r="A10" s="74" t="s">
        <v>33</v>
      </c>
      <c r="C10" s="20" t="s">
        <v>0</v>
      </c>
      <c r="D10" s="7" t="s">
        <v>1</v>
      </c>
      <c r="E10" s="7" t="s">
        <v>21</v>
      </c>
      <c r="F10" s="21" t="s">
        <v>22</v>
      </c>
    </row>
    <row r="11" spans="2:6" ht="11.25">
      <c r="B11" s="22" t="str">
        <f>+A21</f>
        <v>AT&amp;T </v>
      </c>
      <c r="C11" s="23">
        <f>+B26</f>
        <v>0.9966666666666667</v>
      </c>
      <c r="D11" s="23">
        <f>+C26</f>
        <v>0.9966666666666667</v>
      </c>
      <c r="E11" s="23">
        <f>+D26</f>
        <v>0.945</v>
      </c>
      <c r="F11" s="24">
        <f>+G22</f>
        <v>36160</v>
      </c>
    </row>
    <row r="12" spans="2:6" ht="11.25">
      <c r="B12" s="25" t="str">
        <f>+A29</f>
        <v>MCI</v>
      </c>
      <c r="C12" s="10">
        <f>+B33</f>
        <v>0.67</v>
      </c>
      <c r="D12" s="10">
        <f>+C33</f>
        <v>0.67</v>
      </c>
      <c r="E12" s="10">
        <f>+D33</f>
        <v>0.34</v>
      </c>
      <c r="F12" s="26">
        <f>+G21</f>
        <v>36341</v>
      </c>
    </row>
    <row r="13" spans="2:6" ht="14.25" customHeight="1">
      <c r="B13" s="25" t="str">
        <f>+A36</f>
        <v>Sprint</v>
      </c>
      <c r="C13" s="10">
        <f>+B40</f>
        <v>1</v>
      </c>
      <c r="D13" s="10">
        <f>+C40</f>
        <v>1</v>
      </c>
      <c r="E13" s="10">
        <f>+D40</f>
        <v>0.5788888888888889</v>
      </c>
      <c r="F13" s="26">
        <f>+G40</f>
        <v>36341</v>
      </c>
    </row>
    <row r="14" spans="2:6" ht="11.25">
      <c r="B14" s="25"/>
      <c r="C14" s="10"/>
      <c r="D14" s="10"/>
      <c r="E14" s="10"/>
      <c r="F14" s="27"/>
    </row>
    <row r="15" spans="2:6" ht="11.25">
      <c r="B15" s="28" t="s">
        <v>2</v>
      </c>
      <c r="C15" s="15">
        <f>AVERAGE(C11:C13)</f>
        <v>0.888888888888889</v>
      </c>
      <c r="D15" s="15">
        <f>AVERAGE(D11:D13)</f>
        <v>0.888888888888889</v>
      </c>
      <c r="E15" s="15">
        <f>AVERAGE(E11:E13)</f>
        <v>0.6212962962962963</v>
      </c>
      <c r="F15" s="29">
        <v>36341</v>
      </c>
    </row>
    <row r="16" spans="2:6" ht="11.25">
      <c r="B16" s="77">
        <v>36160</v>
      </c>
      <c r="C16" s="7">
        <v>0.89</v>
      </c>
      <c r="D16" s="7">
        <v>0.89</v>
      </c>
      <c r="E16" s="7">
        <v>0.62</v>
      </c>
      <c r="F16" s="21"/>
    </row>
    <row r="17" spans="2:5" ht="11.25">
      <c r="B17" s="3"/>
      <c r="C17" s="3"/>
      <c r="D17" s="3"/>
      <c r="E17" s="18"/>
    </row>
    <row r="18" spans="1:8" ht="11.25">
      <c r="A18" s="72"/>
      <c r="B18" s="10"/>
      <c r="C18" s="10"/>
      <c r="D18" s="10"/>
      <c r="E18" s="46"/>
      <c r="F18" s="45"/>
      <c r="G18" s="45"/>
      <c r="H18" s="45"/>
    </row>
    <row r="19" spans="2:8" ht="11.25">
      <c r="B19" s="15"/>
      <c r="C19" s="15"/>
      <c r="D19" s="15"/>
      <c r="E19" s="19"/>
      <c r="F19" s="47"/>
      <c r="G19" s="19"/>
      <c r="H19" s="45"/>
    </row>
    <row r="20" spans="1:7" ht="33.75">
      <c r="A20" s="75" t="s">
        <v>34</v>
      </c>
      <c r="B20" s="34" t="s">
        <v>0</v>
      </c>
      <c r="C20" s="15" t="s">
        <v>1</v>
      </c>
      <c r="D20" s="15" t="s">
        <v>21</v>
      </c>
      <c r="E20" s="19" t="s">
        <v>20</v>
      </c>
      <c r="F20" s="19" t="s">
        <v>23</v>
      </c>
      <c r="G20" s="35" t="s">
        <v>22</v>
      </c>
    </row>
    <row r="21" spans="1:8" ht="11.25">
      <c r="A21" s="36" t="s">
        <v>9</v>
      </c>
      <c r="B21" s="23"/>
      <c r="C21" s="23"/>
      <c r="D21" s="23"/>
      <c r="E21" s="18"/>
      <c r="G21" s="37">
        <f>DATE(1999,6,30)</f>
        <v>36341</v>
      </c>
      <c r="H21" s="38" t="s">
        <v>7</v>
      </c>
    </row>
    <row r="22" spans="1:8" ht="11.25">
      <c r="A22" s="25" t="s">
        <v>17</v>
      </c>
      <c r="B22" s="10">
        <v>1</v>
      </c>
      <c r="C22" s="10">
        <v>1</v>
      </c>
      <c r="D22" s="10">
        <v>1</v>
      </c>
      <c r="E22" s="18" t="s">
        <v>26</v>
      </c>
      <c r="F22" s="18" t="s">
        <v>26</v>
      </c>
      <c r="G22" s="39">
        <f>DATE(1998,12,31)</f>
        <v>36160</v>
      </c>
      <c r="H22" s="40" t="s">
        <v>6</v>
      </c>
    </row>
    <row r="23" spans="1:8" ht="11.25">
      <c r="A23" s="25" t="s">
        <v>18</v>
      </c>
      <c r="B23" s="10">
        <v>1</v>
      </c>
      <c r="C23" s="10">
        <v>1</v>
      </c>
      <c r="D23" s="10">
        <v>1</v>
      </c>
      <c r="E23" s="18" t="s">
        <v>26</v>
      </c>
      <c r="F23" s="18" t="s">
        <v>26</v>
      </c>
      <c r="G23" s="39">
        <f>DATE(1998,12,31)</f>
        <v>36160</v>
      </c>
      <c r="H23" s="40" t="s">
        <v>6</v>
      </c>
    </row>
    <row r="24" spans="1:8" ht="11.25">
      <c r="A24" s="25" t="s">
        <v>19</v>
      </c>
      <c r="B24" s="10">
        <f>AVERAGE(1,0.98)</f>
        <v>0.99</v>
      </c>
      <c r="C24" s="10">
        <f>AVERAGE(1,0.98)</f>
        <v>0.99</v>
      </c>
      <c r="D24" s="10">
        <f>AVERAGE(0.96,0.71)</f>
        <v>0.835</v>
      </c>
      <c r="E24" s="18" t="s">
        <v>26</v>
      </c>
      <c r="F24" s="18" t="s">
        <v>26</v>
      </c>
      <c r="G24" s="39">
        <f>DATE(1998,12,31)</f>
        <v>36160</v>
      </c>
      <c r="H24" s="40" t="s">
        <v>6</v>
      </c>
    </row>
    <row r="25" spans="1:8" ht="11.25">
      <c r="A25" s="25"/>
      <c r="B25" s="10"/>
      <c r="C25" s="10"/>
      <c r="D25" s="10"/>
      <c r="E25" s="18"/>
      <c r="G25" s="39">
        <f>DATE(1999,6,30)</f>
        <v>36341</v>
      </c>
      <c r="H25" s="40"/>
    </row>
    <row r="26" spans="1:8" ht="11.25">
      <c r="A26" s="25" t="s">
        <v>2</v>
      </c>
      <c r="B26" s="10">
        <f>AVERAGE(B22:B24)</f>
        <v>0.9966666666666667</v>
      </c>
      <c r="C26" s="10">
        <f>AVERAGE(C22:C24)</f>
        <v>0.9966666666666667</v>
      </c>
      <c r="D26" s="10">
        <f>AVERAGE(D22:D24)</f>
        <v>0.945</v>
      </c>
      <c r="E26" s="18"/>
      <c r="G26" s="39">
        <f>DATE(1998,12,31)</f>
        <v>36160</v>
      </c>
      <c r="H26" s="40" t="s">
        <v>6</v>
      </c>
    </row>
    <row r="27" spans="1:8" ht="11.25">
      <c r="A27" s="30">
        <v>36160</v>
      </c>
      <c r="B27" s="7">
        <v>1</v>
      </c>
      <c r="C27" s="7">
        <v>1</v>
      </c>
      <c r="D27" s="7">
        <v>1</v>
      </c>
      <c r="E27" s="41"/>
      <c r="F27" s="42"/>
      <c r="G27" s="43">
        <v>36160</v>
      </c>
      <c r="H27" s="44" t="s">
        <v>6</v>
      </c>
    </row>
    <row r="28" spans="1:8" ht="11.25">
      <c r="A28" s="45"/>
      <c r="B28" s="10"/>
      <c r="C28" s="10"/>
      <c r="D28" s="10"/>
      <c r="E28" s="46"/>
      <c r="F28" s="45"/>
      <c r="G28" s="46"/>
      <c r="H28" s="45"/>
    </row>
    <row r="29" spans="1:8" ht="11.25">
      <c r="A29" s="36" t="s">
        <v>8</v>
      </c>
      <c r="B29" s="23"/>
      <c r="C29" s="23"/>
      <c r="D29" s="23"/>
      <c r="E29" s="31"/>
      <c r="F29" s="32"/>
      <c r="G29" s="31"/>
      <c r="H29" s="38"/>
    </row>
    <row r="30" spans="1:8" ht="11.25">
      <c r="A30" s="25" t="s">
        <v>17</v>
      </c>
      <c r="B30" s="10">
        <v>0.67</v>
      </c>
      <c r="C30" s="10">
        <v>0.67</v>
      </c>
      <c r="D30" s="10">
        <v>0.34</v>
      </c>
      <c r="E30" s="18" t="s">
        <v>26</v>
      </c>
      <c r="F30" s="18" t="s">
        <v>26</v>
      </c>
      <c r="G30" s="39">
        <f>DATE(1999,3,31)</f>
        <v>36250</v>
      </c>
      <c r="H30" s="40" t="s">
        <v>6</v>
      </c>
    </row>
    <row r="31" spans="1:8" ht="11.25">
      <c r="A31" s="25" t="s">
        <v>18</v>
      </c>
      <c r="B31" s="10">
        <v>0.67</v>
      </c>
      <c r="C31" s="10">
        <v>0.67</v>
      </c>
      <c r="D31" s="10">
        <v>0.34</v>
      </c>
      <c r="E31" s="18" t="s">
        <v>26</v>
      </c>
      <c r="F31" s="18" t="s">
        <v>26</v>
      </c>
      <c r="G31" s="39">
        <f>DATE(1999,3,31)</f>
        <v>36250</v>
      </c>
      <c r="H31" s="40" t="s">
        <v>6</v>
      </c>
    </row>
    <row r="32" spans="1:8" ht="11.25">
      <c r="A32" s="25" t="s">
        <v>19</v>
      </c>
      <c r="B32" s="10">
        <v>0.67</v>
      </c>
      <c r="C32" s="10">
        <v>0.67</v>
      </c>
      <c r="D32" s="10">
        <v>0.34</v>
      </c>
      <c r="E32" s="18" t="s">
        <v>26</v>
      </c>
      <c r="F32" s="18" t="s">
        <v>26</v>
      </c>
      <c r="G32" s="39">
        <f>DATE(1999,3,31)</f>
        <v>36250</v>
      </c>
      <c r="H32" s="40" t="s">
        <v>6</v>
      </c>
    </row>
    <row r="33" spans="1:8" ht="11.25">
      <c r="A33" s="28" t="s">
        <v>2</v>
      </c>
      <c r="B33" s="15">
        <f>AVERAGE(B30:B32)</f>
        <v>0.67</v>
      </c>
      <c r="C33" s="15">
        <f>AVERAGE(C30:C32)</f>
        <v>0.67</v>
      </c>
      <c r="D33" s="15">
        <f>AVERAGE(D30:D32)</f>
        <v>0.34</v>
      </c>
      <c r="E33" s="19"/>
      <c r="F33" s="47"/>
      <c r="G33" s="48">
        <v>36341</v>
      </c>
      <c r="H33" s="49"/>
    </row>
    <row r="34" spans="1:8" ht="11.25">
      <c r="A34" s="30">
        <v>36160</v>
      </c>
      <c r="B34" s="7">
        <v>0.67</v>
      </c>
      <c r="C34" s="7">
        <v>0.67</v>
      </c>
      <c r="D34" s="7">
        <v>0.34</v>
      </c>
      <c r="E34" s="41"/>
      <c r="F34" s="42"/>
      <c r="G34" s="41"/>
      <c r="H34" s="44"/>
    </row>
    <row r="35" spans="2:7" ht="11.25">
      <c r="B35" s="3"/>
      <c r="C35" s="3"/>
      <c r="D35" s="3"/>
      <c r="E35" s="18"/>
      <c r="G35" s="18"/>
    </row>
    <row r="36" spans="1:7" ht="11.25">
      <c r="A36" s="36" t="s">
        <v>10</v>
      </c>
      <c r="B36" s="23"/>
      <c r="C36" s="23"/>
      <c r="D36" s="23"/>
      <c r="E36" s="31"/>
      <c r="F36" s="32"/>
      <c r="G36" s="33"/>
    </row>
    <row r="37" spans="1:7" ht="11.25">
      <c r="A37" s="25" t="s">
        <v>17</v>
      </c>
      <c r="B37" s="10">
        <v>1</v>
      </c>
      <c r="C37" s="10">
        <v>1</v>
      </c>
      <c r="D37" s="50">
        <f>AVERAGE(1,0.79,0.7)</f>
        <v>0.8300000000000001</v>
      </c>
      <c r="E37" s="46" t="s">
        <v>24</v>
      </c>
      <c r="F37" s="46" t="s">
        <v>24</v>
      </c>
      <c r="G37" s="51">
        <f>DATE(1999,6,30)</f>
        <v>36341</v>
      </c>
    </row>
    <row r="38" spans="1:7" ht="11.25">
      <c r="A38" s="25" t="s">
        <v>18</v>
      </c>
      <c r="B38" s="10">
        <v>1</v>
      </c>
      <c r="C38" s="10">
        <v>1</v>
      </c>
      <c r="D38" s="10">
        <f>AVERAGE(0.97,0.85,0.15)</f>
        <v>0.6566666666666666</v>
      </c>
      <c r="E38" s="46" t="s">
        <v>24</v>
      </c>
      <c r="F38" s="46" t="s">
        <v>24</v>
      </c>
      <c r="G38" s="51">
        <f>DATE(1999,6,30)</f>
        <v>36341</v>
      </c>
    </row>
    <row r="39" spans="1:7" ht="11.25">
      <c r="A39" s="25" t="s">
        <v>19</v>
      </c>
      <c r="B39" s="10">
        <v>1</v>
      </c>
      <c r="C39" s="10">
        <v>1</v>
      </c>
      <c r="D39" s="10">
        <v>0.25</v>
      </c>
      <c r="E39" s="46" t="s">
        <v>24</v>
      </c>
      <c r="F39" s="46" t="s">
        <v>24</v>
      </c>
      <c r="G39" s="51">
        <f>DATE(1999,6,30)</f>
        <v>36341</v>
      </c>
    </row>
    <row r="40" spans="1:7" ht="11.25">
      <c r="A40" s="28" t="s">
        <v>2</v>
      </c>
      <c r="B40" s="15">
        <f>AVERAGE(B37:B39)</f>
        <v>1</v>
      </c>
      <c r="C40" s="15">
        <f>AVERAGE(C37:C39)</f>
        <v>1</v>
      </c>
      <c r="D40" s="15">
        <f>AVERAGE(D37:D39)</f>
        <v>0.5788888888888889</v>
      </c>
      <c r="E40" s="19" t="s">
        <v>24</v>
      </c>
      <c r="F40" s="19" t="s">
        <v>24</v>
      </c>
      <c r="G40" s="52">
        <f>DATE(1999,6,30)</f>
        <v>36341</v>
      </c>
    </row>
    <row r="41" spans="1:8" ht="11.25">
      <c r="A41" s="30">
        <v>36160</v>
      </c>
      <c r="B41" s="7">
        <v>1</v>
      </c>
      <c r="C41" s="7">
        <v>1</v>
      </c>
      <c r="D41" s="7">
        <v>0.52</v>
      </c>
      <c r="E41" s="41"/>
      <c r="F41" s="42"/>
      <c r="G41" s="53">
        <v>36341</v>
      </c>
      <c r="H41" s="45"/>
    </row>
    <row r="42" spans="1:5" ht="11.25">
      <c r="A42" s="45"/>
      <c r="B42" s="3"/>
      <c r="C42" s="3"/>
      <c r="D42" s="3"/>
      <c r="E42" s="18"/>
    </row>
    <row r="43" spans="1:5" ht="11.25">
      <c r="A43" s="2" t="s">
        <v>25</v>
      </c>
      <c r="B43" s="3"/>
      <c r="C43" s="3"/>
      <c r="D43" s="3"/>
      <c r="E43" s="18"/>
    </row>
    <row r="44" spans="2:5" ht="11.25">
      <c r="B44" s="3"/>
      <c r="C44" s="3"/>
      <c r="D44" s="3"/>
      <c r="E44" s="18"/>
    </row>
    <row r="45" spans="2:5" ht="11.25">
      <c r="B45" s="3"/>
      <c r="C45" s="3"/>
      <c r="D45" s="3"/>
      <c r="E45" s="18"/>
    </row>
    <row r="46" spans="2:5" ht="11.25">
      <c r="B46" s="3"/>
      <c r="C46" s="3"/>
      <c r="D46" s="3"/>
      <c r="E46" s="18"/>
    </row>
    <row r="47" spans="2:5" ht="11.25">
      <c r="B47" s="3"/>
      <c r="C47" s="3"/>
      <c r="D47" s="3"/>
      <c r="E47" s="18"/>
    </row>
    <row r="48" spans="2:5" ht="11.25">
      <c r="B48" s="3"/>
      <c r="C48" s="3"/>
      <c r="D48" s="3"/>
      <c r="E48" s="18"/>
    </row>
    <row r="49" spans="2:5" ht="11.25">
      <c r="B49" s="3"/>
      <c r="C49" s="3"/>
      <c r="D49" s="54" t="s">
        <v>5</v>
      </c>
      <c r="E49" s="55"/>
    </row>
    <row r="50" spans="1:5" ht="12.75">
      <c r="A50" s="1" t="s">
        <v>13</v>
      </c>
      <c r="B50" s="6" t="s">
        <v>3</v>
      </c>
      <c r="C50" s="7"/>
      <c r="D50" s="8">
        <v>36250</v>
      </c>
      <c r="E50" s="8">
        <v>36160</v>
      </c>
    </row>
    <row r="51" spans="2:10" ht="11.25">
      <c r="B51" s="9" t="s">
        <v>0</v>
      </c>
      <c r="C51" s="10"/>
      <c r="D51" s="11">
        <f>+B69</f>
        <v>1</v>
      </c>
      <c r="E51" s="11">
        <v>1</v>
      </c>
      <c r="J51" s="45"/>
    </row>
    <row r="52" spans="2:10" ht="11.25">
      <c r="B52" s="9" t="s">
        <v>1</v>
      </c>
      <c r="C52" s="10"/>
      <c r="D52" s="11">
        <f>+C69</f>
        <v>0.9523809523809523</v>
      </c>
      <c r="E52" s="11">
        <v>0.99</v>
      </c>
      <c r="J52" s="56"/>
    </row>
    <row r="53" spans="2:10" ht="11.25">
      <c r="B53" s="14" t="s">
        <v>4</v>
      </c>
      <c r="C53" s="15"/>
      <c r="D53" s="16">
        <f>+D69</f>
        <v>0.657936507936508</v>
      </c>
      <c r="E53" s="16">
        <v>0.7</v>
      </c>
      <c r="J53" s="56"/>
    </row>
    <row r="54" spans="2:10" ht="11.25">
      <c r="B54" s="3"/>
      <c r="C54" s="3"/>
      <c r="D54" s="3"/>
      <c r="E54" s="18"/>
      <c r="J54" s="56"/>
    </row>
    <row r="55" spans="2:10" ht="11.25">
      <c r="B55" s="3"/>
      <c r="C55" s="3"/>
      <c r="D55" s="3"/>
      <c r="E55" s="18"/>
      <c r="J55" s="56"/>
    </row>
    <row r="56" spans="2:10" ht="11.25">
      <c r="B56" s="3"/>
      <c r="C56" s="3"/>
      <c r="D56" s="3"/>
      <c r="E56" s="18"/>
      <c r="I56" s="45"/>
      <c r="J56" s="56"/>
    </row>
    <row r="57" spans="2:10" ht="11.25">
      <c r="B57" s="3"/>
      <c r="C57" s="3"/>
      <c r="D57" s="3"/>
      <c r="E57" s="18"/>
      <c r="I57" s="45"/>
      <c r="J57" s="45"/>
    </row>
    <row r="58" spans="2:10" ht="11.25">
      <c r="B58" s="3"/>
      <c r="C58" s="3"/>
      <c r="D58" s="3"/>
      <c r="E58" s="18"/>
      <c r="I58" s="45"/>
      <c r="J58" s="57"/>
    </row>
    <row r="59" spans="1:10" ht="12.75">
      <c r="A59" s="1" t="s">
        <v>35</v>
      </c>
      <c r="B59" s="10"/>
      <c r="C59" s="10"/>
      <c r="D59" s="10"/>
      <c r="E59" s="46"/>
      <c r="I59" s="45"/>
      <c r="J59" s="57"/>
    </row>
    <row r="60" spans="1:10" ht="22.5">
      <c r="A60" s="49"/>
      <c r="B60" s="7" t="s">
        <v>0</v>
      </c>
      <c r="C60" s="7" t="s">
        <v>1</v>
      </c>
      <c r="D60" s="7" t="s">
        <v>21</v>
      </c>
      <c r="E60" s="21" t="s">
        <v>22</v>
      </c>
      <c r="I60" s="45"/>
      <c r="J60" s="57"/>
    </row>
    <row r="61" spans="1:9" ht="11.25">
      <c r="A61" s="22" t="str">
        <f>+A110</f>
        <v>US West</v>
      </c>
      <c r="B61" s="23">
        <f>+B114</f>
        <v>1</v>
      </c>
      <c r="C61" s="23">
        <f>+C114</f>
        <v>1</v>
      </c>
      <c r="D61" s="23">
        <f>+D114</f>
        <v>0.8677777777777779</v>
      </c>
      <c r="E61" s="24">
        <f>+G114</f>
        <v>36433</v>
      </c>
      <c r="F61" s="2" t="s">
        <v>6</v>
      </c>
      <c r="I61" s="45"/>
    </row>
    <row r="62" spans="1:9" ht="11.25">
      <c r="A62" s="25" t="str">
        <f>+A117</f>
        <v>GTE</v>
      </c>
      <c r="B62" s="10">
        <f>+B121</f>
        <v>1</v>
      </c>
      <c r="C62" s="10">
        <f>+C121</f>
        <v>1</v>
      </c>
      <c r="D62" s="10">
        <f>+D121</f>
        <v>0.8633333333333333</v>
      </c>
      <c r="E62" s="26">
        <f>+G122</f>
        <v>36341</v>
      </c>
      <c r="I62" s="45"/>
    </row>
    <row r="63" spans="1:9" ht="11.25">
      <c r="A63" s="25" t="s">
        <v>27</v>
      </c>
      <c r="B63" s="10">
        <f>+B128</f>
        <v>1</v>
      </c>
      <c r="C63" s="10">
        <f>+C128</f>
        <v>0.6666666666666666</v>
      </c>
      <c r="D63" s="10">
        <f>+D128</f>
        <v>0.6555555555555556</v>
      </c>
      <c r="E63" s="26">
        <f>+G128</f>
        <v>36494</v>
      </c>
      <c r="I63" s="45"/>
    </row>
    <row r="64" spans="1:9" ht="11.25">
      <c r="A64" s="25" t="s">
        <v>28</v>
      </c>
      <c r="B64" s="10">
        <f>+B135</f>
        <v>1</v>
      </c>
      <c r="C64" s="10">
        <f>+C135</f>
        <v>1</v>
      </c>
      <c r="D64" s="10">
        <f>+D135</f>
        <v>0.7444444444444445</v>
      </c>
      <c r="E64" s="26">
        <f>+G136</f>
        <v>36463</v>
      </c>
      <c r="I64" s="45"/>
    </row>
    <row r="65" spans="1:9" ht="11.25">
      <c r="A65" s="25" t="s">
        <v>29</v>
      </c>
      <c r="B65" s="10">
        <f>+B142</f>
        <v>1</v>
      </c>
      <c r="C65" s="10">
        <f>+C142</f>
        <v>1</v>
      </c>
      <c r="D65" s="10">
        <f>+D142</f>
        <v>0.17444444444444443</v>
      </c>
      <c r="E65" s="26">
        <f>+G142</f>
        <v>36433</v>
      </c>
      <c r="I65" s="45"/>
    </row>
    <row r="66" spans="1:5" ht="11.25">
      <c r="A66" s="25" t="str">
        <f>+A145</f>
        <v>Sprint</v>
      </c>
      <c r="B66" s="10">
        <f>+B149</f>
        <v>1</v>
      </c>
      <c r="C66" s="10">
        <f>+C149</f>
        <v>1</v>
      </c>
      <c r="D66" s="10">
        <f>+D149</f>
        <v>0.625</v>
      </c>
      <c r="E66" s="26">
        <f>+G149</f>
        <v>36341</v>
      </c>
    </row>
    <row r="67" spans="1:5" ht="11.25">
      <c r="A67" s="71" t="s">
        <v>32</v>
      </c>
      <c r="B67" s="10">
        <f>+B156</f>
        <v>1</v>
      </c>
      <c r="C67" s="10">
        <f>+C156</f>
        <v>1</v>
      </c>
      <c r="D67" s="10">
        <f>+D156</f>
        <v>0.675</v>
      </c>
      <c r="E67" s="26">
        <f>+G156</f>
        <v>36433</v>
      </c>
    </row>
    <row r="68" spans="1:5" ht="11.25">
      <c r="A68" s="25"/>
      <c r="B68" s="10"/>
      <c r="C68" s="10"/>
      <c r="D68" s="10"/>
      <c r="E68" s="27"/>
    </row>
    <row r="69" spans="1:5" ht="11.25">
      <c r="A69" s="28" t="s">
        <v>2</v>
      </c>
      <c r="B69" s="15">
        <f>AVERAGE(B61:B67)</f>
        <v>1</v>
      </c>
      <c r="C69" s="15">
        <f>AVERAGE(C61:C67)</f>
        <v>0.9523809523809523</v>
      </c>
      <c r="D69" s="15">
        <f>AVERAGE(D61:D67)</f>
        <v>0.657936507936508</v>
      </c>
      <c r="E69" s="35"/>
    </row>
    <row r="70" spans="1:7" ht="11.25">
      <c r="A70" s="30">
        <v>36525</v>
      </c>
      <c r="B70" s="7">
        <v>1</v>
      </c>
      <c r="C70" s="7">
        <v>0.99</v>
      </c>
      <c r="D70" s="7">
        <v>0.7</v>
      </c>
      <c r="E70" s="44"/>
      <c r="G70" s="57"/>
    </row>
    <row r="71" spans="1:7" ht="11.25">
      <c r="A71" s="58"/>
      <c r="B71" s="10"/>
      <c r="C71" s="10"/>
      <c r="D71" s="10"/>
      <c r="E71" s="40"/>
      <c r="G71" s="57"/>
    </row>
    <row r="72" spans="1:7" ht="11.25">
      <c r="A72" s="28" t="s">
        <v>15</v>
      </c>
      <c r="B72" s="15">
        <f>+B86+B100</f>
        <v>1</v>
      </c>
      <c r="C72" s="15">
        <f>+C86+C100</f>
        <v>0.9946666666666667</v>
      </c>
      <c r="D72" s="15">
        <f>+D86+D100</f>
        <v>0.8423022222222223</v>
      </c>
      <c r="E72" s="49"/>
      <c r="G72" s="57"/>
    </row>
    <row r="73" spans="2:7" ht="11.25">
      <c r="B73" s="10"/>
      <c r="C73" s="10"/>
      <c r="D73" s="10"/>
      <c r="E73" s="46"/>
      <c r="F73" s="45"/>
      <c r="G73" s="45"/>
    </row>
    <row r="74" spans="1:5" ht="11.25">
      <c r="A74" s="45"/>
      <c r="B74" s="3"/>
      <c r="C74" s="3"/>
      <c r="D74" s="3"/>
      <c r="E74" s="18"/>
    </row>
    <row r="75" spans="2:8" ht="11.25">
      <c r="B75" s="10"/>
      <c r="C75" s="10"/>
      <c r="D75" s="10"/>
      <c r="E75" s="46"/>
      <c r="F75" s="45"/>
      <c r="G75" s="46"/>
      <c r="H75" s="45"/>
    </row>
    <row r="76" spans="2:5" ht="11.25">
      <c r="B76" s="3"/>
      <c r="C76" s="3"/>
      <c r="D76" s="3"/>
      <c r="E76" s="18"/>
    </row>
    <row r="77" spans="2:5" ht="11.25">
      <c r="B77" s="3"/>
      <c r="C77" s="3"/>
      <c r="D77" s="3"/>
      <c r="E77" s="18"/>
    </row>
    <row r="78" spans="1:7" ht="12.75">
      <c r="A78" s="1" t="s">
        <v>36</v>
      </c>
      <c r="B78" s="15"/>
      <c r="C78" s="15"/>
      <c r="D78" s="15"/>
      <c r="E78" s="19"/>
      <c r="F78" s="45"/>
      <c r="G78" s="46"/>
    </row>
    <row r="79" spans="1:5" ht="22.5">
      <c r="A79" s="74" t="s">
        <v>37</v>
      </c>
      <c r="B79" s="59" t="s">
        <v>0</v>
      </c>
      <c r="C79" s="59" t="s">
        <v>1</v>
      </c>
      <c r="D79" s="59" t="s">
        <v>21</v>
      </c>
      <c r="E79" s="35" t="s">
        <v>22</v>
      </c>
    </row>
    <row r="80" spans="1:6" ht="11.25">
      <c r="A80" s="22" t="str">
        <f>+A110</f>
        <v>US West</v>
      </c>
      <c r="B80" s="23">
        <f>+B114</f>
        <v>1</v>
      </c>
      <c r="C80" s="23">
        <f>+C114</f>
        <v>1</v>
      </c>
      <c r="D80" s="23">
        <f>+D114</f>
        <v>0.8677777777777779</v>
      </c>
      <c r="E80" s="24">
        <f>+G114</f>
        <v>36433</v>
      </c>
      <c r="F80" s="2" t="s">
        <v>6</v>
      </c>
    </row>
    <row r="81" spans="1:5" ht="11.25">
      <c r="A81" s="25" t="str">
        <f>+A117</f>
        <v>GTE</v>
      </c>
      <c r="B81" s="10">
        <f>+B121</f>
        <v>1</v>
      </c>
      <c r="C81" s="10">
        <f>+C121</f>
        <v>1</v>
      </c>
      <c r="D81" s="10">
        <f>+D121</f>
        <v>0.8633333333333333</v>
      </c>
      <c r="E81" s="26">
        <f>+G122</f>
        <v>36341</v>
      </c>
    </row>
    <row r="82" spans="1:5" ht="11.25">
      <c r="A82" s="25"/>
      <c r="B82" s="10"/>
      <c r="C82" s="10"/>
      <c r="D82" s="10"/>
      <c r="E82" s="26"/>
    </row>
    <row r="83" spans="1:5" ht="11.25">
      <c r="A83" s="25" t="s">
        <v>2</v>
      </c>
      <c r="B83" s="10">
        <f>AVERAGE(B80:B81)</f>
        <v>1</v>
      </c>
      <c r="C83" s="10">
        <f>AVERAGE(C80:C81)</f>
        <v>1</v>
      </c>
      <c r="D83" s="10">
        <f>AVERAGE(D80:D81)</f>
        <v>0.8655555555555556</v>
      </c>
      <c r="E83" s="27"/>
    </row>
    <row r="84" spans="1:5" ht="11.25">
      <c r="A84" s="30">
        <v>36160</v>
      </c>
      <c r="B84" s="7">
        <v>1</v>
      </c>
      <c r="C84" s="7">
        <v>1</v>
      </c>
      <c r="D84" s="7">
        <v>0.82</v>
      </c>
      <c r="E84" s="21"/>
    </row>
    <row r="85" spans="1:5" ht="11.25">
      <c r="A85" s="58"/>
      <c r="B85" s="10"/>
      <c r="C85" s="10"/>
      <c r="D85" s="10"/>
      <c r="E85" s="27"/>
    </row>
    <row r="86" spans="1:6" ht="11.25">
      <c r="A86" s="28" t="s">
        <v>14</v>
      </c>
      <c r="B86" s="15">
        <f>+B83*0.92</f>
        <v>0.92</v>
      </c>
      <c r="C86" s="15">
        <f>+C83*0.92</f>
        <v>0.92</v>
      </c>
      <c r="D86" s="15">
        <f>+D83*0.92</f>
        <v>0.7963111111111112</v>
      </c>
      <c r="E86" s="35"/>
      <c r="F86" s="45"/>
    </row>
    <row r="87" spans="1:7" ht="11.25">
      <c r="A87" s="60"/>
      <c r="B87" s="10"/>
      <c r="C87" s="10"/>
      <c r="D87" s="10"/>
      <c r="E87" s="46"/>
      <c r="F87" s="45"/>
      <c r="G87" s="46"/>
    </row>
    <row r="88" spans="2:7" ht="11.25">
      <c r="B88" s="3"/>
      <c r="C88" s="3"/>
      <c r="D88" s="3"/>
      <c r="E88" s="18"/>
      <c r="G88" s="18"/>
    </row>
    <row r="89" spans="1:7" ht="12.75">
      <c r="A89" s="73" t="s">
        <v>38</v>
      </c>
      <c r="B89" s="3"/>
      <c r="C89" s="3"/>
      <c r="D89" s="3"/>
      <c r="E89" s="18"/>
      <c r="G89" s="18"/>
    </row>
    <row r="90" spans="1:5" ht="22.5">
      <c r="A90" s="78" t="s">
        <v>39</v>
      </c>
      <c r="B90" s="59" t="s">
        <v>0</v>
      </c>
      <c r="C90" s="59" t="s">
        <v>1</v>
      </c>
      <c r="D90" s="59" t="s">
        <v>21</v>
      </c>
      <c r="E90" s="61" t="s">
        <v>22</v>
      </c>
    </row>
    <row r="91" spans="1:5" ht="11.25">
      <c r="A91" s="22" t="str">
        <f>+A124</f>
        <v>Wahkiakum West</v>
      </c>
      <c r="B91" s="23">
        <f>+B128</f>
        <v>1</v>
      </c>
      <c r="C91" s="23">
        <f>+C128</f>
        <v>0.6666666666666666</v>
      </c>
      <c r="D91" s="23">
        <f>+D128</f>
        <v>0.6555555555555556</v>
      </c>
      <c r="E91" s="24">
        <f>+G128</f>
        <v>36494</v>
      </c>
    </row>
    <row r="92" spans="1:5" ht="11.25">
      <c r="A92" s="25" t="str">
        <f>+A131</f>
        <v>TDS Telecom</v>
      </c>
      <c r="B92" s="10">
        <f>+B135</f>
        <v>1</v>
      </c>
      <c r="C92" s="10">
        <f>+C135</f>
        <v>1</v>
      </c>
      <c r="D92" s="10">
        <f>+D135</f>
        <v>0.7444444444444445</v>
      </c>
      <c r="E92" s="26">
        <f>+G136</f>
        <v>36463</v>
      </c>
    </row>
    <row r="93" spans="1:5" ht="11.25">
      <c r="A93" s="25" t="str">
        <f>+A138</f>
        <v>Toledo Telephone</v>
      </c>
      <c r="B93" s="10">
        <f>+B142</f>
        <v>1</v>
      </c>
      <c r="C93" s="10">
        <f>+C142</f>
        <v>1</v>
      </c>
      <c r="D93" s="10">
        <f>+D142</f>
        <v>0.17444444444444443</v>
      </c>
      <c r="E93" s="26">
        <f>+G143</f>
        <v>36433</v>
      </c>
    </row>
    <row r="94" spans="1:5" ht="11.25">
      <c r="A94" s="25" t="str">
        <f>+A145</f>
        <v>Sprint</v>
      </c>
      <c r="B94" s="10">
        <f>+B149</f>
        <v>1</v>
      </c>
      <c r="C94" s="10">
        <f>+C149</f>
        <v>1</v>
      </c>
      <c r="D94" s="10">
        <f>+D149</f>
        <v>0.625</v>
      </c>
      <c r="E94" s="26">
        <f>+G149</f>
        <v>36341</v>
      </c>
    </row>
    <row r="95" spans="1:5" ht="11.25">
      <c r="A95" s="25" t="str">
        <f>+A152</f>
        <v>CenturyTel</v>
      </c>
      <c r="B95" s="10">
        <f>+B156</f>
        <v>1</v>
      </c>
      <c r="C95" s="10">
        <f>+C156</f>
        <v>1</v>
      </c>
      <c r="D95" s="10">
        <f>+D156</f>
        <v>0.675</v>
      </c>
      <c r="E95" s="26">
        <f>+G156</f>
        <v>36433</v>
      </c>
    </row>
    <row r="96" spans="1:5" ht="11.25">
      <c r="A96" s="25"/>
      <c r="B96" s="10"/>
      <c r="C96" s="10"/>
      <c r="D96" s="10"/>
      <c r="E96" s="40"/>
    </row>
    <row r="97" spans="1:5" ht="11.25">
      <c r="A97" s="25" t="s">
        <v>2</v>
      </c>
      <c r="B97" s="10">
        <f>AVERAGE(B91:B95)</f>
        <v>1</v>
      </c>
      <c r="C97" s="10">
        <f>AVERAGE(C91:C95)</f>
        <v>0.9333333333333332</v>
      </c>
      <c r="D97" s="10">
        <f>AVERAGE(D91:D95)</f>
        <v>0.5748888888888889</v>
      </c>
      <c r="E97" s="51">
        <f>+E91</f>
        <v>36494</v>
      </c>
    </row>
    <row r="98" spans="1:5" ht="11.25">
      <c r="A98" s="30">
        <v>36160</v>
      </c>
      <c r="B98" s="7">
        <v>1</v>
      </c>
      <c r="C98" s="7">
        <v>0.98</v>
      </c>
      <c r="D98" s="7">
        <v>0.63</v>
      </c>
      <c r="E98" s="51"/>
    </row>
    <row r="99" spans="1:5" ht="11.25">
      <c r="A99" s="25"/>
      <c r="B99" s="10"/>
      <c r="C99" s="10"/>
      <c r="D99" s="10"/>
      <c r="E99" s="40"/>
    </row>
    <row r="100" spans="1:5" ht="11.25">
      <c r="A100" s="28" t="s">
        <v>14</v>
      </c>
      <c r="B100" s="15">
        <f>+B97*0.08</f>
        <v>0.08</v>
      </c>
      <c r="C100" s="15">
        <f>+C97*0.08</f>
        <v>0.07466666666666666</v>
      </c>
      <c r="D100" s="15">
        <f>+D97*0.08</f>
        <v>0.045991111111111115</v>
      </c>
      <c r="E100" s="49"/>
    </row>
    <row r="101" spans="1:6" ht="11.25">
      <c r="A101" s="60"/>
      <c r="B101" s="10"/>
      <c r="C101" s="10"/>
      <c r="D101" s="10"/>
      <c r="E101" s="45"/>
      <c r="F101" s="45"/>
    </row>
    <row r="102" spans="2:5" ht="11.25">
      <c r="B102" s="3"/>
      <c r="C102" s="3"/>
      <c r="D102" s="3"/>
      <c r="E102" s="18"/>
    </row>
    <row r="103" spans="2:5" ht="11.25">
      <c r="B103" s="3"/>
      <c r="C103" s="3"/>
      <c r="D103" s="3"/>
      <c r="E103" s="18"/>
    </row>
    <row r="104" spans="2:5" ht="11.25">
      <c r="B104" s="3"/>
      <c r="C104" s="3"/>
      <c r="D104" s="3"/>
      <c r="E104" s="18"/>
    </row>
    <row r="105" spans="2:5" ht="11.25">
      <c r="B105" s="3"/>
      <c r="C105" s="3"/>
      <c r="D105" s="3"/>
      <c r="E105" s="18"/>
    </row>
    <row r="106" spans="2:5" ht="11.25">
      <c r="B106" s="3"/>
      <c r="C106" s="3"/>
      <c r="D106" s="3"/>
      <c r="E106" s="18"/>
    </row>
    <row r="107" spans="2:7" ht="11.25">
      <c r="B107" s="10"/>
      <c r="C107" s="10"/>
      <c r="D107" s="10"/>
      <c r="E107" s="46"/>
      <c r="F107" s="45"/>
      <c r="G107" s="46"/>
    </row>
    <row r="108" spans="1:7" ht="12.75">
      <c r="A108" s="75" t="s">
        <v>34</v>
      </c>
      <c r="B108" s="47"/>
      <c r="C108" s="47"/>
      <c r="D108" s="47"/>
      <c r="E108" s="47"/>
      <c r="F108" s="47"/>
      <c r="G108" s="47"/>
    </row>
    <row r="109" spans="2:7" ht="33.75">
      <c r="B109" s="34" t="s">
        <v>0</v>
      </c>
      <c r="C109" s="15" t="s">
        <v>1</v>
      </c>
      <c r="D109" s="15" t="s">
        <v>21</v>
      </c>
      <c r="E109" s="19" t="s">
        <v>20</v>
      </c>
      <c r="F109" s="19" t="s">
        <v>23</v>
      </c>
      <c r="G109" s="35" t="s">
        <v>22</v>
      </c>
    </row>
    <row r="110" spans="1:7" ht="11.25">
      <c r="A110" s="36" t="s">
        <v>16</v>
      </c>
      <c r="B110" s="23"/>
      <c r="C110" s="23"/>
      <c r="D110" s="23"/>
      <c r="E110" s="31"/>
      <c r="F110" s="32"/>
      <c r="G110" s="33"/>
    </row>
    <row r="111" spans="1:7" ht="11.25">
      <c r="A111" s="25" t="s">
        <v>17</v>
      </c>
      <c r="B111" s="10">
        <v>1</v>
      </c>
      <c r="C111" s="10">
        <v>1</v>
      </c>
      <c r="D111" s="10">
        <f>AVERAGE(1,0.92)</f>
        <v>0.96</v>
      </c>
      <c r="E111" s="18" t="s">
        <v>26</v>
      </c>
      <c r="F111" s="18" t="s">
        <v>26</v>
      </c>
      <c r="G111" s="51">
        <f>DATE(1999,7,31)</f>
        <v>36372</v>
      </c>
    </row>
    <row r="112" spans="1:7" ht="11.25">
      <c r="A112" s="25" t="s">
        <v>18</v>
      </c>
      <c r="B112" s="10">
        <v>1</v>
      </c>
      <c r="C112" s="10">
        <v>1</v>
      </c>
      <c r="D112" s="10">
        <f>AVERAGE(0.99,0.94,0.9)</f>
        <v>0.9433333333333334</v>
      </c>
      <c r="E112" s="18" t="s">
        <v>26</v>
      </c>
      <c r="F112" s="18" t="s">
        <v>26</v>
      </c>
      <c r="G112" s="51">
        <f>DATE(1999,7,31)</f>
        <v>36372</v>
      </c>
    </row>
    <row r="113" spans="1:7" ht="11.25">
      <c r="A113" s="25" t="s">
        <v>19</v>
      </c>
      <c r="B113" s="10">
        <v>1</v>
      </c>
      <c r="C113" s="10">
        <v>1</v>
      </c>
      <c r="D113" s="10">
        <f>AVERAGE(0.8,0.7,0.6)</f>
        <v>0.7000000000000001</v>
      </c>
      <c r="E113" s="18" t="s">
        <v>26</v>
      </c>
      <c r="F113" s="18" t="s">
        <v>26</v>
      </c>
      <c r="G113" s="51">
        <f>DATE(1999,8,31)</f>
        <v>36403</v>
      </c>
    </row>
    <row r="114" spans="1:7" ht="11.25">
      <c r="A114" s="25" t="s">
        <v>2</v>
      </c>
      <c r="B114" s="10">
        <f>AVERAGE(B111:B113)</f>
        <v>1</v>
      </c>
      <c r="C114" s="10">
        <f>AVERAGE(C111:C113)</f>
        <v>1</v>
      </c>
      <c r="D114" s="10">
        <f>AVERAGE(D111:D113)</f>
        <v>0.8677777777777779</v>
      </c>
      <c r="E114" s="18"/>
      <c r="G114" s="51">
        <f>DATE(1999,9,30)</f>
        <v>36433</v>
      </c>
    </row>
    <row r="115" spans="1:7" ht="11.25">
      <c r="A115" s="30">
        <v>36160</v>
      </c>
      <c r="B115" s="7">
        <v>1</v>
      </c>
      <c r="C115" s="7">
        <v>1</v>
      </c>
      <c r="D115" s="7">
        <v>0.66</v>
      </c>
      <c r="E115" s="41"/>
      <c r="F115" s="42"/>
      <c r="G115" s="62">
        <v>36433</v>
      </c>
    </row>
    <row r="116" spans="2:7" ht="11.25">
      <c r="B116" s="3"/>
      <c r="C116" s="3"/>
      <c r="D116" s="3"/>
      <c r="E116" s="18"/>
      <c r="G116" s="18"/>
    </row>
    <row r="117" spans="1:8" ht="11.25">
      <c r="A117" s="36" t="s">
        <v>11</v>
      </c>
      <c r="B117" s="23"/>
      <c r="C117" s="23"/>
      <c r="D117" s="23"/>
      <c r="E117" s="31"/>
      <c r="F117" s="32"/>
      <c r="G117" s="33"/>
      <c r="H117" s="25"/>
    </row>
    <row r="118" spans="1:8" ht="11.25">
      <c r="A118" s="25" t="s">
        <v>17</v>
      </c>
      <c r="B118" s="10">
        <v>1</v>
      </c>
      <c r="C118" s="10">
        <v>1</v>
      </c>
      <c r="D118" s="10">
        <v>0.95</v>
      </c>
      <c r="E118" s="63">
        <v>0.95</v>
      </c>
      <c r="F118" s="64">
        <v>0.05</v>
      </c>
      <c r="G118" s="51">
        <f>DATE(1999,6,30)</f>
        <v>36341</v>
      </c>
      <c r="H118" s="25" t="s">
        <v>6</v>
      </c>
    </row>
    <row r="119" spans="1:8" ht="11.25">
      <c r="A119" s="25" t="s">
        <v>18</v>
      </c>
      <c r="B119" s="10">
        <v>1</v>
      </c>
      <c r="C119" s="10">
        <v>1</v>
      </c>
      <c r="D119" s="10">
        <v>0.98</v>
      </c>
      <c r="E119" s="63" t="s">
        <v>24</v>
      </c>
      <c r="F119" s="63" t="s">
        <v>24</v>
      </c>
      <c r="G119" s="51">
        <f>DATE(1999,6,30)</f>
        <v>36341</v>
      </c>
      <c r="H119" s="25"/>
    </row>
    <row r="120" spans="1:8" ht="11.25">
      <c r="A120" s="25" t="s">
        <v>19</v>
      </c>
      <c r="B120" s="10">
        <v>1</v>
      </c>
      <c r="C120" s="10">
        <v>1</v>
      </c>
      <c r="D120" s="10">
        <v>0.66</v>
      </c>
      <c r="E120" s="63" t="s">
        <v>24</v>
      </c>
      <c r="F120" s="63" t="s">
        <v>24</v>
      </c>
      <c r="G120" s="51">
        <f>DATE(1999,6,30)</f>
        <v>36341</v>
      </c>
      <c r="H120" s="25"/>
    </row>
    <row r="121" spans="1:8" ht="11.25">
      <c r="A121" s="28" t="s">
        <v>2</v>
      </c>
      <c r="B121" s="15">
        <f>AVERAGE(B118:B120)</f>
        <v>1</v>
      </c>
      <c r="C121" s="15">
        <f>AVERAGE(C118:C120)</f>
        <v>1</v>
      </c>
      <c r="D121" s="15">
        <f>AVERAGE(D118:D120)</f>
        <v>0.8633333333333333</v>
      </c>
      <c r="E121" s="65"/>
      <c r="F121" s="66"/>
      <c r="G121" s="52">
        <f>DATE(1999,6,30)</f>
        <v>36341</v>
      </c>
      <c r="H121" s="25"/>
    </row>
    <row r="122" spans="1:8" ht="11.25">
      <c r="A122" s="30">
        <v>36160</v>
      </c>
      <c r="B122" s="7">
        <v>1</v>
      </c>
      <c r="C122" s="7">
        <v>1</v>
      </c>
      <c r="D122" s="7">
        <v>0.99</v>
      </c>
      <c r="E122" s="67"/>
      <c r="F122" s="68"/>
      <c r="G122" s="62">
        <v>36341</v>
      </c>
      <c r="H122" s="45"/>
    </row>
    <row r="123" spans="2:7" ht="11.25">
      <c r="B123" s="3"/>
      <c r="C123" s="3"/>
      <c r="D123" s="3"/>
      <c r="E123" s="18"/>
      <c r="G123" s="18"/>
    </row>
    <row r="124" spans="1:7" ht="11.25">
      <c r="A124" s="36" t="s">
        <v>27</v>
      </c>
      <c r="B124" s="23"/>
      <c r="C124" s="23"/>
      <c r="D124" s="23"/>
      <c r="E124" s="31"/>
      <c r="F124" s="32"/>
      <c r="G124" s="33"/>
    </row>
    <row r="125" spans="1:7" ht="11.25">
      <c r="A125" s="25" t="s">
        <v>17</v>
      </c>
      <c r="B125" s="10">
        <v>1</v>
      </c>
      <c r="C125" s="10">
        <v>0.65</v>
      </c>
      <c r="D125" s="10">
        <f>AVERAGE(0.7,0.65,0.6)</f>
        <v>0.65</v>
      </c>
      <c r="E125" s="18" t="s">
        <v>31</v>
      </c>
      <c r="F125" s="18" t="s">
        <v>31</v>
      </c>
      <c r="G125" s="51">
        <f>DATE(1999,11,30)</f>
        <v>36494</v>
      </c>
    </row>
    <row r="126" spans="1:7" ht="11.25">
      <c r="A126" s="25" t="s">
        <v>18</v>
      </c>
      <c r="B126" s="10">
        <v>1</v>
      </c>
      <c r="C126" s="10">
        <v>0.65</v>
      </c>
      <c r="D126" s="10">
        <f>AVERAGE(0.7,0.65,0.6)</f>
        <v>0.65</v>
      </c>
      <c r="E126" s="18" t="s">
        <v>31</v>
      </c>
      <c r="F126" s="18" t="s">
        <v>31</v>
      </c>
      <c r="G126" s="51">
        <f>DATE(1999,11,30)</f>
        <v>36494</v>
      </c>
    </row>
    <row r="127" spans="1:7" ht="11.25">
      <c r="A127" s="25" t="s">
        <v>19</v>
      </c>
      <c r="B127" s="10">
        <v>1</v>
      </c>
      <c r="C127" s="10">
        <v>0.7</v>
      </c>
      <c r="D127" s="10">
        <f>AVERAGE(0.75,0.65,0.6)</f>
        <v>0.6666666666666666</v>
      </c>
      <c r="E127" s="18" t="s">
        <v>31</v>
      </c>
      <c r="F127" s="18" t="s">
        <v>31</v>
      </c>
      <c r="G127" s="51">
        <f>DATE(1999,11,30)</f>
        <v>36494</v>
      </c>
    </row>
    <row r="128" spans="1:7" ht="11.25">
      <c r="A128" s="25" t="s">
        <v>2</v>
      </c>
      <c r="B128" s="10">
        <f>AVERAGE(B125:B127)</f>
        <v>1</v>
      </c>
      <c r="C128" s="10">
        <f>AVERAGE(C125:C127)</f>
        <v>0.6666666666666666</v>
      </c>
      <c r="D128" s="10">
        <f>AVERAGE(D125:D127)</f>
        <v>0.6555555555555556</v>
      </c>
      <c r="E128" s="18"/>
      <c r="G128" s="51">
        <f>DATE(1999,11,30)</f>
        <v>36494</v>
      </c>
    </row>
    <row r="129" spans="1:7" ht="11.25">
      <c r="A129" s="30">
        <v>36160</v>
      </c>
      <c r="B129" s="7" t="s">
        <v>24</v>
      </c>
      <c r="C129" s="7" t="s">
        <v>24</v>
      </c>
      <c r="D129" s="7" t="s">
        <v>24</v>
      </c>
      <c r="E129" s="41"/>
      <c r="F129" s="42"/>
      <c r="G129" s="62">
        <v>36494</v>
      </c>
    </row>
    <row r="130" spans="2:7" ht="11.25">
      <c r="B130" s="3"/>
      <c r="C130" s="3"/>
      <c r="D130" s="3"/>
      <c r="E130" s="18"/>
      <c r="G130" s="18"/>
    </row>
    <row r="131" spans="1:7" ht="11.25">
      <c r="A131" s="36" t="s">
        <v>28</v>
      </c>
      <c r="B131" s="23"/>
      <c r="C131" s="23"/>
      <c r="D131" s="23"/>
      <c r="E131" s="31"/>
      <c r="F131" s="32"/>
      <c r="G131" s="33"/>
    </row>
    <row r="132" spans="1:7" ht="11.25">
      <c r="A132" s="25" t="s">
        <v>17</v>
      </c>
      <c r="B132" s="10">
        <v>1</v>
      </c>
      <c r="C132" s="10">
        <v>1</v>
      </c>
      <c r="D132" s="10">
        <f>AVERAGE(0.8,0.6,0.6)</f>
        <v>0.6666666666666666</v>
      </c>
      <c r="E132" s="18" t="s">
        <v>31</v>
      </c>
      <c r="F132" s="18" t="s">
        <v>31</v>
      </c>
      <c r="G132" s="51">
        <f>DATE(1999,10,30)</f>
        <v>36463</v>
      </c>
    </row>
    <row r="133" spans="1:7" ht="11.25">
      <c r="A133" s="25" t="s">
        <v>18</v>
      </c>
      <c r="B133" s="10">
        <v>1</v>
      </c>
      <c r="C133" s="10">
        <v>1</v>
      </c>
      <c r="D133" s="10">
        <f>AVERAGE(0.9,0.9,0.8)</f>
        <v>0.8666666666666667</v>
      </c>
      <c r="E133" s="18" t="s">
        <v>31</v>
      </c>
      <c r="F133" s="18" t="s">
        <v>31</v>
      </c>
      <c r="G133" s="51">
        <f>DATE(1999,9,30)</f>
        <v>36433</v>
      </c>
    </row>
    <row r="134" spans="1:7" ht="11.25">
      <c r="A134" s="25" t="s">
        <v>19</v>
      </c>
      <c r="B134" s="10">
        <v>1</v>
      </c>
      <c r="C134" s="10">
        <v>1</v>
      </c>
      <c r="D134" s="10">
        <f>AVERAGE(0.9,0.6,0.6)</f>
        <v>0.7000000000000001</v>
      </c>
      <c r="E134" s="18" t="s">
        <v>31</v>
      </c>
      <c r="F134" s="18" t="s">
        <v>31</v>
      </c>
      <c r="G134" s="51">
        <f>DATE(1999,9,30)</f>
        <v>36433</v>
      </c>
    </row>
    <row r="135" spans="1:7" ht="11.25">
      <c r="A135" s="28" t="s">
        <v>2</v>
      </c>
      <c r="B135" s="15">
        <f>AVERAGE(B132:B134)</f>
        <v>1</v>
      </c>
      <c r="C135" s="15">
        <f>AVERAGE(C132:C134)</f>
        <v>1</v>
      </c>
      <c r="D135" s="15">
        <f>AVERAGE(D132:D134)</f>
        <v>0.7444444444444445</v>
      </c>
      <c r="E135" s="19"/>
      <c r="F135" s="47"/>
      <c r="G135" s="29">
        <f>+G132</f>
        <v>36463</v>
      </c>
    </row>
    <row r="136" spans="1:7" ht="11.25">
      <c r="A136" s="30">
        <v>36160</v>
      </c>
      <c r="B136" s="7">
        <f>AVERAGE(0.95,0.9,0.9)</f>
        <v>0.9166666666666666</v>
      </c>
      <c r="C136" s="7">
        <v>0.8</v>
      </c>
      <c r="D136" s="7">
        <f>AVERAGE(0.7,0.5,0.5,0.8,0.9,0.8,0.8,0.5,0.5)</f>
        <v>0.6666666666666666</v>
      </c>
      <c r="E136" s="41"/>
      <c r="F136" s="42"/>
      <c r="G136" s="53">
        <f>+G135</f>
        <v>36463</v>
      </c>
    </row>
    <row r="137" spans="1:7" ht="11.25">
      <c r="A137" s="60"/>
      <c r="B137" s="10"/>
      <c r="C137" s="10"/>
      <c r="D137" s="10"/>
      <c r="E137" s="46"/>
      <c r="F137" s="45"/>
      <c r="G137" s="46"/>
    </row>
    <row r="138" spans="1:7" ht="11.25">
      <c r="A138" s="36" t="s">
        <v>30</v>
      </c>
      <c r="B138" s="23"/>
      <c r="C138" s="23"/>
      <c r="D138" s="23"/>
      <c r="E138" s="31"/>
      <c r="F138" s="32"/>
      <c r="G138" s="33"/>
    </row>
    <row r="139" spans="1:7" ht="11.25">
      <c r="A139" s="25" t="s">
        <v>17</v>
      </c>
      <c r="B139" s="10">
        <v>1</v>
      </c>
      <c r="C139" s="10">
        <v>1</v>
      </c>
      <c r="D139" s="10">
        <f>AVERAGE(0.81,0.03,0)</f>
        <v>0.28</v>
      </c>
      <c r="E139" s="10">
        <v>0.05</v>
      </c>
      <c r="F139" s="10">
        <v>0.05</v>
      </c>
      <c r="G139" s="51">
        <f>DATE(1999,9,30)</f>
        <v>36433</v>
      </c>
    </row>
    <row r="140" spans="1:7" ht="11.25">
      <c r="A140" s="25" t="s">
        <v>18</v>
      </c>
      <c r="B140" s="10">
        <v>1</v>
      </c>
      <c r="C140" s="10">
        <v>1</v>
      </c>
      <c r="D140" s="10">
        <f>AVERAGE(0.73,0,0)</f>
        <v>0.24333333333333332</v>
      </c>
      <c r="E140" s="10">
        <v>0.05</v>
      </c>
      <c r="F140" s="10">
        <v>0.05</v>
      </c>
      <c r="G140" s="51">
        <f>DATE(1999,9,30)</f>
        <v>36433</v>
      </c>
    </row>
    <row r="141" spans="1:7" ht="11.25">
      <c r="A141" s="25" t="s">
        <v>19</v>
      </c>
      <c r="B141" s="10">
        <v>1</v>
      </c>
      <c r="C141" s="10">
        <v>1</v>
      </c>
      <c r="D141" s="10">
        <v>0</v>
      </c>
      <c r="E141" s="10">
        <v>0.05</v>
      </c>
      <c r="F141" s="10">
        <v>0.05</v>
      </c>
      <c r="G141" s="51">
        <f>DATE(1999,9,30)</f>
        <v>36433</v>
      </c>
    </row>
    <row r="142" spans="1:7" ht="11.25">
      <c r="A142" s="28" t="s">
        <v>2</v>
      </c>
      <c r="B142" s="15">
        <f>AVERAGE(B139:B141)</f>
        <v>1</v>
      </c>
      <c r="C142" s="15">
        <f>AVERAGE(C139:C141)</f>
        <v>1</v>
      </c>
      <c r="D142" s="15">
        <f>AVERAGE(D139:D141)</f>
        <v>0.17444444444444443</v>
      </c>
      <c r="E142" s="15">
        <f>AVERAGE(E139:E141)</f>
        <v>0.05000000000000001</v>
      </c>
      <c r="F142" s="15">
        <f>AVERAGE(F139:F141)</f>
        <v>0.05000000000000001</v>
      </c>
      <c r="G142" s="52">
        <f>+G141</f>
        <v>36433</v>
      </c>
    </row>
    <row r="143" spans="1:7" ht="11.25">
      <c r="A143" s="30">
        <v>36160</v>
      </c>
      <c r="B143" s="7" t="s">
        <v>24</v>
      </c>
      <c r="C143" s="7" t="s">
        <v>24</v>
      </c>
      <c r="D143" s="7" t="s">
        <v>24</v>
      </c>
      <c r="E143" s="41"/>
      <c r="F143" s="41"/>
      <c r="G143" s="62">
        <f>+G142</f>
        <v>36433</v>
      </c>
    </row>
    <row r="144" spans="1:7" ht="11.25">
      <c r="A144" s="69"/>
      <c r="B144" s="23"/>
      <c r="C144" s="23"/>
      <c r="D144" s="23"/>
      <c r="E144" s="31"/>
      <c r="F144" s="31"/>
      <c r="G144" s="70"/>
    </row>
    <row r="145" spans="1:7" ht="11.25">
      <c r="A145" s="36" t="s">
        <v>10</v>
      </c>
      <c r="B145" s="23"/>
      <c r="C145" s="23"/>
      <c r="D145" s="23"/>
      <c r="E145" s="31"/>
      <c r="F145" s="32"/>
      <c r="G145" s="33"/>
    </row>
    <row r="146" spans="1:7" ht="11.25">
      <c r="A146" s="25" t="s">
        <v>17</v>
      </c>
      <c r="B146" s="10">
        <v>1</v>
      </c>
      <c r="C146" s="10">
        <v>1</v>
      </c>
      <c r="D146" s="10">
        <f>AVERAGE(1,0.95,0.95)</f>
        <v>0.9666666666666667</v>
      </c>
      <c r="E146" s="46" t="s">
        <v>24</v>
      </c>
      <c r="F146" s="46" t="s">
        <v>24</v>
      </c>
      <c r="G146" s="51">
        <f>DATE(1999,3,31)</f>
        <v>36250</v>
      </c>
    </row>
    <row r="147" spans="1:7" ht="11.25">
      <c r="A147" s="25" t="s">
        <v>18</v>
      </c>
      <c r="B147" s="10">
        <v>1</v>
      </c>
      <c r="C147" s="10">
        <v>1</v>
      </c>
      <c r="D147" s="10">
        <v>1</v>
      </c>
      <c r="E147" s="46" t="s">
        <v>24</v>
      </c>
      <c r="F147" s="46" t="s">
        <v>24</v>
      </c>
      <c r="G147" s="51"/>
    </row>
    <row r="148" spans="1:7" ht="11.25">
      <c r="A148" s="25" t="s">
        <v>19</v>
      </c>
      <c r="B148" s="10">
        <v>1</v>
      </c>
      <c r="C148" s="10">
        <v>1</v>
      </c>
      <c r="D148" s="10">
        <v>0.25</v>
      </c>
      <c r="E148" s="46" t="s">
        <v>24</v>
      </c>
      <c r="F148" s="46" t="s">
        <v>24</v>
      </c>
      <c r="G148" s="51">
        <f>DATE(1999,6,30)</f>
        <v>36341</v>
      </c>
    </row>
    <row r="149" spans="1:7" ht="11.25">
      <c r="A149" s="28" t="s">
        <v>2</v>
      </c>
      <c r="B149" s="15">
        <f>AVERAGE(B146:B148)</f>
        <v>1</v>
      </c>
      <c r="C149" s="15">
        <f>AVERAGE(C146:C148)</f>
        <v>1</v>
      </c>
      <c r="D149" s="15">
        <f>AVERAGE(D147:D148)</f>
        <v>0.625</v>
      </c>
      <c r="E149" s="19" t="s">
        <v>24</v>
      </c>
      <c r="F149" s="19" t="s">
        <v>24</v>
      </c>
      <c r="G149" s="52">
        <f>DATE(1999,6,30)</f>
        <v>36341</v>
      </c>
    </row>
    <row r="150" spans="1:7" ht="11.25">
      <c r="A150" s="30">
        <v>36160</v>
      </c>
      <c r="B150" s="7">
        <v>1</v>
      </c>
      <c r="C150" s="7">
        <v>1</v>
      </c>
      <c r="D150" s="7">
        <v>0.81</v>
      </c>
      <c r="E150" s="41"/>
      <c r="F150" s="41"/>
      <c r="G150" s="62">
        <v>36250</v>
      </c>
    </row>
    <row r="151" spans="2:7" ht="11.25">
      <c r="B151" s="3"/>
      <c r="C151" s="3"/>
      <c r="D151" s="3"/>
      <c r="E151" s="18"/>
      <c r="G151" s="18"/>
    </row>
    <row r="152" spans="1:7" ht="11.25">
      <c r="A152" s="36" t="s">
        <v>32</v>
      </c>
      <c r="B152" s="23"/>
      <c r="C152" s="23"/>
      <c r="D152" s="23"/>
      <c r="E152" s="31"/>
      <c r="F152" s="32"/>
      <c r="G152" s="33"/>
    </row>
    <row r="153" spans="1:7" ht="11.25">
      <c r="A153" s="25" t="s">
        <v>17</v>
      </c>
      <c r="B153" s="10">
        <v>1</v>
      </c>
      <c r="C153" s="10">
        <v>1</v>
      </c>
      <c r="D153" s="10">
        <f>AVERAGE(0.98,0.98,0.85)</f>
        <v>0.9366666666666666</v>
      </c>
      <c r="E153" s="18" t="s">
        <v>31</v>
      </c>
      <c r="F153" s="18" t="s">
        <v>31</v>
      </c>
      <c r="G153" s="51">
        <f>DATE(1999,9,30)</f>
        <v>36433</v>
      </c>
    </row>
    <row r="154" spans="1:7" ht="11.25">
      <c r="A154" s="25" t="s">
        <v>18</v>
      </c>
      <c r="B154" s="10">
        <v>1</v>
      </c>
      <c r="C154" s="10">
        <v>1</v>
      </c>
      <c r="D154" s="10">
        <f>AVERAGE(1,1,0.12)</f>
        <v>0.7066666666666667</v>
      </c>
      <c r="E154" s="18" t="s">
        <v>31</v>
      </c>
      <c r="F154" s="18" t="s">
        <v>31</v>
      </c>
      <c r="G154" s="51">
        <f>DATE(1999,9,30)</f>
        <v>36433</v>
      </c>
    </row>
    <row r="155" spans="1:7" ht="11.25">
      <c r="A155" s="25" t="s">
        <v>19</v>
      </c>
      <c r="B155" s="10">
        <v>1</v>
      </c>
      <c r="C155" s="10">
        <v>1</v>
      </c>
      <c r="D155" s="10">
        <f>AVERAGE(0.95,0.95,0.03)</f>
        <v>0.6433333333333333</v>
      </c>
      <c r="E155" s="18" t="s">
        <v>31</v>
      </c>
      <c r="F155" s="18" t="s">
        <v>31</v>
      </c>
      <c r="G155" s="51">
        <f>DATE(1999,9,30)</f>
        <v>36433</v>
      </c>
    </row>
    <row r="156" spans="1:7" ht="11.25">
      <c r="A156" s="28" t="s">
        <v>2</v>
      </c>
      <c r="B156" s="15">
        <f>AVERAGE(B153:B155)</f>
        <v>1</v>
      </c>
      <c r="C156" s="15">
        <f>AVERAGE(C153:C155)</f>
        <v>1</v>
      </c>
      <c r="D156" s="15">
        <f>AVERAGE(D154:D155)</f>
        <v>0.675</v>
      </c>
      <c r="E156" s="19" t="s">
        <v>31</v>
      </c>
      <c r="F156" s="19" t="s">
        <v>31</v>
      </c>
      <c r="G156" s="52">
        <f>DATE(1999,9,30)</f>
        <v>36433</v>
      </c>
    </row>
    <row r="157" spans="1:7" ht="11.25">
      <c r="A157" s="30">
        <v>36160</v>
      </c>
      <c r="B157" s="7">
        <v>1</v>
      </c>
      <c r="C157" s="7">
        <v>1</v>
      </c>
      <c r="D157" s="7">
        <v>0.81</v>
      </c>
      <c r="E157" s="41"/>
      <c r="F157" s="41"/>
      <c r="G157" s="62">
        <f>+G156</f>
        <v>36433</v>
      </c>
    </row>
  </sheetData>
  <printOptions/>
  <pageMargins left="1.25" right="0.75" top="1" bottom="1" header="0.5" footer="0.5"/>
  <pageSetup firstPageNumber="14" useFirstPageNumber="1" horizontalDpi="300" verticalDpi="300" orientation="portrait" scale="74" r:id="rId1"/>
  <headerFooter alignWithMargins="0">
    <oddHeader>&amp;C&amp;"Arial,Bold"&amp;12Appendix
State of the Industry Report
Washington Utilities and Transportation Commission
Quarter Ending 3/31/99</oddHeader>
    <oddFooter>&amp;R&amp;12Page &amp;P
YEAR 2000 READINESS DISCLOSURE</oddFooter>
  </headerFooter>
  <rowBreaks count="2" manualBreakCount="2">
    <brk id="4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Information Services</cp:lastModifiedBy>
  <cp:lastPrinted>1999-06-09T04:53:28Z</cp:lastPrinted>
  <dcterms:created xsi:type="dcterms:W3CDTF">1999-02-19T17:51:16Z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Report</vt:lpwstr>
  </property>
  <property fmtid="{D5CDD505-2E9C-101B-9397-08002B2CF9AE}" pid="3" name="IsHighlyConfidential">
    <vt:lpwstr>0</vt:lpwstr>
  </property>
  <property fmtid="{D5CDD505-2E9C-101B-9397-08002B2CF9AE}" pid="4" name="DocketNumber">
    <vt:lpwstr>971835</vt:lpwstr>
  </property>
  <property fmtid="{D5CDD505-2E9C-101B-9397-08002B2CF9AE}" pid="5" name="IsConfidential">
    <vt:lpwstr>0</vt:lpwstr>
  </property>
  <property fmtid="{D5CDD505-2E9C-101B-9397-08002B2CF9AE}" pid="6" name="Date1">
    <vt:lpwstr>1999-06-14T00:00:00Z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1997-12-24T00:00:00Z</vt:lpwstr>
  </property>
  <property fmtid="{D5CDD505-2E9C-101B-9397-08002B2CF9AE}" pid="9" name="Prefix">
    <vt:lpwstr>U</vt:lpwstr>
  </property>
  <property fmtid="{D5CDD505-2E9C-101B-9397-08002B2CF9AE}" pid="10" name="CaseCompanyNames">
    <vt:lpwstr/>
  </property>
  <property fmtid="{D5CDD505-2E9C-101B-9397-08002B2CF9AE}" pid="11" name="IndustryCode">
    <vt:lpwstr>501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