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M:\2020\2020 WA Elec and Gas GRC\Adjustments\3.11-3.15 Pro Forma 2020 Major Capital Additions\"/>
    </mc:Choice>
  </mc:AlternateContent>
  <xr:revisionPtr revIDLastSave="0" documentId="13_ncr:1_{0B8011A0-D486-4FE9-91CF-0FEC16E8F788}" xr6:coauthVersionLast="44" xr6:coauthVersionMax="44" xr10:uidLastSave="{00000000-0000-0000-0000-000000000000}"/>
  <bookViews>
    <workbookView xWindow="28680" yWindow="-120" windowWidth="29040" windowHeight="15840" xr2:uid="{C54D2AFC-F2C9-46F1-AB3F-4AC33B4E35B0}"/>
  </bookViews>
  <sheets>
    <sheet name="E-CAP SUMMARY" sheetId="1" r:id="rId1"/>
    <sheet name="G-CAP SUMMARY" sheetId="2" r:id="rId2"/>
  </sheets>
  <externalReferences>
    <externalReference r:id="rId3"/>
    <externalReference r:id="rId4"/>
    <externalReference r:id="rId5"/>
    <externalReference r:id="rId6"/>
  </externalReferences>
  <definedNames>
    <definedName name="a">#REF!,#REF!</definedName>
    <definedName name="Allocation_Categories">OFFSET('[1]Allocation Factors'!$A$4,0,0,COUNTA('[1]Allocation Factors'!$A:$A)-COUNTA('[1]Allocation Factors'!$A$1:$A$3),1)</definedName>
    <definedName name="Allocators">'[2]OR-ALL'!$C$8:$J$97</definedName>
    <definedName name="_xlnm.Auto_Open">#REF!</definedName>
    <definedName name="C_">#REF!,#REF!</definedName>
    <definedName name="C_AAM_Titles">#REF!,#REF!</definedName>
    <definedName name="C_ADP_Titles">#REF!,#REF!</definedName>
    <definedName name="C_DTX_Titles">#REF!,#REF!</definedName>
    <definedName name="C_GPL_Titles">#REF!,#REF!</definedName>
    <definedName name="C_IPL_Titles">#REF!,#REF!</definedName>
    <definedName name="_xlnm.Database">[3]!_xlnm.Database</definedName>
    <definedName name="E_903_Titles">#REF!,#REF!</definedName>
    <definedName name="E_908_Titles">#REF!,#REF!</definedName>
    <definedName name="E_928_Titles">#REF!,#REF!</definedName>
    <definedName name="E_ADP_Titles">#REF!,#REF!</definedName>
    <definedName name="E_ALL_Titles">#REF!,#REF!</definedName>
    <definedName name="E_APL_Titles">#REF!,#REF!</definedName>
    <definedName name="E_CAM_Titles">#REF!,#REF!</definedName>
    <definedName name="E_DTE_Titles">#REF!,#REF!</definedName>
    <definedName name="E_FIT_Titles">#REF!,#REF!</definedName>
    <definedName name="E_OPS_Titles">#REF!,#REF!</definedName>
    <definedName name="E_OTX_Titles">#REF!,#REF!</definedName>
    <definedName name="E_PLT_Titles">#REF!,#REF!</definedName>
    <definedName name="E_ROR_Titles">#REF!,#REF!</definedName>
    <definedName name="E_SCM_Titles">#REF!,#REF!</definedName>
    <definedName name="G_804_Titles">#REF!,#REF!</definedName>
    <definedName name="G_807_Titles">#REF!,#REF!</definedName>
    <definedName name="G_928_Titles">#REF!,#REF!</definedName>
    <definedName name="G_ADP_Titles">#REF!,#REF!</definedName>
    <definedName name="G_ALL_Titles">#REF!,#REF!</definedName>
    <definedName name="G_APL_Titles">#REF!,#REF!</definedName>
    <definedName name="G_CAM_Titles">#REF!,#REF!</definedName>
    <definedName name="G_DTE_Titles">#REF!,#REF!</definedName>
    <definedName name="G_FIT_Titles">#REF!,#REF!</definedName>
    <definedName name="G_OPS_Titles">#REF!,#REF!</definedName>
    <definedName name="G_OTX_Titles">#REF!,#REF!</definedName>
    <definedName name="G_PLT_Titles">#REF!,#REF!</definedName>
    <definedName name="G_ROR_Titles">#REF!,#REF!</definedName>
    <definedName name="G_SCM_Titles">#REF!,#REF!</definedName>
    <definedName name="ID_Elec">#REF!</definedName>
    <definedName name="ID_Gas">'[4]DEBT CALC'!#REF!</definedName>
    <definedName name="Macro1">#REF!</definedName>
    <definedName name="Macro2">#REF!</definedName>
    <definedName name="Macro3">#REF!</definedName>
    <definedName name="Macro4">#REF!</definedName>
    <definedName name="Macro5">#REF!</definedName>
    <definedName name="Macro6">#REF!</definedName>
    <definedName name="Macro7">#REF!</definedName>
    <definedName name="Macro8">#REF!</definedName>
    <definedName name="months">[2]DATA!$H$2</definedName>
    <definedName name="_xlnm.Print_Area" localSheetId="0">'E-CAP SUMMARY'!$A$1:$AV$68</definedName>
    <definedName name="_xlnm.Print_Area" localSheetId="1">'G-CAP SUMMARY'!$A$1:$AV$46</definedName>
    <definedName name="Print_for_Checking">'[4]ADJ SUMMARY'!#REF!:'[4]ADJ SUMMARY'!#REF!</definedName>
    <definedName name="_xlnm.Print_Titles" localSheetId="0">'E-CAP SUMMARY'!$A:$D,'E-CAP SUMMARY'!$2:$7</definedName>
    <definedName name="_xlnm.Print_Titles" localSheetId="1">'G-CAP SUMMARY'!$A:$D,'G-CAP SUMMARY'!$2:$7</definedName>
    <definedName name="rbcalc">[2]DATA!$H$3</definedName>
    <definedName name="rbcalc_heading">[2]DATA!$H$5</definedName>
    <definedName name="Recover">#REF!</definedName>
    <definedName name="RRC_Adjustment_Print">#REF!</definedName>
    <definedName name="RRC_Rate_Print">#REF!</definedName>
    <definedName name="Summary">#REF!</definedName>
    <definedName name="TableName">"Dummy"</definedName>
    <definedName name="tp_heading">[2]DATA!$H$4</definedName>
    <definedName name="W_804_Titles">#REF!,#REF!</definedName>
    <definedName name="W_805_Titles">#REF!,#REF!</definedName>
    <definedName name="W_807_Titles">#REF!,#REF!</definedName>
    <definedName name="W_808_Titles">#REF!,#REF!</definedName>
    <definedName name="W_903">#REF!</definedName>
    <definedName name="W_903_Area">#REF!</definedName>
    <definedName name="W_903_Titles">#REF!,#REF!</definedName>
    <definedName name="W_928_Titles">#REF!,#REF!</definedName>
    <definedName name="W_ALL_Titles">#REF!,#REF!</definedName>
    <definedName name="W_APL_Titles">#REF!,#REF!</definedName>
    <definedName name="W_ARR_Titles">#REF!,#REF!</definedName>
    <definedName name="W_DTE_Titles">#REF!,#REF!</definedName>
    <definedName name="W_FIT_Titles">#REF!,#REF!</definedName>
    <definedName name="W_OPS">#REF!</definedName>
    <definedName name="W_OPS_Area">#REF!</definedName>
    <definedName name="W_OPS_Titles">#REF!,#REF!</definedName>
    <definedName name="W_OTX_Titles">#REF!,#REF!</definedName>
    <definedName name="W_PLT">#REF!</definedName>
    <definedName name="W_PLT_Titles">#REF!,#REF!</definedName>
    <definedName name="W_ROR_Titles">#REF!,#REF!</definedName>
    <definedName name="W_SCM_Titles">#REF!,#REF!</definedName>
    <definedName name="WA_Elec">#REF!</definedName>
    <definedName name="WA_Gas">'[4]DEBT CALC'!#REF!</definedName>
    <definedName name="wrn.All._.Sheets." hidden="1">{"IncSt",#N/A,FALSE,"IS";"BalSht",#N/A,FALSE,"BS";"IntCash",#N/A,FALSE,"Int. Cash";"Stats",#N/A,FALSE,"Stats"}</definedName>
    <definedName name="Z_6E1B8C45_B07F_11D2_B0DC_0000832CDFF0_.wvu.Cols" localSheetId="0" hidden="1">'E-CAP SUMMARY'!#REF!,'E-CAP SUMMARY'!#REF!</definedName>
    <definedName name="Z_6E1B8C45_B07F_11D2_B0DC_0000832CDFF0_.wvu.Cols" localSheetId="1" hidden="1">'G-CAP SUMMARY'!#REF!,'G-CAP SUMMARY'!#REF!</definedName>
    <definedName name="Z_6E1B8C45_B07F_11D2_B0DC_0000832CDFF0_.wvu.PrintArea" localSheetId="0" hidden="1">'E-CAP SUMMARY'!$E:$K</definedName>
    <definedName name="Z_6E1B8C45_B07F_11D2_B0DC_0000832CDFF0_.wvu.PrintArea" localSheetId="1" hidden="1">'G-CAP SUMMARY'!$E:$J</definedName>
    <definedName name="Z_6E1B8C45_B07F_11D2_B0DC_0000832CDFF0_.wvu.PrintTitles" localSheetId="0" hidden="1">'E-CAP SUMMARY'!$A:$D,'E-CAP SUMMARY'!$2:$7</definedName>
    <definedName name="Z_6E1B8C45_B07F_11D2_B0DC_0000832CDFF0_.wvu.PrintTitles" localSheetId="1" hidden="1">'G-CAP SUMMARY'!$A:$D,'G-CAP SUMMARY'!$2:$7</definedName>
    <definedName name="Z_A15D1962_B049_11D2_8670_0000832CEEE8_.wvu.Cols" localSheetId="0" hidden="1">'E-CAP SUMMARY'!#REF!</definedName>
    <definedName name="Z_A15D1962_B049_11D2_8670_0000832CEEE8_.wvu.Cols" localSheetId="1" hidden="1">'G-CAP SUMMARY'!#REF!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O17" i="1" l="1"/>
  <c r="AO16" i="1" l="1"/>
  <c r="AW25" i="1"/>
  <c r="AO15" i="2"/>
  <c r="H13" i="2" l="1"/>
  <c r="H12" i="2"/>
  <c r="H11" i="2"/>
  <c r="H10" i="2"/>
  <c r="H14" i="1"/>
  <c r="H13" i="1"/>
  <c r="H12" i="1"/>
  <c r="H10" i="1"/>
  <c r="AP15" i="1" l="1"/>
  <c r="AW22" i="2" l="1"/>
  <c r="AW28" i="2"/>
  <c r="AW29" i="2"/>
  <c r="AW32" i="1"/>
  <c r="AW33" i="1"/>
  <c r="AO33" i="1"/>
  <c r="Y15" i="1"/>
  <c r="AP33" i="2" l="1"/>
  <c r="AO33" i="2"/>
  <c r="AP32" i="2"/>
  <c r="AO32" i="2"/>
  <c r="AN32" i="2"/>
  <c r="AN33" i="2" s="1"/>
  <c r="AP27" i="2"/>
  <c r="AO27" i="2"/>
  <c r="AN27" i="2"/>
  <c r="AP26" i="2"/>
  <c r="AO26" i="2"/>
  <c r="AN26" i="2"/>
  <c r="AP25" i="2"/>
  <c r="AO25" i="2"/>
  <c r="AN25" i="2"/>
  <c r="AP24" i="2"/>
  <c r="AP28" i="2" s="1"/>
  <c r="AO24" i="2"/>
  <c r="AO28" i="2" s="1"/>
  <c r="AN24" i="2"/>
  <c r="AN28" i="2" s="1"/>
  <c r="AP21" i="2"/>
  <c r="AO21" i="2"/>
  <c r="AN21" i="2"/>
  <c r="AP20" i="2"/>
  <c r="AO20" i="2"/>
  <c r="AN20" i="2"/>
  <c r="AP19" i="2"/>
  <c r="AO19" i="2"/>
  <c r="AN19" i="2"/>
  <c r="AP18" i="2"/>
  <c r="AP22" i="2" s="1"/>
  <c r="AO18" i="2"/>
  <c r="AO22" i="2" s="1"/>
  <c r="AN18" i="2"/>
  <c r="AN22" i="2" s="1"/>
  <c r="AO14" i="2"/>
  <c r="AP14" i="2"/>
  <c r="AN14" i="2"/>
  <c r="AN10" i="2"/>
  <c r="E42" i="2"/>
  <c r="F42" i="2"/>
  <c r="AP29" i="2"/>
  <c r="AO29" i="2"/>
  <c r="AN29" i="2"/>
  <c r="AP13" i="2"/>
  <c r="AO13" i="2"/>
  <c r="AN13" i="2"/>
  <c r="AP12" i="2"/>
  <c r="AO12" i="2"/>
  <c r="AN12" i="2"/>
  <c r="AP11" i="2"/>
  <c r="AO11" i="2"/>
  <c r="AN11" i="2"/>
  <c r="AP10" i="2"/>
  <c r="AO10" i="2"/>
  <c r="AN11" i="1" l="1"/>
  <c r="AO11" i="1"/>
  <c r="AP11" i="1"/>
  <c r="AN12" i="1"/>
  <c r="AO12" i="1"/>
  <c r="AP12" i="1"/>
  <c r="AN13" i="1"/>
  <c r="AO13" i="1"/>
  <c r="AP13" i="1"/>
  <c r="AN14" i="1"/>
  <c r="AO14" i="1"/>
  <c r="AP14" i="1"/>
  <c r="AN15" i="1"/>
  <c r="AO15" i="1"/>
  <c r="AN20" i="1"/>
  <c r="AO20" i="1"/>
  <c r="AP20" i="1"/>
  <c r="AN21" i="1"/>
  <c r="AO21" i="1"/>
  <c r="AP21" i="1"/>
  <c r="AN22" i="1"/>
  <c r="AO22" i="1"/>
  <c r="AP22" i="1"/>
  <c r="AN23" i="1"/>
  <c r="AO23" i="1"/>
  <c r="AP23" i="1"/>
  <c r="AN24" i="1"/>
  <c r="AO24" i="1"/>
  <c r="AP24" i="1"/>
  <c r="AN25" i="1"/>
  <c r="AO25" i="1"/>
  <c r="AP25" i="1"/>
  <c r="AN27" i="1"/>
  <c r="AO27" i="1"/>
  <c r="AP27" i="1"/>
  <c r="AN28" i="1"/>
  <c r="AO28" i="1"/>
  <c r="AP28" i="1"/>
  <c r="AN29" i="1"/>
  <c r="AO29" i="1"/>
  <c r="AP29" i="1"/>
  <c r="AN30" i="1"/>
  <c r="AO30" i="1"/>
  <c r="AP30" i="1"/>
  <c r="AN31" i="1"/>
  <c r="AO31" i="1"/>
  <c r="AP31" i="1"/>
  <c r="AN32" i="1"/>
  <c r="AO32" i="1"/>
  <c r="AP32" i="1"/>
  <c r="AN33" i="1"/>
  <c r="AP33" i="1"/>
  <c r="AN36" i="1"/>
  <c r="AO36" i="1"/>
  <c r="AP36" i="1"/>
  <c r="AN37" i="1"/>
  <c r="AO37" i="1"/>
  <c r="AP37" i="1"/>
  <c r="AN41" i="1"/>
  <c r="AO41" i="1"/>
  <c r="AP41" i="1"/>
  <c r="AN42" i="1"/>
  <c r="AO42" i="1"/>
  <c r="AP42" i="1"/>
  <c r="AN43" i="1"/>
  <c r="AO43" i="1"/>
  <c r="AP43" i="1"/>
  <c r="AN44" i="1"/>
  <c r="AO44" i="1"/>
  <c r="AP44" i="1"/>
  <c r="AN47" i="1"/>
  <c r="AO47" i="1"/>
  <c r="AP47" i="1"/>
  <c r="AN48" i="1"/>
  <c r="AO48" i="1"/>
  <c r="AP48" i="1"/>
  <c r="AN49" i="1"/>
  <c r="AO49" i="1"/>
  <c r="AP49" i="1"/>
  <c r="AN50" i="1"/>
  <c r="AO50" i="1"/>
  <c r="AP50" i="1"/>
  <c r="AN53" i="1"/>
  <c r="AO53" i="1"/>
  <c r="AP53" i="1"/>
  <c r="AN54" i="1"/>
  <c r="AO54" i="1"/>
  <c r="AP54" i="1"/>
  <c r="AN55" i="1"/>
  <c r="AO55" i="1"/>
  <c r="AP55" i="1"/>
  <c r="AN56" i="1"/>
  <c r="AO56" i="1"/>
  <c r="AP56" i="1"/>
  <c r="AO10" i="1"/>
  <c r="AP10" i="1"/>
  <c r="AN10" i="1"/>
  <c r="AJ54" i="1"/>
  <c r="AJ49" i="1"/>
  <c r="AJ55" i="1"/>
  <c r="AJ48" i="1"/>
  <c r="AJ47" i="1"/>
  <c r="AJ43" i="1"/>
  <c r="AJ42" i="1"/>
  <c r="AJ36" i="1"/>
  <c r="AJ31" i="1"/>
  <c r="AJ29" i="1"/>
  <c r="AJ27" i="1"/>
  <c r="AJ24" i="1"/>
  <c r="AJ30" i="1"/>
  <c r="AJ22" i="1"/>
  <c r="AJ14" i="1"/>
  <c r="AJ13" i="1"/>
  <c r="AJ12" i="1"/>
  <c r="AJ32" i="2"/>
  <c r="AJ27" i="2"/>
  <c r="AJ20" i="2"/>
  <c r="AJ19" i="2"/>
  <c r="AJ25" i="2"/>
  <c r="AJ18" i="2"/>
  <c r="AJ13" i="2"/>
  <c r="AJ12" i="2"/>
  <c r="AJ11" i="2"/>
  <c r="AJ10" i="2"/>
  <c r="AO18" i="1" l="1"/>
  <c r="AJ50" i="1"/>
  <c r="AJ11" i="1"/>
  <c r="AJ20" i="1"/>
  <c r="AJ41" i="1"/>
  <c r="AJ44" i="1" s="1"/>
  <c r="AJ10" i="1"/>
  <c r="AJ23" i="1"/>
  <c r="AJ14" i="2"/>
  <c r="AJ24" i="2"/>
  <c r="AJ26" i="2"/>
  <c r="AJ21" i="2"/>
  <c r="AJ22" i="2" s="1"/>
  <c r="AJ15" i="1" l="1"/>
  <c r="AJ53" i="1"/>
  <c r="AJ56" i="1" s="1"/>
  <c r="AJ21" i="1"/>
  <c r="AJ25" i="1" s="1"/>
  <c r="AJ28" i="2"/>
  <c r="AJ29" i="2" s="1"/>
  <c r="AJ33" i="2" s="1"/>
  <c r="AJ28" i="1" l="1"/>
  <c r="AJ32" i="1" s="1"/>
  <c r="AJ33" i="1" s="1"/>
  <c r="AJ37" i="1" s="1"/>
  <c r="AE32" i="2" l="1"/>
  <c r="AE21" i="2"/>
  <c r="AE27" i="2"/>
  <c r="AE26" i="2"/>
  <c r="AE19" i="2"/>
  <c r="AE18" i="2"/>
  <c r="AE13" i="2"/>
  <c r="AE12" i="2"/>
  <c r="AE11" i="2"/>
  <c r="AE10" i="2"/>
  <c r="AE54" i="1"/>
  <c r="AE49" i="1"/>
  <c r="AE48" i="1"/>
  <c r="AE47" i="1"/>
  <c r="AE43" i="1"/>
  <c r="AE11" i="1"/>
  <c r="AE36" i="1"/>
  <c r="AE31" i="1"/>
  <c r="AE29" i="1"/>
  <c r="AE24" i="1"/>
  <c r="AE23" i="1"/>
  <c r="AE30" i="1"/>
  <c r="AE22" i="1"/>
  <c r="AE20" i="1"/>
  <c r="AE14" i="1"/>
  <c r="AE13" i="1"/>
  <c r="AE12" i="1"/>
  <c r="AE10" i="1"/>
  <c r="AE14" i="2" l="1"/>
  <c r="AE24" i="2"/>
  <c r="AE25" i="2"/>
  <c r="AE20" i="2"/>
  <c r="AE22" i="2" s="1"/>
  <c r="AE53" i="1"/>
  <c r="AE28" i="1"/>
  <c r="AE15" i="1"/>
  <c r="AE50" i="1"/>
  <c r="AE55" i="1"/>
  <c r="AE27" i="1"/>
  <c r="AE32" i="1" s="1"/>
  <c r="AE42" i="1"/>
  <c r="AE41" i="1"/>
  <c r="AE44" i="1" s="1"/>
  <c r="AE28" i="2" l="1"/>
  <c r="AE29" i="2" s="1"/>
  <c r="AE33" i="2" s="1"/>
  <c r="AE21" i="1"/>
  <c r="AE25" i="1" s="1"/>
  <c r="AE33" i="1" s="1"/>
  <c r="AE37" i="1" s="1"/>
  <c r="AE56" i="1"/>
  <c r="Z49" i="1" l="1"/>
  <c r="Z48" i="1"/>
  <c r="Z47" i="1"/>
  <c r="Z43" i="1"/>
  <c r="Z42" i="1"/>
  <c r="Z41" i="1"/>
  <c r="Z36" i="1"/>
  <c r="Z31" i="1"/>
  <c r="Z30" i="1"/>
  <c r="Z29" i="1"/>
  <c r="Z24" i="1"/>
  <c r="Z23" i="1"/>
  <c r="Z22" i="1"/>
  <c r="Z20" i="1"/>
  <c r="Z14" i="1"/>
  <c r="Z13" i="1"/>
  <c r="Z12" i="1"/>
  <c r="Z10" i="1"/>
  <c r="Z32" i="2"/>
  <c r="Z21" i="2"/>
  <c r="Z20" i="2"/>
  <c r="Z26" i="2"/>
  <c r="Z19" i="2"/>
  <c r="Z25" i="2"/>
  <c r="Z18" i="2"/>
  <c r="Z13" i="2"/>
  <c r="Z12" i="2"/>
  <c r="Z11" i="2"/>
  <c r="Z10" i="2"/>
  <c r="Z44" i="1" l="1"/>
  <c r="Z50" i="1"/>
  <c r="Z53" i="1"/>
  <c r="Z55" i="1"/>
  <c r="Z27" i="1"/>
  <c r="Z54" i="1"/>
  <c r="Z22" i="2"/>
  <c r="Z14" i="2"/>
  <c r="Z27" i="2"/>
  <c r="Z21" i="1" l="1"/>
  <c r="Z25" i="1" s="1"/>
  <c r="Z11" i="1"/>
  <c r="Z15" i="1" s="1"/>
  <c r="Z56" i="1"/>
  <c r="Z24" i="2"/>
  <c r="Z28" i="2" s="1"/>
  <c r="Z29" i="2" s="1"/>
  <c r="Z33" i="2" s="1"/>
  <c r="Z28" i="1" l="1"/>
  <c r="Z32" i="1" s="1"/>
  <c r="Z33" i="1" s="1"/>
  <c r="Z37" i="1" s="1"/>
  <c r="U32" i="2" l="1"/>
  <c r="U27" i="2"/>
  <c r="U20" i="2"/>
  <c r="U19" i="2"/>
  <c r="U25" i="2"/>
  <c r="U13" i="2"/>
  <c r="U12" i="2"/>
  <c r="U11" i="2"/>
  <c r="U13" i="1"/>
  <c r="U30" i="1"/>
  <c r="U29" i="1"/>
  <c r="U31" i="1"/>
  <c r="U48" i="1"/>
  <c r="U43" i="1"/>
  <c r="U42" i="1"/>
  <c r="U36" i="1"/>
  <c r="U24" i="1"/>
  <c r="U20" i="1"/>
  <c r="U14" i="1"/>
  <c r="U24" i="2" l="1"/>
  <c r="U18" i="2"/>
  <c r="U21" i="2"/>
  <c r="U10" i="2"/>
  <c r="U14" i="2" s="1"/>
  <c r="U26" i="2"/>
  <c r="U11" i="1"/>
  <c r="U49" i="1"/>
  <c r="U47" i="1"/>
  <c r="U10" i="1"/>
  <c r="U23" i="1"/>
  <c r="U12" i="1"/>
  <c r="U53" i="1"/>
  <c r="U22" i="1"/>
  <c r="U55" i="1"/>
  <c r="U27" i="1"/>
  <c r="U54" i="1"/>
  <c r="U41" i="1"/>
  <c r="U44" i="1" s="1"/>
  <c r="U22" i="2" l="1"/>
  <c r="U28" i="2"/>
  <c r="U50" i="1"/>
  <c r="U15" i="1"/>
  <c r="U56" i="1"/>
  <c r="U21" i="1"/>
  <c r="U25" i="1" s="1"/>
  <c r="U29" i="2" l="1"/>
  <c r="U33" i="2" s="1"/>
  <c r="U28" i="1"/>
  <c r="U32" i="1" s="1"/>
  <c r="U33" i="1" s="1"/>
  <c r="U37" i="1" s="1"/>
  <c r="P32" i="2" l="1"/>
  <c r="P27" i="2"/>
  <c r="P20" i="2"/>
  <c r="P12" i="2"/>
  <c r="P11" i="2" l="1"/>
  <c r="P19" i="2"/>
  <c r="P13" i="2"/>
  <c r="P18" i="2"/>
  <c r="P10" i="2"/>
  <c r="P21" i="2"/>
  <c r="P24" i="2"/>
  <c r="P26" i="2"/>
  <c r="P25" i="2"/>
  <c r="P36" i="1"/>
  <c r="P23" i="1"/>
  <c r="P29" i="1"/>
  <c r="P20" i="1"/>
  <c r="P10" i="1"/>
  <c r="I27" i="1"/>
  <c r="K27" i="1" s="1"/>
  <c r="F28" i="2"/>
  <c r="E28" i="2"/>
  <c r="I25" i="2"/>
  <c r="K25" i="2" s="1"/>
  <c r="AL25" i="2" s="1"/>
  <c r="F22" i="2"/>
  <c r="F29" i="2" s="1"/>
  <c r="F33" i="2" s="1"/>
  <c r="E22" i="2"/>
  <c r="E29" i="2" s="1"/>
  <c r="E33" i="2" s="1"/>
  <c r="I19" i="2"/>
  <c r="K19" i="2" s="1"/>
  <c r="AL19" i="2" s="1"/>
  <c r="I18" i="2"/>
  <c r="E14" i="2"/>
  <c r="F13" i="2"/>
  <c r="F12" i="2"/>
  <c r="F11" i="2"/>
  <c r="I11" i="2" s="1"/>
  <c r="K11" i="2" s="1"/>
  <c r="AL11" i="2" s="1"/>
  <c r="F10" i="2"/>
  <c r="F68" i="1"/>
  <c r="E68" i="1"/>
  <c r="F56" i="1"/>
  <c r="F28" i="1" s="1"/>
  <c r="F32" i="1" s="1"/>
  <c r="E56" i="1"/>
  <c r="I55" i="1"/>
  <c r="K55" i="1" s="1"/>
  <c r="I54" i="1"/>
  <c r="K54" i="1" s="1"/>
  <c r="I53" i="1"/>
  <c r="K53" i="1" s="1"/>
  <c r="F50" i="1"/>
  <c r="E50" i="1"/>
  <c r="E21" i="1" s="1"/>
  <c r="K49" i="1"/>
  <c r="I49" i="1"/>
  <c r="I48" i="1"/>
  <c r="K48" i="1" s="1"/>
  <c r="I47" i="1"/>
  <c r="I50" i="1" s="1"/>
  <c r="F43" i="1"/>
  <c r="I43" i="1" s="1"/>
  <c r="K43" i="1" s="1"/>
  <c r="F42" i="1"/>
  <c r="I42" i="1" s="1"/>
  <c r="K42" i="1" s="1"/>
  <c r="E41" i="1"/>
  <c r="F41" i="1" s="1"/>
  <c r="I29" i="1"/>
  <c r="K29" i="1" s="1"/>
  <c r="E28" i="1"/>
  <c r="I24" i="1"/>
  <c r="K24" i="1" s="1"/>
  <c r="I22" i="1"/>
  <c r="K22" i="1" s="1"/>
  <c r="F21" i="1"/>
  <c r="F25" i="1" s="1"/>
  <c r="F33" i="1" s="1"/>
  <c r="F37" i="1" s="1"/>
  <c r="F14" i="1"/>
  <c r="I14" i="1" s="1"/>
  <c r="K14" i="1" s="1"/>
  <c r="F13" i="1"/>
  <c r="F12" i="1"/>
  <c r="I12" i="1" s="1"/>
  <c r="K12" i="1" s="1"/>
  <c r="F10" i="1"/>
  <c r="F14" i="2" l="1"/>
  <c r="H14" i="2"/>
  <c r="I13" i="2"/>
  <c r="K13" i="2" s="1"/>
  <c r="AL13" i="2" s="1"/>
  <c r="I10" i="2"/>
  <c r="K10" i="2" s="1"/>
  <c r="AL10" i="2" s="1"/>
  <c r="H15" i="1"/>
  <c r="I41" i="1"/>
  <c r="E25" i="1"/>
  <c r="I21" i="1"/>
  <c r="K21" i="1" s="1"/>
  <c r="AL29" i="1"/>
  <c r="I44" i="1"/>
  <c r="F44" i="1"/>
  <c r="F11" i="1" s="1"/>
  <c r="F15" i="1" s="1"/>
  <c r="E44" i="1"/>
  <c r="E11" i="1" s="1"/>
  <c r="P14" i="2"/>
  <c r="P13" i="1"/>
  <c r="P22" i="2"/>
  <c r="P43" i="1"/>
  <c r="AL43" i="1" s="1"/>
  <c r="P24" i="1"/>
  <c r="AL24" i="1" s="1"/>
  <c r="P28" i="2"/>
  <c r="P29" i="2"/>
  <c r="P33" i="2" s="1"/>
  <c r="P12" i="1"/>
  <c r="AL12" i="1" s="1"/>
  <c r="P14" i="1"/>
  <c r="AL14" i="1" s="1"/>
  <c r="P47" i="1"/>
  <c r="P30" i="1"/>
  <c r="P22" i="1"/>
  <c r="AL22" i="1" s="1"/>
  <c r="P42" i="1"/>
  <c r="AL42" i="1" s="1"/>
  <c r="P48" i="1"/>
  <c r="AL48" i="1" s="1"/>
  <c r="P31" i="1"/>
  <c r="P41" i="1"/>
  <c r="P49" i="1"/>
  <c r="AL49" i="1" s="1"/>
  <c r="P53" i="1"/>
  <c r="AL53" i="1" s="1"/>
  <c r="P55" i="1"/>
  <c r="AL55" i="1" s="1"/>
  <c r="P27" i="1"/>
  <c r="AL27" i="1" s="1"/>
  <c r="P54" i="1"/>
  <c r="AL54" i="1" s="1"/>
  <c r="I28" i="1"/>
  <c r="K28" i="1" s="1"/>
  <c r="E32" i="1"/>
  <c r="E33" i="1" s="1"/>
  <c r="E37" i="1" s="1"/>
  <c r="K41" i="1"/>
  <c r="I10" i="1"/>
  <c r="K18" i="2"/>
  <c r="AL18" i="2" s="1"/>
  <c r="K47" i="1"/>
  <c r="AL47" i="1" s="1"/>
  <c r="K56" i="1"/>
  <c r="I31" i="1"/>
  <c r="K31" i="1" s="1"/>
  <c r="AL31" i="1" s="1"/>
  <c r="I27" i="2"/>
  <c r="K27" i="2" s="1"/>
  <c r="AL27" i="2" s="1"/>
  <c r="I56" i="1"/>
  <c r="I21" i="2"/>
  <c r="K21" i="2" s="1"/>
  <c r="AL21" i="2" s="1"/>
  <c r="I11" i="1" l="1"/>
  <c r="K11" i="1" s="1"/>
  <c r="AL41" i="1"/>
  <c r="AL44" i="1" s="1"/>
  <c r="AL56" i="1"/>
  <c r="E15" i="1"/>
  <c r="P50" i="1"/>
  <c r="P44" i="1"/>
  <c r="P21" i="1"/>
  <c r="P25" i="1" s="1"/>
  <c r="P56" i="1"/>
  <c r="P11" i="1"/>
  <c r="P15" i="1" s="1"/>
  <c r="H25" i="1"/>
  <c r="H22" i="2"/>
  <c r="I20" i="1"/>
  <c r="K10" i="1"/>
  <c r="AL10" i="1" s="1"/>
  <c r="H32" i="1"/>
  <c r="H28" i="2"/>
  <c r="I24" i="2"/>
  <c r="K44" i="1"/>
  <c r="K50" i="1"/>
  <c r="AL11" i="1" l="1"/>
  <c r="AL21" i="1"/>
  <c r="P28" i="1"/>
  <c r="K24" i="2"/>
  <c r="AL24" i="2" s="1"/>
  <c r="K20" i="1"/>
  <c r="AL20" i="1" s="1"/>
  <c r="H33" i="1"/>
  <c r="H37" i="1" s="1"/>
  <c r="H29" i="2"/>
  <c r="H33" i="2" s="1"/>
  <c r="P32" i="1" l="1"/>
  <c r="P33" i="1" s="1"/>
  <c r="P37" i="1" s="1"/>
  <c r="AL28" i="1"/>
  <c r="G25" i="1" l="1"/>
  <c r="I23" i="1"/>
  <c r="G22" i="2"/>
  <c r="I20" i="2"/>
  <c r="I32" i="2" l="1"/>
  <c r="K32" i="2" s="1"/>
  <c r="AL32" i="2" s="1"/>
  <c r="K20" i="2"/>
  <c r="AL20" i="2" s="1"/>
  <c r="AL22" i="2" s="1"/>
  <c r="I22" i="2"/>
  <c r="I36" i="1"/>
  <c r="K36" i="1" s="1"/>
  <c r="AL36" i="1" s="1"/>
  <c r="K23" i="1"/>
  <c r="AL23" i="1" s="1"/>
  <c r="AL25" i="1" s="1"/>
  <c r="I25" i="1"/>
  <c r="K25" i="1" l="1"/>
  <c r="G14" i="2"/>
  <c r="I12" i="2"/>
  <c r="I26" i="2"/>
  <c r="G28" i="2"/>
  <c r="G29" i="2" s="1"/>
  <c r="G33" i="2" s="1"/>
  <c r="G15" i="1"/>
  <c r="I13" i="1"/>
  <c r="G32" i="1"/>
  <c r="G33" i="1" s="1"/>
  <c r="G37" i="1" s="1"/>
  <c r="I30" i="1"/>
  <c r="K22" i="2"/>
  <c r="K12" i="2" l="1"/>
  <c r="AL12" i="2" s="1"/>
  <c r="AL14" i="2" s="1"/>
  <c r="I14" i="2"/>
  <c r="K13" i="1"/>
  <c r="AL13" i="1" s="1"/>
  <c r="AL15" i="1" s="1"/>
  <c r="I15" i="1"/>
  <c r="K26" i="2"/>
  <c r="AL26" i="2" s="1"/>
  <c r="AL28" i="2" s="1"/>
  <c r="AL29" i="2" s="1"/>
  <c r="AL33" i="2" s="1"/>
  <c r="I28" i="2"/>
  <c r="I29" i="2" s="1"/>
  <c r="I33" i="2" s="1"/>
  <c r="K30" i="1"/>
  <c r="AL30" i="1" s="1"/>
  <c r="AL32" i="1" s="1"/>
  <c r="AL33" i="1" s="1"/>
  <c r="AL37" i="1" s="1"/>
  <c r="I32" i="1"/>
  <c r="I33" i="1" s="1"/>
  <c r="I37" i="1" s="1"/>
  <c r="K28" i="2" l="1"/>
  <c r="K29" i="2" s="1"/>
  <c r="K33" i="2" s="1"/>
  <c r="K15" i="1"/>
  <c r="K32" i="1"/>
  <c r="K33" i="1" s="1"/>
  <c r="K37" i="1" s="1"/>
  <c r="K14" i="2"/>
  <c r="AL50" i="1" l="1"/>
</calcChain>
</file>

<file path=xl/sharedStrings.xml><?xml version="1.0" encoding="utf-8"?>
<sst xmlns="http://schemas.openxmlformats.org/spreadsheetml/2006/main" count="244" uniqueCount="88">
  <si>
    <t xml:space="preserve">AVISTA UTILITIES  </t>
  </si>
  <si>
    <t>WASHINGTON ELECTRIC RESULTS  - ADJUST NET PLANT AMA TO EOP</t>
  </si>
  <si>
    <t>TWELVE MONTHS ENDED DECEMBER 31, 2019</t>
  </si>
  <si>
    <t xml:space="preserve">(000'S OF DOLLARS)  </t>
  </si>
  <si>
    <t>AMA</t>
  </si>
  <si>
    <t>EOP</t>
  </si>
  <si>
    <t>AMA to EOP</t>
  </si>
  <si>
    <t>Adjustment 2.19</t>
  </si>
  <si>
    <t>RECONCILIATION</t>
  </si>
  <si>
    <t>Adjustment 3.11 - Customer at the Center</t>
  </si>
  <si>
    <t>DESCRIPTION</t>
  </si>
  <si>
    <t>12.31.2019 Actual Results</t>
  </si>
  <si>
    <t>New Revenue Incremental Difference</t>
  </si>
  <si>
    <t>AMI Incremental Difference</t>
  </si>
  <si>
    <t>Restate AMA to EOP Rate Base</t>
  </si>
  <si>
    <t>12.31.2019 EOP Balance Restated</t>
  </si>
  <si>
    <t>2020 Retirements on Plant-In-Service at 12/31/2019</t>
  </si>
  <si>
    <t>2020 Plant Additions</t>
  </si>
  <si>
    <t>12.31.2020 EOP Balance Restated</t>
  </si>
  <si>
    <t xml:space="preserve">EXPENSES  </t>
  </si>
  <si>
    <t>ROO</t>
  </si>
  <si>
    <t>2) Adj. Dep Exp</t>
  </si>
  <si>
    <t xml:space="preserve">Intangible </t>
  </si>
  <si>
    <t xml:space="preserve">Production </t>
  </si>
  <si>
    <t>Transmission</t>
  </si>
  <si>
    <t xml:space="preserve">Distribution  </t>
  </si>
  <si>
    <t xml:space="preserve">General </t>
  </si>
  <si>
    <t xml:space="preserve">Total Electric Expenses  </t>
  </si>
  <si>
    <t xml:space="preserve">RATE BASE  </t>
  </si>
  <si>
    <t xml:space="preserve">PLANT IN SERVICE  </t>
  </si>
  <si>
    <t>NR.1E-New Rev</t>
  </si>
  <si>
    <t>AMI - Electric</t>
  </si>
  <si>
    <t xml:space="preserve">Intangible  </t>
  </si>
  <si>
    <t xml:space="preserve">Production  </t>
  </si>
  <si>
    <t xml:space="preserve">Transmission  </t>
  </si>
  <si>
    <t xml:space="preserve">General  </t>
  </si>
  <si>
    <t xml:space="preserve">Total Plant in Service  </t>
  </si>
  <si>
    <t>ACCUMULATED DEPRECIATION/AMORT</t>
  </si>
  <si>
    <t>Total Accumulated Depreciation</t>
  </si>
  <si>
    <t xml:space="preserve">NET PLANT </t>
  </si>
  <si>
    <t xml:space="preserve">ADFIT AMA </t>
  </si>
  <si>
    <t>ADFIT EOP</t>
  </si>
  <si>
    <t xml:space="preserve">DEFERRED TAXES  </t>
  </si>
  <si>
    <t>Net Plant After DFIT</t>
  </si>
  <si>
    <t>Additional Detail for Cost of Service</t>
  </si>
  <si>
    <t>Depreciation Expense</t>
  </si>
  <si>
    <t xml:space="preserve">     Steam</t>
  </si>
  <si>
    <t xml:space="preserve">     Hydro</t>
  </si>
  <si>
    <t xml:space="preserve">     Other</t>
  </si>
  <si>
    <t>Total Production Depreciation Expense</t>
  </si>
  <si>
    <t>Plant in Service</t>
  </si>
  <si>
    <t>Total Production Plant in Service</t>
  </si>
  <si>
    <t>Accumulated Depreciation</t>
  </si>
  <si>
    <t>Total Production Accumulated Depreciation</t>
  </si>
  <si>
    <t>Electric Depreciation Exp Adjustment to Plant</t>
  </si>
  <si>
    <t>Electric Depreciation Exp Adjustment to Plant - AMI</t>
  </si>
  <si>
    <t>Intangible Plant</t>
  </si>
  <si>
    <t>Steam Production Plant</t>
  </si>
  <si>
    <t>Hydraulic Production Plant</t>
  </si>
  <si>
    <t>Other Production Plant</t>
  </si>
  <si>
    <t>Transmission Plant</t>
  </si>
  <si>
    <t>Distribution Plant</t>
  </si>
  <si>
    <t>General Plant</t>
  </si>
  <si>
    <t>Transportation</t>
  </si>
  <si>
    <t>WASHINGTON NATURAL GAS RESULTS  - ADJUST NET PLANT AMA TO EOP</t>
  </si>
  <si>
    <t>Underground Storage</t>
  </si>
  <si>
    <t xml:space="preserve">Total Natural Gas Expenses  </t>
  </si>
  <si>
    <t>NR.1G-New Rev</t>
  </si>
  <si>
    <t>AMI - Natural Gas</t>
  </si>
  <si>
    <t>Natural Gas Depreciation Exp Adjustment to Plant</t>
  </si>
  <si>
    <t>Natural Gas Depreciation Exp Adjustment to Plant - AMI</t>
  </si>
  <si>
    <t>Underground Storage Plant</t>
  </si>
  <si>
    <t>2020 Offsets</t>
  </si>
  <si>
    <t>12.31.2020 EOP Adjustment 3.11 Customer at the Center</t>
  </si>
  <si>
    <t>Adjustment 3.12 - Large Distinct Projects</t>
  </si>
  <si>
    <t>12.31.2020 EOP Adjustment 3.12 Large Distinct Projects</t>
  </si>
  <si>
    <t>Adjustment 3.13 - Programs</t>
  </si>
  <si>
    <t>12.31.2020 EOP Adjustment 3.13 Programs</t>
  </si>
  <si>
    <t>Adjustment 3.14 - Mandatory &amp; Compliance</t>
  </si>
  <si>
    <t>12.31.2020 EOP Adjustment 3.14 Mandatory &amp; Compliance</t>
  </si>
  <si>
    <t>Adjustment 3.15 Short-Lived Assets</t>
  </si>
  <si>
    <t>12.31.2020 EOP Adjustment 3.15 Short-Lived Assets</t>
  </si>
  <si>
    <t>2020 Total Retirements</t>
  </si>
  <si>
    <t>Check</t>
  </si>
  <si>
    <t>OFFSETS</t>
  </si>
  <si>
    <t xml:space="preserve">Total Offsets </t>
  </si>
  <si>
    <t>Depr</t>
  </si>
  <si>
    <t>Other exp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</si>
</sst>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_);\(&quot;$&quot;#,##0\)"/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  <numFmt numFmtId="168" formatCode="0.0%"/>
  </numFmts>
  <fonts count="11">
    <font>
      <sz val="10"/>
      <name val="Arial"/>
    </font>
    <font>
      <sz val="11"/>
      <color theme="1"/>
      <name val="Calibri"/>
      <family val="2"/>
      <scheme val="minor"/>
    </font>
    <font>
      <sz val="10"/>
      <name val="Geneva"/>
      <family val="2"/>
    </font>
    <font>
      <sz val="9"/>
      <name val="Times New Roman"/>
      <family val="1"/>
    </font>
    <font>
      <b/>
      <sz val="9"/>
      <name val="Times New Roman"/>
      <family val="1"/>
    </font>
    <font>
      <sz val="10"/>
      <name val="Arial"/>
      <family val="2"/>
    </font>
    <font>
      <b/>
      <sz val="9"/>
      <color rgb="FFFF0000"/>
      <name val="Times New Roman"/>
      <family val="1"/>
    </font>
    <font>
      <u/>
      <sz val="7.5"/>
      <color theme="0"/>
      <name val="Arial"/>
      <family val="2"/>
    </font>
    <font>
      <sz val="10"/>
      <name val="Tahoma "/>
    </font>
    <font>
      <sz val="10"/>
      <color indexed="8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43" fontId="5" fillId="0" borderId="0" applyFont="0" applyFill="0" applyBorder="0" applyAlignment="0" applyProtection="0"/>
    <xf numFmtId="0" fontId="2" fillId="0" borderId="0"/>
    <xf numFmtId="0" fontId="5" fillId="0" borderId="0"/>
    <xf numFmtId="43" fontId="5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2" fillId="0" borderId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64">
    <xf numFmtId="0" fontId="0" fillId="0" borderId="0" xfId="0"/>
    <xf numFmtId="0" fontId="3" fillId="0" borderId="0" xfId="2" applyFont="1" applyAlignment="1">
      <alignment horizontal="left"/>
    </xf>
    <xf numFmtId="0" fontId="3" fillId="0" borderId="0" xfId="2" applyFont="1"/>
    <xf numFmtId="0" fontId="3" fillId="0" borderId="0" xfId="2" applyFont="1" applyAlignment="1">
      <alignment horizontal="center"/>
    </xf>
    <xf numFmtId="41" fontId="4" fillId="0" borderId="0" xfId="2" applyNumberFormat="1" applyFont="1"/>
    <xf numFmtId="164" fontId="4" fillId="0" borderId="0" xfId="1" applyNumberFormat="1" applyFont="1"/>
    <xf numFmtId="0" fontId="5" fillId="0" borderId="0" xfId="3"/>
    <xf numFmtId="41" fontId="4" fillId="0" borderId="0" xfId="2" applyNumberFormat="1" applyFont="1" applyAlignment="1">
      <alignment horizontal="center"/>
    </xf>
    <xf numFmtId="41" fontId="3" fillId="0" borderId="0" xfId="2" applyNumberFormat="1" applyFont="1"/>
    <xf numFmtId="0" fontId="4" fillId="0" borderId="0" xfId="2" applyFont="1" applyAlignment="1">
      <alignment horizontal="center"/>
    </xf>
    <xf numFmtId="164" fontId="4" fillId="0" borderId="0" xfId="4" applyNumberFormat="1" applyFont="1" applyAlignment="1">
      <alignment horizontal="center"/>
    </xf>
    <xf numFmtId="0" fontId="4" fillId="0" borderId="1" xfId="2" applyFont="1" applyBorder="1" applyAlignment="1">
      <alignment horizontal="center"/>
    </xf>
    <xf numFmtId="0" fontId="4" fillId="0" borderId="2" xfId="2" applyFont="1" applyBorder="1" applyAlignment="1">
      <alignment horizontal="center"/>
    </xf>
    <xf numFmtId="0" fontId="4" fillId="0" borderId="3" xfId="2" applyFont="1" applyBorder="1" applyAlignment="1">
      <alignment horizontal="center"/>
    </xf>
    <xf numFmtId="0" fontId="4" fillId="0" borderId="4" xfId="2" applyFont="1" applyBorder="1" applyAlignment="1">
      <alignment horizontal="center"/>
    </xf>
    <xf numFmtId="0" fontId="4" fillId="0" borderId="5" xfId="2" applyFont="1" applyBorder="1" applyAlignment="1">
      <alignment horizontal="center" vertical="center" wrapText="1"/>
    </xf>
    <xf numFmtId="164" fontId="6" fillId="2" borderId="5" xfId="1" quotePrefix="1" applyNumberFormat="1" applyFont="1" applyFill="1" applyBorder="1" applyAlignment="1">
      <alignment horizontal="center" vertical="center" wrapText="1"/>
    </xf>
    <xf numFmtId="2" fontId="4" fillId="0" borderId="0" xfId="2" applyNumberFormat="1" applyFont="1" applyAlignment="1">
      <alignment horizontal="center"/>
    </xf>
    <xf numFmtId="2" fontId="3" fillId="0" borderId="0" xfId="2" applyNumberFormat="1" applyFont="1" applyAlignment="1">
      <alignment horizontal="left"/>
    </xf>
    <xf numFmtId="2" fontId="4" fillId="0" borderId="0" xfId="5" applyNumberFormat="1" applyFont="1" applyAlignment="1" applyProtection="1">
      <alignment horizontal="center"/>
    </xf>
    <xf numFmtId="164" fontId="4" fillId="2" borderId="6" xfId="1" applyNumberFormat="1" applyFont="1" applyFill="1" applyBorder="1" applyAlignment="1">
      <alignment horizontal="center"/>
    </xf>
    <xf numFmtId="37" fontId="3" fillId="0" borderId="0" xfId="2" applyNumberFormat="1" applyFont="1" applyAlignment="1">
      <alignment horizontal="center"/>
    </xf>
    <xf numFmtId="37" fontId="3" fillId="0" borderId="0" xfId="2" applyNumberFormat="1" applyFont="1"/>
    <xf numFmtId="37" fontId="6" fillId="0" borderId="0" xfId="2" applyNumberFormat="1" applyFont="1"/>
    <xf numFmtId="164" fontId="4" fillId="2" borderId="6" xfId="1" applyNumberFormat="1" applyFont="1" applyFill="1" applyBorder="1"/>
    <xf numFmtId="37" fontId="3" fillId="3" borderId="0" xfId="2" applyNumberFormat="1" applyFont="1" applyFill="1"/>
    <xf numFmtId="41" fontId="3" fillId="3" borderId="0" xfId="2" applyNumberFormat="1" applyFont="1" applyFill="1"/>
    <xf numFmtId="37" fontId="3" fillId="0" borderId="7" xfId="2" applyNumberFormat="1" applyFont="1" applyBorder="1"/>
    <xf numFmtId="37" fontId="3" fillId="3" borderId="7" xfId="2" applyNumberFormat="1" applyFont="1" applyFill="1" applyBorder="1"/>
    <xf numFmtId="41" fontId="3" fillId="0" borderId="3" xfId="2" applyNumberFormat="1" applyFont="1" applyBorder="1"/>
    <xf numFmtId="164" fontId="4" fillId="2" borderId="5" xfId="1" applyNumberFormat="1" applyFont="1" applyFill="1" applyBorder="1"/>
    <xf numFmtId="3" fontId="3" fillId="0" borderId="0" xfId="6" applyNumberFormat="1" applyFont="1" applyAlignment="1">
      <alignment horizontal="center"/>
    </xf>
    <xf numFmtId="5" fontId="3" fillId="0" borderId="0" xfId="2" applyNumberFormat="1" applyFont="1"/>
    <xf numFmtId="164" fontId="4" fillId="2" borderId="8" xfId="1" applyNumberFormat="1" applyFont="1" applyFill="1" applyBorder="1"/>
    <xf numFmtId="41" fontId="3" fillId="0" borderId="9" xfId="2" applyNumberFormat="1" applyFont="1" applyBorder="1"/>
    <xf numFmtId="164" fontId="4" fillId="2" borderId="1" xfId="1" applyNumberFormat="1" applyFont="1" applyFill="1" applyBorder="1"/>
    <xf numFmtId="1" fontId="3" fillId="0" borderId="0" xfId="6" applyNumberFormat="1" applyFont="1" applyAlignment="1">
      <alignment horizontal="center"/>
    </xf>
    <xf numFmtId="41" fontId="3" fillId="0" borderId="7" xfId="2" applyNumberFormat="1" applyFont="1" applyBorder="1"/>
    <xf numFmtId="41" fontId="6" fillId="0" borderId="0" xfId="2" applyNumberFormat="1" applyFont="1"/>
    <xf numFmtId="164" fontId="4" fillId="2" borderId="0" xfId="1" applyNumberFormat="1" applyFont="1" applyFill="1"/>
    <xf numFmtId="0" fontId="4" fillId="0" borderId="0" xfId="3" applyFont="1" applyAlignment="1">
      <alignment horizontal="left"/>
    </xf>
    <xf numFmtId="0" fontId="8" fillId="0" borderId="0" xfId="3" applyFont="1"/>
    <xf numFmtId="37" fontId="3" fillId="0" borderId="3" xfId="2" applyNumberFormat="1" applyFont="1" applyBorder="1"/>
    <xf numFmtId="37" fontId="6" fillId="0" borderId="0" xfId="2" applyNumberFormat="1" applyFont="1" applyAlignment="1">
      <alignment horizontal="right"/>
    </xf>
    <xf numFmtId="41" fontId="4" fillId="0" borderId="0" xfId="2" applyNumberFormat="1" applyFont="1" applyAlignment="1">
      <alignment horizontal="center" vertical="center" wrapText="1"/>
    </xf>
    <xf numFmtId="164" fontId="3" fillId="0" borderId="7" xfId="1" applyNumberFormat="1" applyFont="1" applyBorder="1"/>
    <xf numFmtId="164" fontId="3" fillId="0" borderId="3" xfId="1" applyNumberFormat="1" applyFont="1" applyBorder="1"/>
    <xf numFmtId="164" fontId="3" fillId="0" borderId="0" xfId="1" applyNumberFormat="1" applyFont="1"/>
    <xf numFmtId="164" fontId="3" fillId="0" borderId="9" xfId="1" applyNumberFormat="1" applyFont="1" applyBorder="1"/>
    <xf numFmtId="0" fontId="4" fillId="0" borderId="5" xfId="2" applyFont="1" applyFill="1" applyBorder="1" applyAlignment="1">
      <alignment horizontal="center" vertical="center" wrapText="1"/>
    </xf>
    <xf numFmtId="37" fontId="3" fillId="0" borderId="9" xfId="2" applyNumberFormat="1" applyFont="1" applyBorder="1"/>
    <xf numFmtId="41" fontId="3" fillId="0" borderId="7" xfId="2" applyNumberFormat="1" applyFont="1" applyFill="1" applyBorder="1"/>
    <xf numFmtId="2" fontId="6" fillId="4" borderId="0" xfId="5" applyNumberFormat="1" applyFont="1" applyFill="1" applyAlignment="1" applyProtection="1">
      <alignment horizontal="center"/>
    </xf>
    <xf numFmtId="37" fontId="3" fillId="0" borderId="0" xfId="2" applyNumberFormat="1" applyFont="1" applyBorder="1"/>
    <xf numFmtId="37" fontId="6" fillId="0" borderId="10" xfId="2" applyNumberFormat="1" applyFont="1" applyBorder="1"/>
    <xf numFmtId="168" fontId="6" fillId="0" borderId="11" xfId="9" applyNumberFormat="1" applyFont="1" applyBorder="1"/>
    <xf numFmtId="37" fontId="3" fillId="5" borderId="0" xfId="2" applyNumberFormat="1" applyFont="1" applyFill="1"/>
    <xf numFmtId="168" fontId="3" fillId="0" borderId="0" xfId="9" applyNumberFormat="1" applyFont="1"/>
    <xf numFmtId="164" fontId="4" fillId="0" borderId="2" xfId="4" applyNumberFormat="1" applyFont="1" applyBorder="1" applyAlignment="1">
      <alignment horizontal="center" vertical="center" wrapText="1"/>
    </xf>
    <xf numFmtId="164" fontId="4" fillId="0" borderId="3" xfId="4" applyNumberFormat="1" applyFont="1" applyBorder="1" applyAlignment="1">
      <alignment horizontal="center" vertical="center" wrapText="1"/>
    </xf>
    <xf numFmtId="164" fontId="4" fillId="0" borderId="4" xfId="4" applyNumberFormat="1" applyFont="1" applyBorder="1" applyAlignment="1">
      <alignment horizontal="center" vertical="center" wrapText="1"/>
    </xf>
    <xf numFmtId="164" fontId="4" fillId="0" borderId="2" xfId="4" applyNumberFormat="1" applyFont="1" applyBorder="1" applyAlignment="1">
      <alignment horizontal="center"/>
    </xf>
    <xf numFmtId="164" fontId="4" fillId="0" borderId="3" xfId="4" applyNumberFormat="1" applyFont="1" applyBorder="1" applyAlignment="1">
      <alignment horizontal="center"/>
    </xf>
    <xf numFmtId="164" fontId="4" fillId="0" borderId="4" xfId="4" applyNumberFormat="1" applyFont="1" applyBorder="1" applyAlignment="1">
      <alignment horizontal="center"/>
    </xf>
  </cellXfs>
  <cellStyles count="10">
    <cellStyle name="Comma" xfId="1" builtinId="3"/>
    <cellStyle name="Comma 2 2" xfId="4" xr:uid="{FF517005-F59B-40A0-95F2-45526B628447}"/>
    <cellStyle name="Comma 3 2" xfId="8" xr:uid="{ACFA4382-209C-4866-A973-4DE231173074}"/>
    <cellStyle name="Followed Hyperlink" xfId="5" builtinId="9"/>
    <cellStyle name="Normal" xfId="0" builtinId="0"/>
    <cellStyle name="Normal 2 2" xfId="3" xr:uid="{0DAFE8DB-4574-429E-A46E-353E76C3E441}"/>
    <cellStyle name="Normal_DFIT-WaEle_SUM" xfId="6" xr:uid="{520426AF-458A-4DC2-BB90-53D36110A821}"/>
    <cellStyle name="Normal_WAElec6_97" xfId="2" xr:uid="{2D686B2E-E885-441B-9FEE-8A807571020F}"/>
    <cellStyle name="Percent" xfId="9" builtinId="5"/>
    <cellStyle name="Percent 2 2" xfId="7" xr:uid="{30E93191-F8CE-425B-AEC3-A30CD95147D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customXml" Target="../customXml/item1.xml"/><Relationship Id="rId5" Type="http://schemas.openxmlformats.org/officeDocument/2006/relationships/externalLink" Target="externalLinks/externalLink3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131445</xdr:colOff>
      <xdr:row>19</xdr:row>
      <xdr:rowOff>49530</xdr:rowOff>
    </xdr:from>
    <xdr:to>
      <xdr:col>4</xdr:col>
      <xdr:colOff>131445</xdr:colOff>
      <xdr:row>23</xdr:row>
      <xdr:rowOff>67627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51D44AF1-2B2B-4906-BC54-535B9CD62D12}"/>
            </a:ext>
          </a:extLst>
        </xdr:cNvPr>
        <xdr:cNvCxnSpPr/>
      </xdr:nvCxnSpPr>
      <xdr:spPr>
        <a:xfrm>
          <a:off x="2897505" y="4168140"/>
          <a:ext cx="0" cy="69818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137160</xdr:colOff>
      <xdr:row>52</xdr:row>
      <xdr:rowOff>22860</xdr:rowOff>
    </xdr:from>
    <xdr:to>
      <xdr:col>4</xdr:col>
      <xdr:colOff>137160</xdr:colOff>
      <xdr:row>54</xdr:row>
      <xdr:rowOff>83820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B43ADC9C-65E3-4B02-AF0C-3D992D769AFE}"/>
            </a:ext>
          </a:extLst>
        </xdr:cNvPr>
        <xdr:cNvCxnSpPr/>
      </xdr:nvCxnSpPr>
      <xdr:spPr>
        <a:xfrm>
          <a:off x="2895600" y="9848850"/>
          <a:ext cx="0" cy="409575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121920</xdr:colOff>
      <xdr:row>26</xdr:row>
      <xdr:rowOff>38100</xdr:rowOff>
    </xdr:from>
    <xdr:to>
      <xdr:col>4</xdr:col>
      <xdr:colOff>121920</xdr:colOff>
      <xdr:row>30</xdr:row>
      <xdr:rowOff>63817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00B6990F-C5D6-4D47-8224-75FFE1282C1E}"/>
            </a:ext>
          </a:extLst>
        </xdr:cNvPr>
        <xdr:cNvCxnSpPr/>
      </xdr:nvCxnSpPr>
      <xdr:spPr>
        <a:xfrm>
          <a:off x="2886075" y="5410200"/>
          <a:ext cx="0" cy="70770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137160</xdr:colOff>
      <xdr:row>46</xdr:row>
      <xdr:rowOff>38100</xdr:rowOff>
    </xdr:from>
    <xdr:to>
      <xdr:col>4</xdr:col>
      <xdr:colOff>137160</xdr:colOff>
      <xdr:row>48</xdr:row>
      <xdr:rowOff>99060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32D45744-495B-4E2A-ACBF-41E1952F672F}"/>
            </a:ext>
          </a:extLst>
        </xdr:cNvPr>
        <xdr:cNvCxnSpPr/>
      </xdr:nvCxnSpPr>
      <xdr:spPr>
        <a:xfrm>
          <a:off x="2895600" y="8839200"/>
          <a:ext cx="0" cy="400050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144780</xdr:colOff>
      <xdr:row>9</xdr:row>
      <xdr:rowOff>45720</xdr:rowOff>
    </xdr:from>
    <xdr:to>
      <xdr:col>4</xdr:col>
      <xdr:colOff>144780</xdr:colOff>
      <xdr:row>13</xdr:row>
      <xdr:rowOff>71437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CDCDD9C2-2FA4-45D2-B8B9-CE515DC443A1}"/>
            </a:ext>
          </a:extLst>
        </xdr:cNvPr>
        <xdr:cNvCxnSpPr/>
      </xdr:nvCxnSpPr>
      <xdr:spPr>
        <a:xfrm>
          <a:off x="2905125" y="2390775"/>
          <a:ext cx="0" cy="70770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129540</xdr:colOff>
      <xdr:row>40</xdr:row>
      <xdr:rowOff>22860</xdr:rowOff>
    </xdr:from>
    <xdr:to>
      <xdr:col>4</xdr:col>
      <xdr:colOff>129540</xdr:colOff>
      <xdr:row>42</xdr:row>
      <xdr:rowOff>83820</xdr:rowOff>
    </xdr:to>
    <xdr:cxnSp macro="">
      <xdr:nvCxnSpPr>
        <xdr:cNvPr id="7" name="Straight Arrow Connector 6">
          <a:extLst>
            <a:ext uri="{FF2B5EF4-FFF2-40B4-BE49-F238E27FC236}">
              <a16:creationId xmlns:a16="http://schemas.microsoft.com/office/drawing/2014/main" id="{986A97DD-58F5-495F-A11D-123333FE12EB}"/>
            </a:ext>
          </a:extLst>
        </xdr:cNvPr>
        <xdr:cNvCxnSpPr/>
      </xdr:nvCxnSpPr>
      <xdr:spPr>
        <a:xfrm>
          <a:off x="2895600" y="7791450"/>
          <a:ext cx="0" cy="409575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114300</xdr:colOff>
      <xdr:row>40</xdr:row>
      <xdr:rowOff>30480</xdr:rowOff>
    </xdr:from>
    <xdr:to>
      <xdr:col>5</xdr:col>
      <xdr:colOff>114300</xdr:colOff>
      <xdr:row>42</xdr:row>
      <xdr:rowOff>91440</xdr:rowOff>
    </xdr:to>
    <xdr:cxnSp macro="">
      <xdr:nvCxnSpPr>
        <xdr:cNvPr id="8" name="Straight Arrow Connector 7">
          <a:extLst>
            <a:ext uri="{FF2B5EF4-FFF2-40B4-BE49-F238E27FC236}">
              <a16:creationId xmlns:a16="http://schemas.microsoft.com/office/drawing/2014/main" id="{73DEF359-5A10-46C8-9072-8834A0E9E01B}"/>
            </a:ext>
          </a:extLst>
        </xdr:cNvPr>
        <xdr:cNvCxnSpPr/>
      </xdr:nvCxnSpPr>
      <xdr:spPr>
        <a:xfrm>
          <a:off x="3733800" y="7800975"/>
          <a:ext cx="0" cy="409575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99060</xdr:colOff>
      <xdr:row>46</xdr:row>
      <xdr:rowOff>30480</xdr:rowOff>
    </xdr:from>
    <xdr:to>
      <xdr:col>5</xdr:col>
      <xdr:colOff>99060</xdr:colOff>
      <xdr:row>48</xdr:row>
      <xdr:rowOff>91440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99ADC0B7-477B-4688-A6C7-82C4713FF9D5}"/>
            </a:ext>
          </a:extLst>
        </xdr:cNvPr>
        <xdr:cNvCxnSpPr/>
      </xdr:nvCxnSpPr>
      <xdr:spPr>
        <a:xfrm>
          <a:off x="3714750" y="8829675"/>
          <a:ext cx="0" cy="409575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106680</xdr:colOff>
      <xdr:row>52</xdr:row>
      <xdr:rowOff>22860</xdr:rowOff>
    </xdr:from>
    <xdr:to>
      <xdr:col>5</xdr:col>
      <xdr:colOff>106680</xdr:colOff>
      <xdr:row>54</xdr:row>
      <xdr:rowOff>83820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D9846311-E270-4CD3-8851-BAA31A4CFD10}"/>
            </a:ext>
          </a:extLst>
        </xdr:cNvPr>
        <xdr:cNvCxnSpPr/>
      </xdr:nvCxnSpPr>
      <xdr:spPr>
        <a:xfrm>
          <a:off x="3724275" y="9848850"/>
          <a:ext cx="0" cy="409575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106680</xdr:colOff>
      <xdr:row>9</xdr:row>
      <xdr:rowOff>38100</xdr:rowOff>
    </xdr:from>
    <xdr:to>
      <xdr:col>5</xdr:col>
      <xdr:colOff>106680</xdr:colOff>
      <xdr:row>13</xdr:row>
      <xdr:rowOff>63817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ADEAEFE9-174A-4A69-90EB-0E4944452EF4}"/>
            </a:ext>
          </a:extLst>
        </xdr:cNvPr>
        <xdr:cNvCxnSpPr/>
      </xdr:nvCxnSpPr>
      <xdr:spPr>
        <a:xfrm>
          <a:off x="3724275" y="2381250"/>
          <a:ext cx="0" cy="70770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97155</xdr:colOff>
      <xdr:row>19</xdr:row>
      <xdr:rowOff>68580</xdr:rowOff>
    </xdr:from>
    <xdr:to>
      <xdr:col>5</xdr:col>
      <xdr:colOff>97155</xdr:colOff>
      <xdr:row>23</xdr:row>
      <xdr:rowOff>77152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9F890317-83F0-4893-ACCC-0B1CFF41AA0E}"/>
            </a:ext>
          </a:extLst>
        </xdr:cNvPr>
        <xdr:cNvCxnSpPr/>
      </xdr:nvCxnSpPr>
      <xdr:spPr>
        <a:xfrm>
          <a:off x="3712845" y="4181475"/>
          <a:ext cx="0" cy="69627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91440</xdr:colOff>
      <xdr:row>26</xdr:row>
      <xdr:rowOff>55245</xdr:rowOff>
    </xdr:from>
    <xdr:to>
      <xdr:col>5</xdr:col>
      <xdr:colOff>91440</xdr:colOff>
      <xdr:row>30</xdr:row>
      <xdr:rowOff>73342</xdr:rowOff>
    </xdr:to>
    <xdr:cxnSp macro="">
      <xdr:nvCxnSpPr>
        <xdr:cNvPr id="13" name="Straight Arrow Connector 12">
          <a:extLst>
            <a:ext uri="{FF2B5EF4-FFF2-40B4-BE49-F238E27FC236}">
              <a16:creationId xmlns:a16="http://schemas.microsoft.com/office/drawing/2014/main" id="{86C40105-A3E0-4897-B8DC-D597B204EAE2}"/>
            </a:ext>
          </a:extLst>
        </xdr:cNvPr>
        <xdr:cNvCxnSpPr/>
      </xdr:nvCxnSpPr>
      <xdr:spPr>
        <a:xfrm>
          <a:off x="3714750" y="5431155"/>
          <a:ext cx="0" cy="70008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2358390</xdr:colOff>
      <xdr:row>59</xdr:row>
      <xdr:rowOff>47625</xdr:rowOff>
    </xdr:from>
    <xdr:to>
      <xdr:col>3</xdr:col>
      <xdr:colOff>2360295</xdr:colOff>
      <xdr:row>67</xdr:row>
      <xdr:rowOff>85725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0D658B63-04A7-4D24-A34F-10E943E5CCAA}"/>
            </a:ext>
          </a:extLst>
        </xdr:cNvPr>
        <xdr:cNvCxnSpPr/>
      </xdr:nvCxnSpPr>
      <xdr:spPr>
        <a:xfrm>
          <a:off x="2625090" y="11489055"/>
          <a:ext cx="1905" cy="1409700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106680</xdr:colOff>
      <xdr:row>9</xdr:row>
      <xdr:rowOff>38100</xdr:rowOff>
    </xdr:from>
    <xdr:to>
      <xdr:col>7</xdr:col>
      <xdr:colOff>106680</xdr:colOff>
      <xdr:row>13</xdr:row>
      <xdr:rowOff>63817</xdr:rowOff>
    </xdr:to>
    <xdr:cxnSp macro="">
      <xdr:nvCxnSpPr>
        <xdr:cNvPr id="15" name="Straight Arrow Connector 14">
          <a:extLst>
            <a:ext uri="{FF2B5EF4-FFF2-40B4-BE49-F238E27FC236}">
              <a16:creationId xmlns:a16="http://schemas.microsoft.com/office/drawing/2014/main" id="{504521AF-0B62-4F8F-9001-5EFD4BE804A1}"/>
            </a:ext>
          </a:extLst>
        </xdr:cNvPr>
        <xdr:cNvCxnSpPr/>
      </xdr:nvCxnSpPr>
      <xdr:spPr>
        <a:xfrm>
          <a:off x="5476875" y="2381250"/>
          <a:ext cx="0" cy="70770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93345</xdr:colOff>
      <xdr:row>19</xdr:row>
      <xdr:rowOff>55245</xdr:rowOff>
    </xdr:from>
    <xdr:to>
      <xdr:col>7</xdr:col>
      <xdr:colOff>93345</xdr:colOff>
      <xdr:row>23</xdr:row>
      <xdr:rowOff>77152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C0FCDAF8-8716-49D5-829A-F59CF2B0228C}"/>
            </a:ext>
          </a:extLst>
        </xdr:cNvPr>
        <xdr:cNvCxnSpPr/>
      </xdr:nvCxnSpPr>
      <xdr:spPr>
        <a:xfrm>
          <a:off x="5469255" y="4173855"/>
          <a:ext cx="0" cy="70389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97155</xdr:colOff>
      <xdr:row>26</xdr:row>
      <xdr:rowOff>66675</xdr:rowOff>
    </xdr:from>
    <xdr:to>
      <xdr:col>7</xdr:col>
      <xdr:colOff>97155</xdr:colOff>
      <xdr:row>30</xdr:row>
      <xdr:rowOff>84772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id="{0DF5BB98-04DC-4C38-BD41-7F32267E9F2C}"/>
            </a:ext>
          </a:extLst>
        </xdr:cNvPr>
        <xdr:cNvCxnSpPr/>
      </xdr:nvCxnSpPr>
      <xdr:spPr>
        <a:xfrm>
          <a:off x="5465445" y="5436870"/>
          <a:ext cx="0" cy="70770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93345</xdr:colOff>
      <xdr:row>19</xdr:row>
      <xdr:rowOff>81915</xdr:rowOff>
    </xdr:from>
    <xdr:to>
      <xdr:col>6</xdr:col>
      <xdr:colOff>93345</xdr:colOff>
      <xdr:row>23</xdr:row>
      <xdr:rowOff>82867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2E9F5720-975D-40D4-A87E-505A3425F93F}"/>
            </a:ext>
          </a:extLst>
        </xdr:cNvPr>
        <xdr:cNvCxnSpPr/>
      </xdr:nvCxnSpPr>
      <xdr:spPr>
        <a:xfrm>
          <a:off x="4573905" y="4198620"/>
          <a:ext cx="0" cy="68675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97155</xdr:colOff>
      <xdr:row>19</xdr:row>
      <xdr:rowOff>81915</xdr:rowOff>
    </xdr:from>
    <xdr:to>
      <xdr:col>6</xdr:col>
      <xdr:colOff>97155</xdr:colOff>
      <xdr:row>23</xdr:row>
      <xdr:rowOff>82867</xdr:rowOff>
    </xdr:to>
    <xdr:cxnSp macro="">
      <xdr:nvCxnSpPr>
        <xdr:cNvPr id="19" name="Straight Arrow Connector 18">
          <a:extLst>
            <a:ext uri="{FF2B5EF4-FFF2-40B4-BE49-F238E27FC236}">
              <a16:creationId xmlns:a16="http://schemas.microsoft.com/office/drawing/2014/main" id="{C513A1EC-8F64-4A7B-8074-98942808A65C}"/>
            </a:ext>
          </a:extLst>
        </xdr:cNvPr>
        <xdr:cNvCxnSpPr/>
      </xdr:nvCxnSpPr>
      <xdr:spPr>
        <a:xfrm>
          <a:off x="4570095" y="4198620"/>
          <a:ext cx="0" cy="68675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93345</xdr:colOff>
      <xdr:row>19</xdr:row>
      <xdr:rowOff>74295</xdr:rowOff>
    </xdr:from>
    <xdr:to>
      <xdr:col>6</xdr:col>
      <xdr:colOff>93345</xdr:colOff>
      <xdr:row>23</xdr:row>
      <xdr:rowOff>75247</xdr:rowOff>
    </xdr:to>
    <xdr:cxnSp macro="">
      <xdr:nvCxnSpPr>
        <xdr:cNvPr id="20" name="Straight Arrow Connector 19">
          <a:extLst>
            <a:ext uri="{FF2B5EF4-FFF2-40B4-BE49-F238E27FC236}">
              <a16:creationId xmlns:a16="http://schemas.microsoft.com/office/drawing/2014/main" id="{D220E483-2A3D-44F8-9CC1-3B2E13739CFB}"/>
            </a:ext>
          </a:extLst>
        </xdr:cNvPr>
        <xdr:cNvCxnSpPr/>
      </xdr:nvCxnSpPr>
      <xdr:spPr>
        <a:xfrm>
          <a:off x="4573905" y="4189095"/>
          <a:ext cx="0" cy="68675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104775</xdr:colOff>
      <xdr:row>26</xdr:row>
      <xdr:rowOff>76200</xdr:rowOff>
    </xdr:from>
    <xdr:to>
      <xdr:col>6</xdr:col>
      <xdr:colOff>104775</xdr:colOff>
      <xdr:row>30</xdr:row>
      <xdr:rowOff>77152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867996DB-BEB6-4E27-A61D-8FA98DF03387}"/>
            </a:ext>
          </a:extLst>
        </xdr:cNvPr>
        <xdr:cNvCxnSpPr/>
      </xdr:nvCxnSpPr>
      <xdr:spPr>
        <a:xfrm>
          <a:off x="4579620" y="5448300"/>
          <a:ext cx="0" cy="68675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131445</xdr:colOff>
      <xdr:row>17</xdr:row>
      <xdr:rowOff>49530</xdr:rowOff>
    </xdr:from>
    <xdr:to>
      <xdr:col>4</xdr:col>
      <xdr:colOff>131445</xdr:colOff>
      <xdr:row>20</xdr:row>
      <xdr:rowOff>67627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F7067F22-C929-47E5-967D-BFE1F9953799}"/>
            </a:ext>
          </a:extLst>
        </xdr:cNvPr>
        <xdr:cNvCxnSpPr/>
      </xdr:nvCxnSpPr>
      <xdr:spPr>
        <a:xfrm>
          <a:off x="2897505" y="3549015"/>
          <a:ext cx="0" cy="52673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121920</xdr:colOff>
      <xdr:row>23</xdr:row>
      <xdr:rowOff>38100</xdr:rowOff>
    </xdr:from>
    <xdr:to>
      <xdr:col>4</xdr:col>
      <xdr:colOff>121920</xdr:colOff>
      <xdr:row>26</xdr:row>
      <xdr:rowOff>63817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0B4212BB-A7D0-4B70-896C-CC11BD6AD07A}"/>
            </a:ext>
          </a:extLst>
        </xdr:cNvPr>
        <xdr:cNvCxnSpPr/>
      </xdr:nvCxnSpPr>
      <xdr:spPr>
        <a:xfrm>
          <a:off x="2886075" y="4619625"/>
          <a:ext cx="0" cy="53625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144780</xdr:colOff>
      <xdr:row>9</xdr:row>
      <xdr:rowOff>45720</xdr:rowOff>
    </xdr:from>
    <xdr:to>
      <xdr:col>4</xdr:col>
      <xdr:colOff>144780</xdr:colOff>
      <xdr:row>12</xdr:row>
      <xdr:rowOff>71437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A50BC269-697A-473D-813C-D4731A1F6935}"/>
            </a:ext>
          </a:extLst>
        </xdr:cNvPr>
        <xdr:cNvCxnSpPr/>
      </xdr:nvCxnSpPr>
      <xdr:spPr>
        <a:xfrm>
          <a:off x="2905125" y="2114550"/>
          <a:ext cx="0" cy="53625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106680</xdr:colOff>
      <xdr:row>9</xdr:row>
      <xdr:rowOff>38100</xdr:rowOff>
    </xdr:from>
    <xdr:to>
      <xdr:col>5</xdr:col>
      <xdr:colOff>106680</xdr:colOff>
      <xdr:row>12</xdr:row>
      <xdr:rowOff>63817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EBA71FC2-BCBC-4259-A50F-01E1CFBD8626}"/>
            </a:ext>
          </a:extLst>
        </xdr:cNvPr>
        <xdr:cNvCxnSpPr/>
      </xdr:nvCxnSpPr>
      <xdr:spPr>
        <a:xfrm>
          <a:off x="3724275" y="2105025"/>
          <a:ext cx="0" cy="53625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97155</xdr:colOff>
      <xdr:row>17</xdr:row>
      <xdr:rowOff>68580</xdr:rowOff>
    </xdr:from>
    <xdr:to>
      <xdr:col>5</xdr:col>
      <xdr:colOff>97155</xdr:colOff>
      <xdr:row>20</xdr:row>
      <xdr:rowOff>77152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C92BEF19-2B16-429C-AFD4-4000946FE56C}"/>
            </a:ext>
          </a:extLst>
        </xdr:cNvPr>
        <xdr:cNvCxnSpPr/>
      </xdr:nvCxnSpPr>
      <xdr:spPr>
        <a:xfrm>
          <a:off x="3712845" y="3562350"/>
          <a:ext cx="0" cy="52482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91440</xdr:colOff>
      <xdr:row>23</xdr:row>
      <xdr:rowOff>55245</xdr:rowOff>
    </xdr:from>
    <xdr:to>
      <xdr:col>5</xdr:col>
      <xdr:colOff>91440</xdr:colOff>
      <xdr:row>26</xdr:row>
      <xdr:rowOff>73342</xdr:rowOff>
    </xdr:to>
    <xdr:cxnSp macro="">
      <xdr:nvCxnSpPr>
        <xdr:cNvPr id="7" name="Straight Arrow Connector 6">
          <a:extLst>
            <a:ext uri="{FF2B5EF4-FFF2-40B4-BE49-F238E27FC236}">
              <a16:creationId xmlns:a16="http://schemas.microsoft.com/office/drawing/2014/main" id="{C9137301-D008-4648-9E13-EA807AF4A3DA}"/>
            </a:ext>
          </a:extLst>
        </xdr:cNvPr>
        <xdr:cNvCxnSpPr/>
      </xdr:nvCxnSpPr>
      <xdr:spPr>
        <a:xfrm>
          <a:off x="3714750" y="4640580"/>
          <a:ext cx="0" cy="52863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2358390</xdr:colOff>
      <xdr:row>36</xdr:row>
      <xdr:rowOff>47625</xdr:rowOff>
    </xdr:from>
    <xdr:to>
      <xdr:col>3</xdr:col>
      <xdr:colOff>2360295</xdr:colOff>
      <xdr:row>41</xdr:row>
      <xdr:rowOff>85725</xdr:rowOff>
    </xdr:to>
    <xdr:cxnSp macro="">
      <xdr:nvCxnSpPr>
        <xdr:cNvPr id="8" name="Straight Arrow Connector 7">
          <a:extLst>
            <a:ext uri="{FF2B5EF4-FFF2-40B4-BE49-F238E27FC236}">
              <a16:creationId xmlns:a16="http://schemas.microsoft.com/office/drawing/2014/main" id="{E6814EE2-B551-4C6A-A275-43404965A90C}"/>
            </a:ext>
          </a:extLst>
        </xdr:cNvPr>
        <xdr:cNvCxnSpPr/>
      </xdr:nvCxnSpPr>
      <xdr:spPr>
        <a:xfrm>
          <a:off x="2625090" y="7269480"/>
          <a:ext cx="1905" cy="895350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106680</xdr:colOff>
      <xdr:row>9</xdr:row>
      <xdr:rowOff>38100</xdr:rowOff>
    </xdr:from>
    <xdr:to>
      <xdr:col>7</xdr:col>
      <xdr:colOff>106680</xdr:colOff>
      <xdr:row>12</xdr:row>
      <xdr:rowOff>63817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B474A45B-22E1-46E2-B74D-BCB6ACEDFC92}"/>
            </a:ext>
          </a:extLst>
        </xdr:cNvPr>
        <xdr:cNvCxnSpPr/>
      </xdr:nvCxnSpPr>
      <xdr:spPr>
        <a:xfrm>
          <a:off x="5476875" y="2105025"/>
          <a:ext cx="0" cy="53625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93345</xdr:colOff>
      <xdr:row>17</xdr:row>
      <xdr:rowOff>55245</xdr:rowOff>
    </xdr:from>
    <xdr:to>
      <xdr:col>7</xdr:col>
      <xdr:colOff>93345</xdr:colOff>
      <xdr:row>20</xdr:row>
      <xdr:rowOff>77152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43F19594-1B7C-4466-A5FD-7D35D8778B2B}"/>
            </a:ext>
          </a:extLst>
        </xdr:cNvPr>
        <xdr:cNvCxnSpPr/>
      </xdr:nvCxnSpPr>
      <xdr:spPr>
        <a:xfrm>
          <a:off x="5469255" y="3554730"/>
          <a:ext cx="0" cy="53244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97155</xdr:colOff>
      <xdr:row>23</xdr:row>
      <xdr:rowOff>66675</xdr:rowOff>
    </xdr:from>
    <xdr:to>
      <xdr:col>7</xdr:col>
      <xdr:colOff>97155</xdr:colOff>
      <xdr:row>26</xdr:row>
      <xdr:rowOff>84772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23D44F10-B4B8-4CF1-B0CB-C519F0A7F0D8}"/>
            </a:ext>
          </a:extLst>
        </xdr:cNvPr>
        <xdr:cNvCxnSpPr/>
      </xdr:nvCxnSpPr>
      <xdr:spPr>
        <a:xfrm>
          <a:off x="5465445" y="4646295"/>
          <a:ext cx="0" cy="536257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93345</xdr:colOff>
      <xdr:row>17</xdr:row>
      <xdr:rowOff>81915</xdr:rowOff>
    </xdr:from>
    <xdr:to>
      <xdr:col>6</xdr:col>
      <xdr:colOff>93345</xdr:colOff>
      <xdr:row>20</xdr:row>
      <xdr:rowOff>82867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F50415BD-045E-4887-8703-8258CEAC4AF2}"/>
            </a:ext>
          </a:extLst>
        </xdr:cNvPr>
        <xdr:cNvCxnSpPr/>
      </xdr:nvCxnSpPr>
      <xdr:spPr>
        <a:xfrm>
          <a:off x="4573905" y="3579495"/>
          <a:ext cx="0" cy="51530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97155</xdr:colOff>
      <xdr:row>17</xdr:row>
      <xdr:rowOff>81915</xdr:rowOff>
    </xdr:from>
    <xdr:to>
      <xdr:col>6</xdr:col>
      <xdr:colOff>97155</xdr:colOff>
      <xdr:row>20</xdr:row>
      <xdr:rowOff>82867</xdr:rowOff>
    </xdr:to>
    <xdr:cxnSp macro="">
      <xdr:nvCxnSpPr>
        <xdr:cNvPr id="13" name="Straight Arrow Connector 12">
          <a:extLst>
            <a:ext uri="{FF2B5EF4-FFF2-40B4-BE49-F238E27FC236}">
              <a16:creationId xmlns:a16="http://schemas.microsoft.com/office/drawing/2014/main" id="{F9E5D90B-765B-4C6D-930E-D1D455105144}"/>
            </a:ext>
          </a:extLst>
        </xdr:cNvPr>
        <xdr:cNvCxnSpPr/>
      </xdr:nvCxnSpPr>
      <xdr:spPr>
        <a:xfrm>
          <a:off x="4570095" y="3579495"/>
          <a:ext cx="0" cy="51530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93345</xdr:colOff>
      <xdr:row>17</xdr:row>
      <xdr:rowOff>74295</xdr:rowOff>
    </xdr:from>
    <xdr:to>
      <xdr:col>6</xdr:col>
      <xdr:colOff>93345</xdr:colOff>
      <xdr:row>20</xdr:row>
      <xdr:rowOff>75247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90C3C3AC-8048-4FFE-B7AC-AE08E6AEAFF5}"/>
            </a:ext>
          </a:extLst>
        </xdr:cNvPr>
        <xdr:cNvCxnSpPr/>
      </xdr:nvCxnSpPr>
      <xdr:spPr>
        <a:xfrm>
          <a:off x="4573905" y="3569970"/>
          <a:ext cx="0" cy="51530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104775</xdr:colOff>
      <xdr:row>23</xdr:row>
      <xdr:rowOff>76200</xdr:rowOff>
    </xdr:from>
    <xdr:to>
      <xdr:col>6</xdr:col>
      <xdr:colOff>104775</xdr:colOff>
      <xdr:row>26</xdr:row>
      <xdr:rowOff>77152</xdr:rowOff>
    </xdr:to>
    <xdr:cxnSp macro="">
      <xdr:nvCxnSpPr>
        <xdr:cNvPr id="15" name="Straight Arrow Connector 14">
          <a:extLst>
            <a:ext uri="{FF2B5EF4-FFF2-40B4-BE49-F238E27FC236}">
              <a16:creationId xmlns:a16="http://schemas.microsoft.com/office/drawing/2014/main" id="{130E886A-BC1B-4D0A-9579-3235BE7A77C4}"/>
            </a:ext>
          </a:extLst>
        </xdr:cNvPr>
        <xdr:cNvCxnSpPr/>
      </xdr:nvCxnSpPr>
      <xdr:spPr>
        <a:xfrm>
          <a:off x="4579620" y="4657725"/>
          <a:ext cx="0" cy="515302"/>
        </a:xfrm>
        <a:prstGeom prst="straightConnector1">
          <a:avLst/>
        </a:prstGeom>
        <a:ln>
          <a:solidFill>
            <a:srgbClr val="FF0000"/>
          </a:solidFill>
          <a:tailEnd type="oval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2016\2016%20OR%20GAS%20GRC%20UG%20325\Adjustments\2.06-2.09%202016-2018%20Capital\6.30%20Workpapers\Don't%20Send\TTP%20Models\TTP%20Model%20-%202016%20-%206.29.2016%20(Q2%20TTP%20Update)%20-%20for%20Jan-Jun%20ADFI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Results%20of%20Operations\2018\2018.11\12A-2018.11_Avista%20Gas%20South%20Pull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ESULTS%20OF%20OPERATIONS\ROO%207\96\roo%20databas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01m107\c01m107\WWP%20CBR\WWP%202018-09%20CBR%20Test\09.2018%20CBR%20WA%20Electric%20Mode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"/>
      <sheetName val="Washington"/>
      <sheetName val="WA PF Major Smry"/>
      <sheetName val="WA PF Major(E)"/>
      <sheetName val="WA PF Major(G)"/>
      <sheetName val="Idaho"/>
      <sheetName val="Oregon"/>
      <sheetName val="2016 Inputs"/>
      <sheetName val="Actl Forcst - WA E"/>
      <sheetName val="Actl Forcst - WA G"/>
      <sheetName val="Actl Forcst - ID E"/>
      <sheetName val="Actl Forcst - ID G"/>
      <sheetName val="Actl Forcst - OR"/>
      <sheetName val="Actl Forcst - TotalCo"/>
      <sheetName val="Actual"/>
      <sheetName val="Actual_Transfers"/>
      <sheetName val="Budget"/>
      <sheetName val="CAP16.3"/>
      <sheetName val="Sheet3"/>
      <sheetName val="Sheet2"/>
      <sheetName val="Allocation Factors"/>
      <sheetName val="Specific Allocation"/>
      <sheetName val="AllocationFactors_Actuals"/>
      <sheetName val="Sheet1"/>
      <sheetName val="WA 5000s General to Software"/>
      <sheetName val="ID 5000s General to Software"/>
      <sheetName val="OR 5000s General to Softwar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1">
          <cell r="A1" t="str">
            <v>Allocation Factors</v>
          </cell>
        </row>
        <row r="3">
          <cell r="A3" t="str">
            <v>Allocation Categories</v>
          </cell>
        </row>
        <row r="4">
          <cell r="A4" t="str">
            <v>Elec Distribution 360-373 CD AN</v>
          </cell>
        </row>
        <row r="5">
          <cell r="A5" t="str">
            <v>Elec Distribution 360-373 CD AA</v>
          </cell>
        </row>
        <row r="6">
          <cell r="A6" t="str">
            <v>Elec Distribution 360-373 ED AN</v>
          </cell>
        </row>
        <row r="7">
          <cell r="A7" t="str">
            <v>Elec Distribution 360-373 ED ID</v>
          </cell>
        </row>
        <row r="8">
          <cell r="A8" t="str">
            <v>Elec Distribution 360-373 ED WA</v>
          </cell>
        </row>
        <row r="9">
          <cell r="A9" t="str">
            <v>Elec Distribution 360-373 ED MT</v>
          </cell>
        </row>
        <row r="10">
          <cell r="A10" t="str">
            <v>Elec Transmission 350-359 ED AN</v>
          </cell>
        </row>
        <row r="11">
          <cell r="A11" t="str">
            <v>Elec Transmission 350-359 ED ID</v>
          </cell>
        </row>
        <row r="12">
          <cell r="A12" t="str">
            <v>Elec Transmission 350-359 ED WA</v>
          </cell>
        </row>
        <row r="13">
          <cell r="A13" t="str">
            <v>Gas Distribution 374-387 GD AA</v>
          </cell>
        </row>
        <row r="14">
          <cell r="A14" t="str">
            <v>Gas Distribution 374-387 GD AN</v>
          </cell>
        </row>
        <row r="15">
          <cell r="A15" t="str">
            <v>Gas Distribution 374-387 GD ID</v>
          </cell>
        </row>
        <row r="16">
          <cell r="A16" t="str">
            <v>Gas Distribution 374-387 GD OR</v>
          </cell>
        </row>
        <row r="17">
          <cell r="A17" t="str">
            <v>Gas Distribution 374-387 GD WA</v>
          </cell>
        </row>
        <row r="18">
          <cell r="A18" t="str">
            <v>Gas Underground Storage 350-357 GD AA</v>
          </cell>
        </row>
        <row r="19">
          <cell r="A19" t="str">
            <v>Gas Underground Storage 350-357 GD AN</v>
          </cell>
        </row>
        <row r="20">
          <cell r="A20" t="str">
            <v>Gas Underground Storage 350-357 GD OR</v>
          </cell>
        </row>
        <row r="21">
          <cell r="A21" t="str">
            <v>General 389-391 / 393-395 / 397-398 CD AA</v>
          </cell>
        </row>
        <row r="22">
          <cell r="A22" t="str">
            <v>General 389-391 / 393-395 / 397-398 CD AN</v>
          </cell>
        </row>
        <row r="23">
          <cell r="A23" t="str">
            <v>General 389-391 / 393-395 / 397-398 CD ID</v>
          </cell>
        </row>
        <row r="24">
          <cell r="A24" t="str">
            <v>General 389-391 / 393-395 / 397-398 CD WA</v>
          </cell>
        </row>
        <row r="25">
          <cell r="A25" t="str">
            <v>General 389-391 / 393-395 / 397-398 ED AN</v>
          </cell>
        </row>
        <row r="26">
          <cell r="A26" t="str">
            <v>General 389-391 / 393-395 / 397-398 GD AA</v>
          </cell>
        </row>
        <row r="27">
          <cell r="A27" t="str">
            <v>General 389-391 / 393-395 / 397-398 ED WA</v>
          </cell>
        </row>
        <row r="28">
          <cell r="A28" t="str">
            <v>General 389-391 / 393-395 / 397-398 ED ID</v>
          </cell>
        </row>
        <row r="29">
          <cell r="A29" t="str">
            <v>General 389-391 / 393-395 / 397-398 ED AA</v>
          </cell>
        </row>
        <row r="30">
          <cell r="A30" t="str">
            <v>General 389-391 / 393-395 / 397-398 GD WA</v>
          </cell>
        </row>
        <row r="31">
          <cell r="A31" t="str">
            <v>General 389-391 / 393-395 / 397-398 GD OR</v>
          </cell>
        </row>
        <row r="32">
          <cell r="A32" t="str">
            <v>General 389-391 / 393-395 / 397-398 GD AN</v>
          </cell>
        </row>
        <row r="33">
          <cell r="A33" t="str">
            <v>Hydro 331-336 ED AN</v>
          </cell>
        </row>
        <row r="34">
          <cell r="A34" t="str">
            <v>Other Elec Production / Turbines 340-346 ED AN</v>
          </cell>
        </row>
        <row r="35">
          <cell r="A35" t="str">
            <v>Other Elec Production / Turbines 340-346 CD WA</v>
          </cell>
        </row>
        <row r="36">
          <cell r="A36" t="str">
            <v>Software 303 CD AA</v>
          </cell>
        </row>
        <row r="37">
          <cell r="A37" t="str">
            <v>Software 303 CD ID</v>
          </cell>
        </row>
        <row r="38">
          <cell r="A38" t="str">
            <v>Software 303 CD WA</v>
          </cell>
        </row>
        <row r="39">
          <cell r="A39" t="str">
            <v>Software 303 ED AN</v>
          </cell>
        </row>
        <row r="40">
          <cell r="A40" t="str">
            <v>Software 303 ED MT</v>
          </cell>
        </row>
        <row r="41">
          <cell r="A41" t="str">
            <v>Software 303 ED WA</v>
          </cell>
        </row>
        <row r="42">
          <cell r="A42" t="str">
            <v>Software 303 CD AN</v>
          </cell>
        </row>
        <row r="43">
          <cell r="A43" t="str">
            <v>Software 303 GD AA</v>
          </cell>
        </row>
        <row r="44">
          <cell r="A44" t="str">
            <v>Thermal 311-316 ED AN</v>
          </cell>
        </row>
        <row r="45">
          <cell r="A45" t="str">
            <v>Transportation and Tools 392 / 396 CD AA</v>
          </cell>
        </row>
        <row r="46">
          <cell r="A46" t="str">
            <v>Transportation and Tools 392 / 396 CD AN</v>
          </cell>
        </row>
        <row r="47">
          <cell r="A47" t="str">
            <v>Transportation and Tools 392 / 396 CD WA</v>
          </cell>
        </row>
        <row r="48">
          <cell r="A48" t="str">
            <v>Transportation and Tools 392 / 396 CD ID</v>
          </cell>
        </row>
        <row r="49">
          <cell r="A49" t="str">
            <v>Transportation and Tools 392 / 396 ED AN</v>
          </cell>
        </row>
        <row r="50">
          <cell r="A50" t="str">
            <v>Transportation and Tools 392 / 396 ED WA</v>
          </cell>
        </row>
        <row r="51">
          <cell r="A51" t="str">
            <v>Transportation and Tools 392 / 396 ED ID</v>
          </cell>
        </row>
        <row r="52">
          <cell r="A52" t="str">
            <v>Transportation and Tools 392 / 396 GD AN</v>
          </cell>
        </row>
        <row r="53">
          <cell r="A53" t="str">
            <v>Transportation and Tools 392 / 396 GD ID</v>
          </cell>
        </row>
        <row r="54">
          <cell r="A54" t="str">
            <v>Transportation and Tools 392 / 396 GD WA</v>
          </cell>
        </row>
        <row r="55">
          <cell r="A55" t="str">
            <v>Transportation and Tools 392 / 396 GD OR</v>
          </cell>
        </row>
        <row r="56">
          <cell r="A56" t="str">
            <v>Gas Distribution 374-387 GD AA 1001</v>
          </cell>
        </row>
        <row r="57">
          <cell r="A57" t="str">
            <v>Gas Distribution 374-387 GD AA 1050</v>
          </cell>
        </row>
        <row r="58">
          <cell r="A58" t="str">
            <v>Gas Distribution 374-387 GD AA 1051</v>
          </cell>
        </row>
        <row r="59">
          <cell r="A59" t="str">
            <v>Gas Distribution 374-387 GD AA 1053</v>
          </cell>
        </row>
        <row r="60">
          <cell r="A60" t="str">
            <v>Gas Distribution 374-387 GD AA 3000</v>
          </cell>
        </row>
        <row r="61">
          <cell r="A61" t="str">
            <v>Gas Distribution 374-387 GD AA 3001</v>
          </cell>
        </row>
        <row r="62">
          <cell r="A62" t="str">
            <v>Gas Distribution 374-387 GD AA 3002</v>
          </cell>
        </row>
        <row r="63">
          <cell r="A63" t="str">
            <v>Gas Distribution 374-387 GD AA 3003</v>
          </cell>
        </row>
        <row r="64">
          <cell r="A64" t="str">
            <v>Gas Distribution 374-387 GD AA 3004</v>
          </cell>
        </row>
        <row r="65">
          <cell r="A65" t="str">
            <v>Gas Distribution 374-387 GD AA 3005</v>
          </cell>
        </row>
        <row r="66">
          <cell r="A66" t="str">
            <v>Gas Distribution 374-387 GD AA 3006</v>
          </cell>
        </row>
        <row r="67">
          <cell r="A67" t="str">
            <v>Gas Distribution 374-387 GD AA 3007</v>
          </cell>
        </row>
        <row r="68">
          <cell r="A68" t="str">
            <v>Gas Distribution 374-387 GD AA 3008</v>
          </cell>
        </row>
        <row r="69">
          <cell r="A69" t="str">
            <v>Gas Distribution 374-387 GD AA 3054</v>
          </cell>
        </row>
        <row r="70">
          <cell r="A70" t="str">
            <v>Gas Distribution 374-387 GD AA 3055</v>
          </cell>
        </row>
        <row r="71">
          <cell r="A71" t="str">
            <v>Gas Distribution 374-387 GD AA 3057</v>
          </cell>
        </row>
        <row r="72">
          <cell r="A72" t="str">
            <v>Gas Distribution 374-387 GD AA 3117</v>
          </cell>
        </row>
        <row r="73">
          <cell r="A73" t="str">
            <v>Gas Distribution 374-387 ED ID</v>
          </cell>
        </row>
        <row r="74">
          <cell r="A74" t="str">
            <v>Elec Distribution 360-373 ED AN 1000</v>
          </cell>
        </row>
        <row r="75">
          <cell r="A75" t="str">
            <v>Elec Distribution 360-373 ED AN 1002</v>
          </cell>
        </row>
        <row r="76">
          <cell r="A76" t="str">
            <v>Elec Distribution 360-373 ED AN 1003</v>
          </cell>
        </row>
        <row r="77">
          <cell r="A77" t="str">
            <v>Elec Distribution 360-373 ED AN 1004</v>
          </cell>
        </row>
        <row r="78">
          <cell r="A78" t="str">
            <v>Elec Distribution 360-373 ED AN 1005</v>
          </cell>
        </row>
        <row r="79">
          <cell r="A79" t="str">
            <v>Elec Distribution 360-373 ED AN 1006</v>
          </cell>
        </row>
        <row r="80">
          <cell r="A80" t="str">
            <v>Elec Distribution 360-373 ED AN 2054</v>
          </cell>
        </row>
        <row r="81">
          <cell r="A81" t="str">
            <v>Elec Distribution 360-373 ED AN 2055</v>
          </cell>
        </row>
        <row r="82">
          <cell r="A82" t="str">
            <v>Elec Distribution 360-373 ED AN 2056</v>
          </cell>
        </row>
        <row r="83">
          <cell r="A83" t="str">
            <v>Elec Distribution 360-373 ED AN 2059</v>
          </cell>
        </row>
        <row r="84">
          <cell r="A84" t="str">
            <v>Elec Distribution 360-373 ED AN 2060</v>
          </cell>
        </row>
        <row r="85">
          <cell r="A85" t="str">
            <v>Elec Distribution 360-373 ED AN 2204</v>
          </cell>
        </row>
        <row r="86">
          <cell r="A86" t="str">
            <v>Elec Distribution 360-373 ED AN 2414</v>
          </cell>
        </row>
        <row r="87">
          <cell r="A87" t="str">
            <v>Elec Distribution 360-373 ED AN 2423</v>
          </cell>
        </row>
        <row r="88">
          <cell r="A88" t="str">
            <v>Elec Distribution 360-373 ED AN 2470</v>
          </cell>
        </row>
        <row r="89">
          <cell r="A89" t="str">
            <v>Elec Distribution 360-373 ED AN 2516</v>
          </cell>
        </row>
        <row r="90">
          <cell r="A90" t="str">
            <v>Elec Distribution 360-373 ED AN 2535</v>
          </cell>
        </row>
        <row r="91">
          <cell r="A91" t="str">
            <v>Elec Distribution 360-373 ED AN 2584</v>
          </cell>
        </row>
        <row r="92">
          <cell r="A92" t="str">
            <v>Elec Distribution 360-373 ED AN 2599</v>
          </cell>
        </row>
        <row r="93">
          <cell r="A93" t="str">
            <v>Elec Distribution 360-373 ED AN 6000</v>
          </cell>
        </row>
        <row r="94">
          <cell r="A94" t="str">
            <v>Elec Distribution 360-373 CD WA 2586</v>
          </cell>
        </row>
      </sheetData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Alias"/>
      <sheetName val="OR-CHK"/>
      <sheetName val="OR-CHK-UI"/>
      <sheetName val="OR-ALL"/>
      <sheetName val="OR-OPS"/>
      <sheetName val="OR-495"/>
      <sheetName val="OR-804"/>
      <sheetName val="OR-805"/>
      <sheetName val="OR-808"/>
      <sheetName val="OR-908"/>
      <sheetName val="OR-INT"/>
      <sheetName val="OR-FIT"/>
      <sheetName val="OR-SCM"/>
      <sheetName val="OR-DTE"/>
      <sheetName val="OR-OTX"/>
      <sheetName val="OR-PLT"/>
      <sheetName val="OR-APL"/>
      <sheetName val="OR-DEPX"/>
      <sheetName val="OR-AMTX"/>
      <sheetName val="OR-ADEP"/>
      <sheetName val="OR-AAMT"/>
      <sheetName val="C-GPL"/>
      <sheetName val="C-IPL"/>
      <sheetName val="C-DTX"/>
      <sheetName val="C-WKC"/>
      <sheetName val="OR-ROR"/>
    </sheetNames>
    <sheetDataSet>
      <sheetData sheetId="0">
        <row r="2">
          <cell r="H2">
            <v>12</v>
          </cell>
        </row>
        <row r="3">
          <cell r="H3" t="str">
            <v>A</v>
          </cell>
        </row>
        <row r="4">
          <cell r="H4" t="str">
            <v>For Twelve Months Ended November 30, 2018</v>
          </cell>
        </row>
        <row r="5">
          <cell r="H5" t="str">
            <v>Average of Monthly Averages Basis</v>
          </cell>
        </row>
      </sheetData>
      <sheetData sheetId="1"/>
      <sheetData sheetId="2"/>
      <sheetData sheetId="3"/>
      <sheetData sheetId="4"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I8">
            <v>0</v>
          </cell>
          <cell r="J8">
            <v>0</v>
          </cell>
        </row>
        <row r="9">
          <cell r="C9">
            <v>0</v>
          </cell>
          <cell r="D9" t="str">
            <v>Input</v>
          </cell>
          <cell r="E9" t="str">
            <v>Elec/Gas North/Oregon 4-Factor</v>
          </cell>
          <cell r="F9" t="str">
            <v>01-01-2017 thru 12-31-2017</v>
          </cell>
          <cell r="G9" t="str">
            <v>Total</v>
          </cell>
          <cell r="H9" t="str">
            <v>Electric</v>
          </cell>
          <cell r="I9" t="str">
            <v>Gas North</v>
          </cell>
          <cell r="J9" t="str">
            <v>Oregon Gas</v>
          </cell>
        </row>
        <row r="10">
          <cell r="C10">
            <v>0</v>
          </cell>
          <cell r="D10">
            <v>0</v>
          </cell>
          <cell r="E10" t="str">
            <v xml:space="preserve">   Direct O &amp; M Accts 580 - 894</v>
          </cell>
          <cell r="F10">
            <v>0</v>
          </cell>
          <cell r="G10">
            <v>74561528</v>
          </cell>
          <cell r="H10">
            <v>62492356</v>
          </cell>
          <cell r="I10">
            <v>8088844</v>
          </cell>
          <cell r="J10">
            <v>3980328</v>
          </cell>
        </row>
        <row r="11">
          <cell r="C11">
            <v>0</v>
          </cell>
          <cell r="D11">
            <v>0</v>
          </cell>
          <cell r="E11" t="str">
            <v xml:space="preserve">   Direct O &amp; M Accts 901 - 935</v>
          </cell>
          <cell r="F11">
            <v>0</v>
          </cell>
          <cell r="G11">
            <v>51344851</v>
          </cell>
          <cell r="H11">
            <v>35523672</v>
          </cell>
          <cell r="I11">
            <v>10602829</v>
          </cell>
          <cell r="J11">
            <v>5218350</v>
          </cell>
        </row>
        <row r="12">
          <cell r="C12">
            <v>0</v>
          </cell>
          <cell r="D12">
            <v>0</v>
          </cell>
          <cell r="E12" t="str">
            <v xml:space="preserve">   Direct O &amp; M Accts 901 - 905 Utility 9 Only</v>
          </cell>
          <cell r="F12">
            <v>0</v>
          </cell>
          <cell r="G12">
            <v>5153393</v>
          </cell>
          <cell r="H12">
            <v>3464837</v>
          </cell>
          <cell r="I12">
            <v>1688556</v>
          </cell>
          <cell r="J12" t="str">
            <v>XXXXXX</v>
          </cell>
        </row>
        <row r="13">
          <cell r="C13">
            <v>0</v>
          </cell>
          <cell r="D13">
            <v>0</v>
          </cell>
          <cell r="E13" t="str">
            <v xml:space="preserve">   Adjustments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</row>
        <row r="14">
          <cell r="C14">
            <v>0</v>
          </cell>
          <cell r="D14">
            <v>0</v>
          </cell>
          <cell r="E14" t="str">
            <v>Total</v>
          </cell>
          <cell r="F14">
            <v>0</v>
          </cell>
          <cell r="G14">
            <v>131059772</v>
          </cell>
          <cell r="H14">
            <v>101480865</v>
          </cell>
          <cell r="I14">
            <v>20380229</v>
          </cell>
          <cell r="J14">
            <v>9198678</v>
          </cell>
        </row>
        <row r="15">
          <cell r="C15">
            <v>0</v>
          </cell>
          <cell r="D15">
            <v>0</v>
          </cell>
          <cell r="E15" t="str">
            <v>Percentage</v>
          </cell>
          <cell r="F15">
            <v>0</v>
          </cell>
          <cell r="G15">
            <v>1</v>
          </cell>
          <cell r="H15">
            <v>0.77431000000000005</v>
          </cell>
          <cell r="I15">
            <v>0.1555</v>
          </cell>
          <cell r="J15">
            <v>7.0190000000000002E-2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</row>
        <row r="17">
          <cell r="C17">
            <v>0</v>
          </cell>
          <cell r="D17">
            <v>0</v>
          </cell>
          <cell r="E17" t="str">
            <v xml:space="preserve">   Direct Labor Accts 580 - 894</v>
          </cell>
          <cell r="F17">
            <v>0</v>
          </cell>
          <cell r="G17">
            <v>74226505</v>
          </cell>
          <cell r="H17">
            <v>55932706</v>
          </cell>
          <cell r="I17">
            <v>12828428</v>
          </cell>
          <cell r="J17">
            <v>5465371</v>
          </cell>
        </row>
        <row r="18">
          <cell r="C18">
            <v>0</v>
          </cell>
          <cell r="D18">
            <v>0</v>
          </cell>
          <cell r="E18" t="str">
            <v xml:space="preserve">   Direct Labor Accts 901 - 935</v>
          </cell>
          <cell r="F18">
            <v>0</v>
          </cell>
          <cell r="G18">
            <v>6185979</v>
          </cell>
          <cell r="H18">
            <v>3809731</v>
          </cell>
          <cell r="I18">
            <v>197120</v>
          </cell>
          <cell r="J18">
            <v>2179128</v>
          </cell>
        </row>
        <row r="19">
          <cell r="C19">
            <v>0</v>
          </cell>
          <cell r="D19">
            <v>0</v>
          </cell>
          <cell r="E19" t="str">
            <v xml:space="preserve">   Direct Labor Accts 901 - 905 Utility 9 Only</v>
          </cell>
          <cell r="F19">
            <v>0</v>
          </cell>
          <cell r="G19">
            <v>11137496</v>
          </cell>
          <cell r="H19">
            <v>7407915</v>
          </cell>
          <cell r="I19">
            <v>3729581</v>
          </cell>
          <cell r="J19" t="str">
            <v>XXXXXX</v>
          </cell>
        </row>
        <row r="20">
          <cell r="C20">
            <v>0</v>
          </cell>
          <cell r="D20">
            <v>0</v>
          </cell>
          <cell r="E20" t="str">
            <v>Total</v>
          </cell>
          <cell r="F20">
            <v>0</v>
          </cell>
          <cell r="G20">
            <v>91549980</v>
          </cell>
          <cell r="H20">
            <v>67150352</v>
          </cell>
          <cell r="I20">
            <v>16755129</v>
          </cell>
          <cell r="J20">
            <v>7644499</v>
          </cell>
        </row>
        <row r="21">
          <cell r="C21">
            <v>0</v>
          </cell>
          <cell r="D21">
            <v>0</v>
          </cell>
          <cell r="E21" t="str">
            <v>Percentage</v>
          </cell>
          <cell r="F21">
            <v>0</v>
          </cell>
          <cell r="G21">
            <v>1</v>
          </cell>
          <cell r="H21">
            <v>0.73348000000000002</v>
          </cell>
          <cell r="I21">
            <v>0.18301999999999999</v>
          </cell>
          <cell r="J21">
            <v>8.3500000000000005E-2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3">
          <cell r="C23">
            <v>0</v>
          </cell>
          <cell r="D23">
            <v>0</v>
          </cell>
          <cell r="E23" t="str">
            <v xml:space="preserve">   Number of Customers</v>
          </cell>
          <cell r="F23">
            <v>0</v>
          </cell>
          <cell r="G23">
            <v>729596</v>
          </cell>
          <cell r="H23">
            <v>382273</v>
          </cell>
          <cell r="I23">
            <v>245616</v>
          </cell>
          <cell r="J23">
            <v>101707</v>
          </cell>
        </row>
        <row r="24">
          <cell r="C24">
            <v>0</v>
          </cell>
          <cell r="D24">
            <v>0</v>
          </cell>
          <cell r="E24" t="str">
            <v>Percentage</v>
          </cell>
          <cell r="F24">
            <v>0</v>
          </cell>
          <cell r="G24">
            <v>1</v>
          </cell>
          <cell r="H24">
            <v>0.52395000000000003</v>
          </cell>
          <cell r="I24">
            <v>0.33665</v>
          </cell>
          <cell r="J24">
            <v>0.1394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</row>
        <row r="26">
          <cell r="C26">
            <v>0</v>
          </cell>
          <cell r="D26">
            <v>0</v>
          </cell>
          <cell r="E26" t="str">
            <v xml:space="preserve">   Net Direct Plant</v>
          </cell>
          <cell r="F26">
            <v>0</v>
          </cell>
          <cell r="G26">
            <v>3427085391</v>
          </cell>
          <cell r="H26">
            <v>2651455641</v>
          </cell>
          <cell r="I26">
            <v>503067746</v>
          </cell>
          <cell r="J26">
            <v>272562004</v>
          </cell>
        </row>
        <row r="27">
          <cell r="C27">
            <v>0</v>
          </cell>
          <cell r="D27">
            <v>0</v>
          </cell>
          <cell r="E27" t="str">
            <v>Percentage</v>
          </cell>
          <cell r="F27">
            <v>0</v>
          </cell>
          <cell r="G27">
            <v>1</v>
          </cell>
          <cell r="H27">
            <v>0.77368000000000003</v>
          </cell>
          <cell r="I27">
            <v>0.14679</v>
          </cell>
          <cell r="J27">
            <v>7.9530000000000003E-2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29">
          <cell r="C29">
            <v>0</v>
          </cell>
          <cell r="D29">
            <v>0</v>
          </cell>
          <cell r="E29" t="str">
            <v>Total Percentages</v>
          </cell>
          <cell r="F29">
            <v>0</v>
          </cell>
          <cell r="G29">
            <v>4</v>
          </cell>
          <cell r="H29">
            <v>2.8054199999999998</v>
          </cell>
          <cell r="I29">
            <v>0.82196000000000002</v>
          </cell>
          <cell r="J29">
            <v>0.37262000000000001</v>
          </cell>
        </row>
        <row r="30">
          <cell r="C30">
            <v>7</v>
          </cell>
          <cell r="D30">
            <v>0</v>
          </cell>
          <cell r="E30" t="str">
            <v>Average  (CD AA)</v>
          </cell>
          <cell r="F30">
            <v>0</v>
          </cell>
          <cell r="G30">
            <v>1</v>
          </cell>
          <cell r="H30">
            <v>0.70135000000000003</v>
          </cell>
          <cell r="I30">
            <v>0.20549000000000001</v>
          </cell>
          <cell r="J30">
            <v>9.3160000000000007E-2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</row>
        <row r="32">
          <cell r="C32">
            <v>0</v>
          </cell>
          <cell r="D32" t="str">
            <v>Input</v>
          </cell>
          <cell r="E32" t="str">
            <v>Gas North/Oregon 4-Factor</v>
          </cell>
          <cell r="F32" t="str">
            <v>01-01-2017 thru 12-31-2017</v>
          </cell>
          <cell r="G32" t="str">
            <v>Total</v>
          </cell>
          <cell r="H32" t="str">
            <v>Electric</v>
          </cell>
          <cell r="I32" t="str">
            <v>Gas North</v>
          </cell>
          <cell r="J32" t="str">
            <v>Oregon Gas</v>
          </cell>
        </row>
        <row r="33">
          <cell r="C33">
            <v>0</v>
          </cell>
          <cell r="D33">
            <v>0</v>
          </cell>
          <cell r="E33" t="str">
            <v xml:space="preserve">   Direct O &amp; M Accts 580 - 894</v>
          </cell>
          <cell r="F33">
            <v>0</v>
          </cell>
          <cell r="G33">
            <v>11502745</v>
          </cell>
          <cell r="H33">
            <v>0</v>
          </cell>
          <cell r="I33">
            <v>7709221</v>
          </cell>
          <cell r="J33">
            <v>3793524</v>
          </cell>
        </row>
        <row r="34">
          <cell r="C34">
            <v>0</v>
          </cell>
          <cell r="D34">
            <v>0</v>
          </cell>
          <cell r="E34" t="str">
            <v xml:space="preserve">   Direct O &amp; M Accts 901 - 935</v>
          </cell>
          <cell r="F34">
            <v>0</v>
          </cell>
          <cell r="G34">
            <v>15449456</v>
          </cell>
          <cell r="H34">
            <v>0</v>
          </cell>
          <cell r="I34">
            <v>10353713</v>
          </cell>
          <cell r="J34">
            <v>5095743</v>
          </cell>
        </row>
        <row r="35">
          <cell r="C35">
            <v>0</v>
          </cell>
          <cell r="D35">
            <v>0</v>
          </cell>
          <cell r="E35" t="str">
            <v xml:space="preserve">   Direct O &amp; M Accts 901 - 905 Utility 9 Only</v>
          </cell>
          <cell r="F35">
            <v>0</v>
          </cell>
          <cell r="G35">
            <v>1688556</v>
          </cell>
          <cell r="H35">
            <v>0</v>
          </cell>
          <cell r="I35">
            <v>1688556</v>
          </cell>
          <cell r="J35" t="str">
            <v>XXXXXX</v>
          </cell>
        </row>
        <row r="36">
          <cell r="C36">
            <v>0</v>
          </cell>
          <cell r="D36">
            <v>0</v>
          </cell>
          <cell r="E36" t="str">
            <v>Total</v>
          </cell>
          <cell r="F36">
            <v>0</v>
          </cell>
          <cell r="G36">
            <v>28640757</v>
          </cell>
          <cell r="H36">
            <v>0</v>
          </cell>
          <cell r="I36">
            <v>19751490</v>
          </cell>
          <cell r="J36">
            <v>8889267</v>
          </cell>
        </row>
        <row r="37">
          <cell r="C37">
            <v>0</v>
          </cell>
          <cell r="D37">
            <v>0</v>
          </cell>
          <cell r="E37" t="str">
            <v>Percentage</v>
          </cell>
          <cell r="F37">
            <v>0</v>
          </cell>
          <cell r="G37">
            <v>1</v>
          </cell>
          <cell r="H37">
            <v>0</v>
          </cell>
          <cell r="I37">
            <v>0.68962999999999997</v>
          </cell>
          <cell r="J37">
            <v>0.31036999999999998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</row>
        <row r="39">
          <cell r="C39">
            <v>0</v>
          </cell>
          <cell r="D39">
            <v>0</v>
          </cell>
          <cell r="E39" t="str">
            <v xml:space="preserve">   Direct Labor Accts 580 - 894</v>
          </cell>
          <cell r="F39">
            <v>0</v>
          </cell>
          <cell r="G39">
            <v>13255885</v>
          </cell>
          <cell r="H39">
            <v>0</v>
          </cell>
          <cell r="I39">
            <v>9295618</v>
          </cell>
          <cell r="J39">
            <v>3960267</v>
          </cell>
        </row>
        <row r="40">
          <cell r="C40">
            <v>0</v>
          </cell>
          <cell r="D40">
            <v>0</v>
          </cell>
          <cell r="E40" t="str">
            <v xml:space="preserve">   Direct Labor Accts 901 - 935</v>
          </cell>
          <cell r="F40">
            <v>0</v>
          </cell>
          <cell r="G40">
            <v>1818322</v>
          </cell>
          <cell r="H40">
            <v>0</v>
          </cell>
          <cell r="I40">
            <v>150838</v>
          </cell>
          <cell r="J40">
            <v>1667484</v>
          </cell>
        </row>
        <row r="41">
          <cell r="C41">
            <v>0</v>
          </cell>
          <cell r="D41">
            <v>0</v>
          </cell>
          <cell r="E41" t="str">
            <v xml:space="preserve">   Direct Labor Accts 901 - 905 Utility 9 Only</v>
          </cell>
          <cell r="F41">
            <v>0</v>
          </cell>
          <cell r="G41">
            <v>3729581</v>
          </cell>
          <cell r="H41">
            <v>0</v>
          </cell>
          <cell r="I41">
            <v>3729581</v>
          </cell>
          <cell r="J41" t="str">
            <v>XXXXXX</v>
          </cell>
        </row>
        <row r="42">
          <cell r="C42">
            <v>0</v>
          </cell>
          <cell r="D42">
            <v>0</v>
          </cell>
          <cell r="E42" t="str">
            <v>Total</v>
          </cell>
          <cell r="F42">
            <v>0</v>
          </cell>
          <cell r="G42">
            <v>18803788</v>
          </cell>
          <cell r="H42">
            <v>0</v>
          </cell>
          <cell r="I42">
            <v>13176037</v>
          </cell>
          <cell r="J42">
            <v>5627751</v>
          </cell>
        </row>
        <row r="43">
          <cell r="C43">
            <v>0</v>
          </cell>
          <cell r="D43">
            <v>0</v>
          </cell>
          <cell r="E43" t="str">
            <v>Percentage</v>
          </cell>
          <cell r="F43">
            <v>0</v>
          </cell>
          <cell r="G43">
            <v>1</v>
          </cell>
          <cell r="H43">
            <v>0</v>
          </cell>
          <cell r="I43">
            <v>0.70071000000000006</v>
          </cell>
          <cell r="J43">
            <v>0.29929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</row>
        <row r="45">
          <cell r="C45">
            <v>0</v>
          </cell>
          <cell r="D45">
            <v>0</v>
          </cell>
          <cell r="E45" t="str">
            <v xml:space="preserve">   Number of Customers</v>
          </cell>
          <cell r="F45">
            <v>0</v>
          </cell>
          <cell r="G45">
            <v>347323</v>
          </cell>
          <cell r="H45">
            <v>0</v>
          </cell>
          <cell r="I45">
            <v>245616</v>
          </cell>
          <cell r="J45">
            <v>101707</v>
          </cell>
        </row>
        <row r="46">
          <cell r="C46">
            <v>0</v>
          </cell>
          <cell r="D46">
            <v>0</v>
          </cell>
          <cell r="E46" t="str">
            <v>Percentage</v>
          </cell>
          <cell r="F46">
            <v>0</v>
          </cell>
          <cell r="G46">
            <v>1</v>
          </cell>
          <cell r="H46">
            <v>0</v>
          </cell>
          <cell r="I46">
            <v>0.70716999999999997</v>
          </cell>
          <cell r="J46">
            <v>0.29282999999999998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48">
          <cell r="C48">
            <v>0</v>
          </cell>
          <cell r="D48">
            <v>0</v>
          </cell>
          <cell r="E48" t="str">
            <v xml:space="preserve">   Net Direct Plant</v>
          </cell>
          <cell r="F48">
            <v>0</v>
          </cell>
          <cell r="G48">
            <v>764182162</v>
          </cell>
          <cell r="H48">
            <v>0</v>
          </cell>
          <cell r="I48">
            <v>492888057</v>
          </cell>
          <cell r="J48">
            <v>271294105</v>
          </cell>
        </row>
        <row r="49">
          <cell r="C49">
            <v>0</v>
          </cell>
          <cell r="D49">
            <v>0</v>
          </cell>
          <cell r="E49" t="str">
            <v>Percentage</v>
          </cell>
          <cell r="F49">
            <v>0</v>
          </cell>
          <cell r="G49">
            <v>1</v>
          </cell>
          <cell r="H49">
            <v>0</v>
          </cell>
          <cell r="I49">
            <v>0.64498999999999995</v>
          </cell>
          <cell r="J49">
            <v>0.35500999999999999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E51" t="str">
            <v>Total Percentages</v>
          </cell>
          <cell r="F51">
            <v>0</v>
          </cell>
          <cell r="G51">
            <v>4</v>
          </cell>
          <cell r="H51">
            <v>0</v>
          </cell>
          <cell r="I51">
            <v>2.7425000000000002</v>
          </cell>
          <cell r="J51">
            <v>1.2575000000000001</v>
          </cell>
        </row>
        <row r="52">
          <cell r="C52">
            <v>8</v>
          </cell>
          <cell r="D52">
            <v>0</v>
          </cell>
          <cell r="E52" t="str">
            <v>Average  (GD AA)</v>
          </cell>
          <cell r="F52">
            <v>0</v>
          </cell>
          <cell r="G52">
            <v>1</v>
          </cell>
          <cell r="H52">
            <v>0</v>
          </cell>
          <cell r="I52">
            <v>0.68562000000000001</v>
          </cell>
          <cell r="J52">
            <v>0.31437999999999999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</row>
        <row r="54"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</row>
        <row r="55"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</row>
        <row r="56">
          <cell r="C56">
            <v>0</v>
          </cell>
          <cell r="D56" t="str">
            <v>Input</v>
          </cell>
          <cell r="E56" t="str">
            <v xml:space="preserve">Elec/Gas North 4-Factor </v>
          </cell>
          <cell r="F56" t="str">
            <v>01-01-2017 thru 12-31-2017</v>
          </cell>
          <cell r="G56" t="str">
            <v>Total</v>
          </cell>
          <cell r="H56" t="str">
            <v>Electric</v>
          </cell>
          <cell r="I56" t="str">
            <v>Gas North</v>
          </cell>
          <cell r="J56" t="str">
            <v>Oregon Gas</v>
          </cell>
        </row>
        <row r="57">
          <cell r="C57">
            <v>0</v>
          </cell>
          <cell r="D57">
            <v>0</v>
          </cell>
          <cell r="E57" t="str">
            <v xml:space="preserve">   Direct O &amp; M Accts 580 - 894</v>
          </cell>
          <cell r="F57">
            <v>0</v>
          </cell>
          <cell r="G57">
            <v>70589908</v>
          </cell>
          <cell r="H57">
            <v>62492356</v>
          </cell>
          <cell r="I57">
            <v>8097552</v>
          </cell>
          <cell r="J57">
            <v>0</v>
          </cell>
        </row>
        <row r="58">
          <cell r="C58">
            <v>0</v>
          </cell>
          <cell r="D58">
            <v>0</v>
          </cell>
          <cell r="E58" t="str">
            <v xml:space="preserve">   Direct O &amp; M Accts 901 - 935</v>
          </cell>
          <cell r="F58">
            <v>0</v>
          </cell>
          <cell r="G58">
            <v>46132231</v>
          </cell>
          <cell r="H58">
            <v>35523672</v>
          </cell>
          <cell r="I58">
            <v>10608559</v>
          </cell>
          <cell r="J58">
            <v>0</v>
          </cell>
        </row>
        <row r="59">
          <cell r="C59">
            <v>0</v>
          </cell>
          <cell r="D59">
            <v>0</v>
          </cell>
          <cell r="E59" t="str">
            <v xml:space="preserve">   Adjustments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</row>
        <row r="60">
          <cell r="C60">
            <v>0</v>
          </cell>
          <cell r="D60">
            <v>0</v>
          </cell>
          <cell r="E60" t="str">
            <v>Total</v>
          </cell>
          <cell r="F60">
            <v>0</v>
          </cell>
          <cell r="G60">
            <v>116722139</v>
          </cell>
          <cell r="H60">
            <v>98016028</v>
          </cell>
          <cell r="I60">
            <v>18706111</v>
          </cell>
          <cell r="J60">
            <v>0</v>
          </cell>
        </row>
        <row r="61">
          <cell r="C61">
            <v>0</v>
          </cell>
          <cell r="D61">
            <v>0</v>
          </cell>
          <cell r="E61" t="str">
            <v>Percentage</v>
          </cell>
          <cell r="F61">
            <v>0</v>
          </cell>
          <cell r="G61">
            <v>1</v>
          </cell>
          <cell r="H61">
            <v>0.83974000000000004</v>
          </cell>
          <cell r="I61">
            <v>0.16026000000000001</v>
          </cell>
          <cell r="J61">
            <v>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</row>
        <row r="63">
          <cell r="C63">
            <v>0</v>
          </cell>
          <cell r="D63">
            <v>0</v>
          </cell>
          <cell r="E63" t="str">
            <v xml:space="preserve">   Direct Labor Accts 580 - 894</v>
          </cell>
          <cell r="F63">
            <v>0</v>
          </cell>
          <cell r="G63">
            <v>68682217</v>
          </cell>
          <cell r="H63">
            <v>55932706</v>
          </cell>
          <cell r="I63">
            <v>12749511</v>
          </cell>
          <cell r="J63">
            <v>0</v>
          </cell>
        </row>
        <row r="64">
          <cell r="C64">
            <v>0</v>
          </cell>
          <cell r="D64">
            <v>0</v>
          </cell>
          <cell r="E64" t="str">
            <v xml:space="preserve">   Direct Labor Accts 901 - 935</v>
          </cell>
          <cell r="F64">
            <v>0</v>
          </cell>
          <cell r="G64">
            <v>4343072</v>
          </cell>
          <cell r="H64">
            <v>3809731</v>
          </cell>
          <cell r="I64">
            <v>533341</v>
          </cell>
          <cell r="J64">
            <v>0</v>
          </cell>
        </row>
        <row r="65">
          <cell r="C65">
            <v>0</v>
          </cell>
          <cell r="D65">
            <v>0</v>
          </cell>
          <cell r="E65" t="str">
            <v>Total</v>
          </cell>
          <cell r="F65">
            <v>0</v>
          </cell>
          <cell r="G65">
            <v>73025289</v>
          </cell>
          <cell r="H65">
            <v>59742437</v>
          </cell>
          <cell r="I65">
            <v>13282852</v>
          </cell>
          <cell r="J65">
            <v>0</v>
          </cell>
        </row>
        <row r="66">
          <cell r="C66">
            <v>0</v>
          </cell>
          <cell r="D66">
            <v>0</v>
          </cell>
          <cell r="E66" t="str">
            <v>Percentage</v>
          </cell>
          <cell r="F66">
            <v>0</v>
          </cell>
          <cell r="G66">
            <v>1</v>
          </cell>
          <cell r="H66">
            <v>0.81811</v>
          </cell>
          <cell r="I66">
            <v>0.18189</v>
          </cell>
          <cell r="J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</row>
        <row r="68">
          <cell r="C68">
            <v>0</v>
          </cell>
          <cell r="D68">
            <v>0</v>
          </cell>
          <cell r="E68" t="str">
            <v xml:space="preserve">   Number of Customers</v>
          </cell>
          <cell r="F68">
            <v>0</v>
          </cell>
          <cell r="G68">
            <v>627889</v>
          </cell>
          <cell r="H68">
            <v>382273</v>
          </cell>
          <cell r="I68">
            <v>245616</v>
          </cell>
          <cell r="J68">
            <v>0</v>
          </cell>
        </row>
        <row r="69">
          <cell r="C69">
            <v>0</v>
          </cell>
          <cell r="D69">
            <v>0</v>
          </cell>
          <cell r="E69" t="str">
            <v>Percentage</v>
          </cell>
          <cell r="F69">
            <v>0</v>
          </cell>
          <cell r="G69">
            <v>1</v>
          </cell>
          <cell r="H69">
            <v>0.60882000000000003</v>
          </cell>
          <cell r="I69">
            <v>0.39118000000000003</v>
          </cell>
          <cell r="J69">
            <v>0</v>
          </cell>
        </row>
        <row r="70"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</row>
        <row r="71">
          <cell r="C71">
            <v>0</v>
          </cell>
          <cell r="D71">
            <v>0</v>
          </cell>
          <cell r="E71" t="str">
            <v xml:space="preserve">   Net Direct Plant</v>
          </cell>
          <cell r="F71">
            <v>0</v>
          </cell>
          <cell r="G71">
            <v>3118486683</v>
          </cell>
          <cell r="H71">
            <v>2625598626</v>
          </cell>
          <cell r="I71">
            <v>492888057</v>
          </cell>
          <cell r="J71">
            <v>0</v>
          </cell>
        </row>
        <row r="72">
          <cell r="C72">
            <v>0</v>
          </cell>
          <cell r="D72">
            <v>0</v>
          </cell>
          <cell r="E72" t="str">
            <v>Percentage</v>
          </cell>
          <cell r="F72">
            <v>0</v>
          </cell>
          <cell r="G72">
            <v>1</v>
          </cell>
          <cell r="H72">
            <v>0.84194999999999998</v>
          </cell>
          <cell r="I72">
            <v>0.15805</v>
          </cell>
          <cell r="J72">
            <v>0</v>
          </cell>
        </row>
        <row r="73">
          <cell r="C73">
            <v>0</v>
          </cell>
          <cell r="D73">
            <v>0</v>
          </cell>
          <cell r="E73" t="str">
            <v>Total Percentages</v>
          </cell>
          <cell r="F73">
            <v>0</v>
          </cell>
          <cell r="G73">
            <v>4</v>
          </cell>
          <cell r="H73">
            <v>3.1086200000000002</v>
          </cell>
          <cell r="I73">
            <v>0.89137999999999995</v>
          </cell>
          <cell r="J73">
            <v>0</v>
          </cell>
        </row>
        <row r="74">
          <cell r="C74">
            <v>9</v>
          </cell>
          <cell r="D74">
            <v>0</v>
          </cell>
          <cell r="E74" t="str">
            <v>Average  (CD AN/ID/WA)</v>
          </cell>
          <cell r="F74">
            <v>0</v>
          </cell>
          <cell r="G74">
            <v>1</v>
          </cell>
          <cell r="H74">
            <v>0.77714000000000005</v>
          </cell>
          <cell r="I74">
            <v>0.22286</v>
          </cell>
          <cell r="J74">
            <v>0</v>
          </cell>
        </row>
        <row r="75"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</row>
        <row r="76"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 t="str">
            <v>Total</v>
          </cell>
          <cell r="H76">
            <v>0</v>
          </cell>
          <cell r="I76" t="str">
            <v>Gas North</v>
          </cell>
          <cell r="J76" t="str">
            <v>Oregon Gas</v>
          </cell>
        </row>
        <row r="77">
          <cell r="C77" t="str">
            <v>JP</v>
          </cell>
          <cell r="D77">
            <v>0</v>
          </cell>
          <cell r="E77" t="str">
            <v>Gas North/Oregon JP Factor %</v>
          </cell>
          <cell r="F77" t="str">
            <v>01-01-2017 thru 12-31-2017</v>
          </cell>
          <cell r="G77">
            <v>1</v>
          </cell>
          <cell r="H77">
            <v>0</v>
          </cell>
          <cell r="I77">
            <v>0.90349999999999997</v>
          </cell>
          <cell r="J77">
            <v>9.6500000000000002E-2</v>
          </cell>
        </row>
        <row r="78"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</row>
        <row r="79"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 t="str">
            <v>Total</v>
          </cell>
          <cell r="H79">
            <v>0</v>
          </cell>
          <cell r="I79">
            <v>0</v>
          </cell>
          <cell r="J79" t="str">
            <v>Oregon Gas</v>
          </cell>
        </row>
        <row r="80">
          <cell r="D80">
            <v>0</v>
          </cell>
          <cell r="E80" t="str">
            <v>Annual Throughput</v>
          </cell>
          <cell r="F80" t="str">
            <v>01-01-2017 thru 12-31-2017</v>
          </cell>
          <cell r="G80">
            <v>96627550</v>
          </cell>
          <cell r="H80">
            <v>0</v>
          </cell>
          <cell r="I80">
            <v>0</v>
          </cell>
          <cell r="J80">
            <v>96627550</v>
          </cell>
        </row>
        <row r="81">
          <cell r="C81">
            <v>10</v>
          </cell>
          <cell r="D81">
            <v>0</v>
          </cell>
          <cell r="E81" t="str">
            <v xml:space="preserve">  Percent</v>
          </cell>
          <cell r="F81">
            <v>0</v>
          </cell>
          <cell r="G81">
            <v>1</v>
          </cell>
          <cell r="H81">
            <v>0</v>
          </cell>
          <cell r="I81">
            <v>0</v>
          </cell>
          <cell r="J81">
            <v>1</v>
          </cell>
        </row>
        <row r="82">
          <cell r="C82">
            <v>0</v>
          </cell>
          <cell r="D82">
            <v>0</v>
          </cell>
          <cell r="E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</row>
        <row r="83">
          <cell r="D83" t="str">
            <v>OR-PLT</v>
          </cell>
          <cell r="E83" t="str">
            <v>Net Gas Plant (before ADFIT) - AMA</v>
          </cell>
          <cell r="F83" t="str">
            <v>11-01-2017 thru 11-30-2018</v>
          </cell>
          <cell r="G83">
            <v>315414928</v>
          </cell>
          <cell r="H83">
            <v>0</v>
          </cell>
          <cell r="I83">
            <v>0</v>
          </cell>
          <cell r="J83">
            <v>315414928</v>
          </cell>
        </row>
        <row r="84">
          <cell r="C84">
            <v>12</v>
          </cell>
          <cell r="D84">
            <v>0</v>
          </cell>
          <cell r="E84" t="str">
            <v xml:space="preserve">  Percent</v>
          </cell>
          <cell r="G84">
            <v>1</v>
          </cell>
          <cell r="H84">
            <v>0</v>
          </cell>
          <cell r="I84">
            <v>0</v>
          </cell>
          <cell r="J84">
            <v>1</v>
          </cell>
        </row>
        <row r="85">
          <cell r="C85">
            <v>0</v>
          </cell>
          <cell r="D85">
            <v>0</v>
          </cell>
          <cell r="E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</row>
        <row r="86">
          <cell r="C86">
            <v>16</v>
          </cell>
          <cell r="D86">
            <v>0</v>
          </cell>
          <cell r="E86" t="str">
            <v>Jurisdiction/Service JP Factor %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</row>
        <row r="87"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</row>
        <row r="88">
          <cell r="C88">
            <v>99</v>
          </cell>
          <cell r="D88" t="str">
            <v>Input</v>
          </cell>
          <cell r="E88" t="str">
            <v>Not Allocated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</row>
        <row r="89">
          <cell r="C89">
            <v>0</v>
          </cell>
          <cell r="D89">
            <v>0</v>
          </cell>
          <cell r="E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</row>
        <row r="90">
          <cell r="C90">
            <v>0</v>
          </cell>
          <cell r="D90">
            <v>0</v>
          </cell>
          <cell r="E90" t="str">
            <v>**** The following is obsolete as of 201111 and will not be printed. ***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1">
          <cell r="C91">
            <v>0</v>
          </cell>
          <cell r="D91">
            <v>0</v>
          </cell>
          <cell r="E91" t="str">
            <v>Situs Plant by Functional Group: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</row>
        <row r="92">
          <cell r="C92">
            <v>0</v>
          </cell>
          <cell r="D92">
            <v>0</v>
          </cell>
          <cell r="E92" t="str">
            <v>(Used to functionalize R&amp;P Property Tax on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</row>
        <row r="93">
          <cell r="C93">
            <v>0</v>
          </cell>
          <cell r="D93">
            <v>0</v>
          </cell>
          <cell r="E93" t="str">
            <v xml:space="preserve"> Report OR-OTX)</v>
          </cell>
          <cell r="F93" t="str">
            <v>11-30-2018</v>
          </cell>
          <cell r="G93" t="str">
            <v>Oregon</v>
          </cell>
          <cell r="J93">
            <v>0</v>
          </cell>
        </row>
        <row r="94">
          <cell r="C94">
            <v>0</v>
          </cell>
          <cell r="D94" t="str">
            <v>OR-PLT</v>
          </cell>
          <cell r="E94" t="str">
            <v>Production</v>
          </cell>
          <cell r="G94">
            <v>7628</v>
          </cell>
          <cell r="J94">
            <v>0</v>
          </cell>
        </row>
        <row r="95">
          <cell r="C95">
            <v>0</v>
          </cell>
          <cell r="D95" t="str">
            <v>OR-PLT</v>
          </cell>
          <cell r="E95" t="str">
            <v>Distribution</v>
          </cell>
          <cell r="G95">
            <v>376952028</v>
          </cell>
          <cell r="J95">
            <v>0</v>
          </cell>
        </row>
        <row r="96">
          <cell r="C96">
            <v>0</v>
          </cell>
          <cell r="D96" t="str">
            <v>OR-PLT</v>
          </cell>
          <cell r="E96" t="str">
            <v>General</v>
          </cell>
          <cell r="G96">
            <v>37012960</v>
          </cell>
          <cell r="J96">
            <v>0</v>
          </cell>
        </row>
        <row r="97">
          <cell r="C97">
            <v>0</v>
          </cell>
          <cell r="D97">
            <v>0</v>
          </cell>
          <cell r="E97" t="str">
            <v xml:space="preserve">  TOTAL</v>
          </cell>
          <cell r="G97">
            <v>413972616</v>
          </cell>
          <cell r="J97">
            <v>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oo database"/>
    </sheetNames>
    <definedNames>
      <definedName name="_xlnm.Database" refersTo="#REF!"/>
    </defined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erno_Cache_XXXXX"/>
      <sheetName val="ADJ DETAIL-INPUT"/>
      <sheetName val="RR SUMMARY"/>
      <sheetName val="CF "/>
      <sheetName val="LEAD SHEETS-DO NOT ENTER"/>
      <sheetName val="ADJ SUMMARY"/>
      <sheetName val="ROO INPUT"/>
      <sheetName val="DEBT CALC"/>
      <sheetName val="Normalized ROE - Elec&amp;G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07F9E-4EC9-49BC-B2E6-0B546C0C676D}">
  <dimension ref="A2:AW71"/>
  <sheetViews>
    <sheetView tabSelected="1" zoomScaleNormal="100" workbookViewId="0">
      <selection activeCell="D1" sqref="D1"/>
    </sheetView>
  </sheetViews>
  <sheetFormatPr defaultColWidth="10.6640625" defaultRowHeight="13.2"/>
  <cols>
    <col min="1" max="1" width="0.5546875" style="3" customWidth="1"/>
    <col min="2" max="3" width="1.6640625" style="2" customWidth="1"/>
    <col min="4" max="4" width="36.44140625" style="2" customWidth="1"/>
    <col min="5" max="6" width="12.5546875" style="8" bestFit="1" customWidth="1"/>
    <col min="7" max="7" width="13" style="8" bestFit="1" customWidth="1"/>
    <col min="8" max="8" width="12.44140625" style="8" bestFit="1" customWidth="1"/>
    <col min="9" max="9" width="14" style="5" bestFit="1" customWidth="1"/>
    <col min="10" max="10" width="1.6640625" customWidth="1"/>
    <col min="11" max="11" width="17.44140625" style="8" customWidth="1"/>
    <col min="12" max="12" width="1.44140625" style="6" customWidth="1"/>
    <col min="13" max="13" width="10.33203125" style="6" customWidth="1"/>
    <col min="14" max="15" width="10.6640625" style="6"/>
    <col min="16" max="16" width="14" style="5" bestFit="1" customWidth="1"/>
    <col min="17" max="17" width="1.88671875" style="6" customWidth="1"/>
    <col min="18" max="18" width="10.33203125" style="6" customWidth="1"/>
    <col min="19" max="20" width="10.6640625" style="6"/>
    <col min="21" max="21" width="14" style="5" bestFit="1" customWidth="1"/>
    <col min="22" max="22" width="1.88671875" style="6" customWidth="1"/>
    <col min="23" max="23" width="10.33203125" style="6" customWidth="1"/>
    <col min="24" max="25" width="10.6640625" style="6"/>
    <col min="26" max="26" width="14" style="5" bestFit="1" customWidth="1"/>
    <col min="27" max="27" width="1.88671875" style="6" customWidth="1"/>
    <col min="28" max="28" width="10.33203125" style="6" customWidth="1"/>
    <col min="29" max="30" width="10.6640625" style="6"/>
    <col min="31" max="31" width="14" style="5" bestFit="1" customWidth="1"/>
    <col min="32" max="32" width="1.88671875" style="6" customWidth="1"/>
    <col min="33" max="33" width="10.33203125" style="6" customWidth="1"/>
    <col min="34" max="35" width="10.6640625" style="6"/>
    <col min="36" max="36" width="14" style="5" bestFit="1" customWidth="1"/>
    <col min="37" max="37" width="1.88671875" style="6" customWidth="1"/>
    <col min="38" max="38" width="17.44140625" style="8" bestFit="1" customWidth="1"/>
    <col min="39" max="39" width="10.6640625" style="2"/>
    <col min="40" max="40" width="11.109375" style="8" customWidth="1"/>
    <col min="41" max="41" width="16.33203125" style="8" bestFit="1" customWidth="1"/>
    <col min="42" max="42" width="10.109375" style="8" bestFit="1" customWidth="1"/>
    <col min="43" max="43" width="10.6640625" style="2"/>
    <col min="44" max="48" width="14" style="5" bestFit="1" customWidth="1"/>
    <col min="49" max="16384" width="10.6640625" style="2"/>
  </cols>
  <sheetData>
    <row r="2" spans="1:48">
      <c r="A2" s="1" t="s">
        <v>0</v>
      </c>
      <c r="D2" s="3"/>
      <c r="E2" s="4"/>
      <c r="F2" s="4"/>
      <c r="G2" s="4"/>
      <c r="H2" s="4"/>
      <c r="K2" s="4"/>
      <c r="AL2" s="4"/>
      <c r="AN2" s="4"/>
      <c r="AO2" s="4"/>
      <c r="AP2" s="4"/>
    </row>
    <row r="3" spans="1:48" ht="12.75" customHeight="1">
      <c r="A3" s="1" t="s">
        <v>1</v>
      </c>
      <c r="D3" s="3"/>
      <c r="E3" s="7"/>
      <c r="F3" s="7"/>
      <c r="G3" s="7"/>
      <c r="H3" s="7"/>
      <c r="K3" s="7"/>
      <c r="AL3" s="7"/>
      <c r="AN3" s="7"/>
      <c r="AO3" s="7"/>
      <c r="AP3" s="7"/>
    </row>
    <row r="4" spans="1:48">
      <c r="A4" s="1" t="s">
        <v>2</v>
      </c>
      <c r="D4" s="3"/>
    </row>
    <row r="5" spans="1:48" ht="12.75" customHeight="1">
      <c r="A5" s="1" t="s">
        <v>3</v>
      </c>
      <c r="D5" s="3"/>
      <c r="E5" s="7"/>
      <c r="F5" s="7"/>
      <c r="G5" s="7"/>
      <c r="H5" s="7"/>
      <c r="K5" s="7"/>
      <c r="AL5" s="7"/>
      <c r="AN5" s="7"/>
      <c r="AO5" s="7"/>
      <c r="AP5" s="7"/>
    </row>
    <row r="6" spans="1:48" s="9" customFormat="1">
      <c r="E6" s="9" t="s">
        <v>4</v>
      </c>
      <c r="F6" s="9" t="s">
        <v>5</v>
      </c>
      <c r="G6" s="9" t="s">
        <v>6</v>
      </c>
      <c r="H6" s="9" t="s">
        <v>6</v>
      </c>
      <c r="I6" s="10" t="s">
        <v>7</v>
      </c>
      <c r="J6"/>
      <c r="K6" s="10" t="s">
        <v>8</v>
      </c>
      <c r="M6" s="58" t="s">
        <v>9</v>
      </c>
      <c r="N6" s="59"/>
      <c r="O6" s="59"/>
      <c r="P6" s="60"/>
      <c r="R6" s="58" t="s">
        <v>74</v>
      </c>
      <c r="S6" s="59"/>
      <c r="T6" s="59"/>
      <c r="U6" s="60"/>
      <c r="W6" s="58" t="s">
        <v>76</v>
      </c>
      <c r="X6" s="59"/>
      <c r="Y6" s="59"/>
      <c r="Z6" s="60"/>
      <c r="AB6" s="58" t="s">
        <v>78</v>
      </c>
      <c r="AC6" s="59"/>
      <c r="AD6" s="59"/>
      <c r="AE6" s="60"/>
      <c r="AG6" s="58" t="s">
        <v>80</v>
      </c>
      <c r="AH6" s="59"/>
      <c r="AI6" s="59"/>
      <c r="AJ6" s="60"/>
      <c r="AL6" s="10" t="s">
        <v>8</v>
      </c>
      <c r="AN6" s="10" t="s">
        <v>83</v>
      </c>
      <c r="AO6" s="10" t="s">
        <v>83</v>
      </c>
      <c r="AP6" s="10" t="s">
        <v>83</v>
      </c>
    </row>
    <row r="7" spans="1:48" s="9" customFormat="1" ht="57">
      <c r="A7" s="11"/>
      <c r="B7" s="12"/>
      <c r="C7" s="13"/>
      <c r="D7" s="14" t="s">
        <v>10</v>
      </c>
      <c r="E7" s="15" t="s">
        <v>11</v>
      </c>
      <c r="F7" s="15" t="s">
        <v>11</v>
      </c>
      <c r="G7" s="15" t="s">
        <v>12</v>
      </c>
      <c r="H7" s="15" t="s">
        <v>13</v>
      </c>
      <c r="I7" s="16" t="s">
        <v>14</v>
      </c>
      <c r="J7"/>
      <c r="K7" s="15" t="s">
        <v>15</v>
      </c>
      <c r="M7" s="15" t="s">
        <v>16</v>
      </c>
      <c r="N7" s="15" t="s">
        <v>17</v>
      </c>
      <c r="O7" s="15" t="s">
        <v>72</v>
      </c>
      <c r="P7" s="16" t="s">
        <v>73</v>
      </c>
      <c r="R7" s="15" t="s">
        <v>16</v>
      </c>
      <c r="S7" s="15" t="s">
        <v>17</v>
      </c>
      <c r="T7" s="15" t="s">
        <v>72</v>
      </c>
      <c r="U7" s="16" t="s">
        <v>75</v>
      </c>
      <c r="W7" s="15" t="s">
        <v>16</v>
      </c>
      <c r="X7" s="15" t="s">
        <v>17</v>
      </c>
      <c r="Y7" s="15" t="s">
        <v>72</v>
      </c>
      <c r="Z7" s="16" t="s">
        <v>77</v>
      </c>
      <c r="AB7" s="15" t="s">
        <v>16</v>
      </c>
      <c r="AC7" s="15" t="s">
        <v>17</v>
      </c>
      <c r="AD7" s="15" t="s">
        <v>72</v>
      </c>
      <c r="AE7" s="16" t="s">
        <v>79</v>
      </c>
      <c r="AG7" s="15" t="s">
        <v>16</v>
      </c>
      <c r="AH7" s="15" t="s">
        <v>17</v>
      </c>
      <c r="AI7" s="15" t="s">
        <v>72</v>
      </c>
      <c r="AJ7" s="16" t="s">
        <v>81</v>
      </c>
      <c r="AL7" s="15" t="s">
        <v>18</v>
      </c>
      <c r="AN7" s="15" t="s">
        <v>82</v>
      </c>
      <c r="AO7" s="15" t="s">
        <v>17</v>
      </c>
      <c r="AP7" s="15" t="s">
        <v>72</v>
      </c>
      <c r="AR7" s="16" t="s">
        <v>73</v>
      </c>
      <c r="AS7" s="16" t="s">
        <v>75</v>
      </c>
      <c r="AT7" s="16" t="s">
        <v>77</v>
      </c>
      <c r="AU7" s="16" t="s">
        <v>79</v>
      </c>
      <c r="AV7" s="16" t="s">
        <v>81</v>
      </c>
    </row>
    <row r="8" spans="1:48" s="17" customFormat="1">
      <c r="B8" s="18"/>
      <c r="E8" s="19"/>
      <c r="F8" s="19"/>
      <c r="G8" s="19"/>
      <c r="H8" s="19"/>
      <c r="I8" s="20"/>
      <c r="J8"/>
      <c r="K8" s="19"/>
      <c r="M8" s="52" t="s">
        <v>84</v>
      </c>
      <c r="P8" s="20"/>
      <c r="R8" s="52" t="s">
        <v>84</v>
      </c>
      <c r="U8" s="20"/>
      <c r="W8" s="52" t="s">
        <v>84</v>
      </c>
      <c r="Z8" s="20"/>
      <c r="AB8" s="52" t="s">
        <v>84</v>
      </c>
      <c r="AE8" s="20"/>
      <c r="AG8" s="52" t="s">
        <v>84</v>
      </c>
      <c r="AJ8" s="20"/>
      <c r="AL8" s="19"/>
      <c r="AN8" s="52" t="s">
        <v>84</v>
      </c>
      <c r="AO8" s="19"/>
      <c r="AP8" s="52" t="s">
        <v>84</v>
      </c>
      <c r="AR8" s="20"/>
      <c r="AS8" s="20"/>
      <c r="AT8" s="20"/>
      <c r="AU8" s="20"/>
      <c r="AV8" s="20"/>
    </row>
    <row r="9" spans="1:48" s="22" customFormat="1">
      <c r="A9" s="21"/>
      <c r="B9" s="22" t="s">
        <v>19</v>
      </c>
      <c r="E9" s="23" t="s">
        <v>20</v>
      </c>
      <c r="F9" s="23" t="s">
        <v>21</v>
      </c>
      <c r="G9" s="23"/>
      <c r="H9" s="23" t="s">
        <v>21</v>
      </c>
      <c r="I9" s="24"/>
      <c r="J9"/>
      <c r="K9" s="23"/>
      <c r="P9" s="24"/>
      <c r="U9" s="24"/>
      <c r="Z9" s="24"/>
      <c r="AE9" s="24"/>
      <c r="AJ9" s="24"/>
      <c r="AL9" s="23"/>
      <c r="AN9" s="23"/>
      <c r="AO9" s="23"/>
      <c r="AP9" s="23"/>
      <c r="AR9" s="24"/>
      <c r="AS9" s="24"/>
      <c r="AT9" s="24"/>
      <c r="AU9" s="24"/>
      <c r="AV9" s="24"/>
    </row>
    <row r="10" spans="1:48" s="22" customFormat="1">
      <c r="A10" s="21"/>
      <c r="C10" s="22" t="s">
        <v>22</v>
      </c>
      <c r="E10" s="22">
        <v>20791</v>
      </c>
      <c r="F10" s="25">
        <f>E10+(E60/1000)</f>
        <v>21711.468380000628</v>
      </c>
      <c r="H10" s="25">
        <f>-(F60/1000)</f>
        <v>-72.288396421350768</v>
      </c>
      <c r="I10" s="24">
        <f>SUM(-E10,F10,G10:H10)</f>
        <v>848.17998357927706</v>
      </c>
      <c r="J10"/>
      <c r="K10" s="22">
        <f>E10+I10</f>
        <v>21639.179983579277</v>
      </c>
      <c r="M10" s="22">
        <v>-319.23670891392527</v>
      </c>
      <c r="N10" s="22">
        <v>2153</v>
      </c>
      <c r="P10" s="24">
        <f>SUM(M10:O10)</f>
        <v>1833.7632910860748</v>
      </c>
      <c r="R10" s="22">
        <v>0</v>
      </c>
      <c r="S10" s="22">
        <v>178</v>
      </c>
      <c r="T10" s="22">
        <v>0</v>
      </c>
      <c r="U10" s="24">
        <f>SUM(R10:T10)</f>
        <v>178</v>
      </c>
      <c r="W10" s="22">
        <v>0</v>
      </c>
      <c r="X10" s="22">
        <v>133</v>
      </c>
      <c r="Z10" s="24">
        <f>SUM(W10:Y10)</f>
        <v>133</v>
      </c>
      <c r="AB10" s="22">
        <v>0</v>
      </c>
      <c r="AC10" s="22">
        <v>0</v>
      </c>
      <c r="AE10" s="24">
        <f>SUM(AB10:AD10)</f>
        <v>0</v>
      </c>
      <c r="AG10" s="22">
        <v>-60.514282519240687</v>
      </c>
      <c r="AH10" s="22">
        <v>1669</v>
      </c>
      <c r="AJ10" s="24">
        <f>SUM(AG10:AI10)</f>
        <v>1608.4857174807594</v>
      </c>
      <c r="AL10" s="22">
        <f>SUM(K10,P10,U10,Z10,AE10,AJ10)</f>
        <v>25392.42899214611</v>
      </c>
      <c r="AN10" s="22">
        <f>SUM(M10,R10,W10,AB10,AG10)</f>
        <v>-379.75099143316595</v>
      </c>
      <c r="AO10" s="22">
        <f t="shared" ref="AO10:AP10" si="0">SUM(N10,S10,X10,AC10,AH10)</f>
        <v>4133</v>
      </c>
      <c r="AP10" s="22">
        <f t="shared" si="0"/>
        <v>0</v>
      </c>
      <c r="AR10" s="24">
        <v>1833.7632910860748</v>
      </c>
      <c r="AS10" s="24">
        <v>178</v>
      </c>
      <c r="AT10" s="24">
        <v>133</v>
      </c>
      <c r="AU10" s="24">
        <v>0</v>
      </c>
      <c r="AV10" s="24">
        <v>1608.4857174807594</v>
      </c>
    </row>
    <row r="11" spans="1:48" s="22" customFormat="1">
      <c r="A11" s="21"/>
      <c r="C11" s="22" t="s">
        <v>23</v>
      </c>
      <c r="E11" s="22">
        <f>E44</f>
        <v>21924.798000000003</v>
      </c>
      <c r="F11" s="25">
        <f>F44</f>
        <v>24686.845332398429</v>
      </c>
      <c r="H11" s="25"/>
      <c r="I11" s="24">
        <f>SUM(-E11,F11,G11:H11)</f>
        <v>2762.0473323984261</v>
      </c>
      <c r="J11"/>
      <c r="K11" s="22">
        <f t="shared" ref="K11:K14" si="1">E11+I11</f>
        <v>24686.845332398429</v>
      </c>
      <c r="M11" s="22">
        <v>0</v>
      </c>
      <c r="N11" s="22">
        <v>0</v>
      </c>
      <c r="P11" s="24">
        <f t="shared" ref="P11:P14" si="2">SUM(M11:O11)</f>
        <v>0</v>
      </c>
      <c r="R11" s="22">
        <v>-67.928207855887763</v>
      </c>
      <c r="S11" s="22">
        <v>79</v>
      </c>
      <c r="T11" s="22">
        <v>0</v>
      </c>
      <c r="U11" s="24">
        <f t="shared" ref="U11:U14" si="3">SUM(R11:T11)</f>
        <v>11.071792144112237</v>
      </c>
      <c r="W11" s="22">
        <v>-13.06960515804961</v>
      </c>
      <c r="X11" s="22">
        <v>78</v>
      </c>
      <c r="Z11" s="24">
        <f t="shared" ref="Z11:Z14" si="4">SUM(W11:Y11)</f>
        <v>64.930394841950388</v>
      </c>
      <c r="AB11" s="22">
        <v>-7.5625967531832741</v>
      </c>
      <c r="AC11" s="22">
        <v>45</v>
      </c>
      <c r="AE11" s="24">
        <f t="shared" ref="AE11:AE14" si="5">SUM(AB11:AD11)</f>
        <v>37.437403246816729</v>
      </c>
      <c r="AG11" s="22">
        <v>0</v>
      </c>
      <c r="AH11" s="22">
        <v>0</v>
      </c>
      <c r="AJ11" s="24">
        <f t="shared" ref="AJ11:AJ14" si="6">SUM(AG11:AI11)</f>
        <v>0</v>
      </c>
      <c r="AL11" s="22">
        <f t="shared" ref="AL11:AL14" si="7">SUM(K11,P11,U11,Z11,AE11,AJ11)</f>
        <v>24800.284922631308</v>
      </c>
      <c r="AN11" s="22">
        <f t="shared" ref="AN11:AN56" si="8">SUM(M11,R11,W11,AB11,AG11)</f>
        <v>-88.560409767120646</v>
      </c>
      <c r="AO11" s="22">
        <f t="shared" ref="AO11:AO56" si="9">SUM(N11,S11,X11,AC11,AH11)</f>
        <v>202</v>
      </c>
      <c r="AP11" s="22">
        <f t="shared" ref="AP11:AP56" si="10">SUM(O11,T11,Y11,AD11,AI11)</f>
        <v>0</v>
      </c>
      <c r="AR11" s="24">
        <v>0</v>
      </c>
      <c r="AS11" s="24">
        <v>11.071792144112237</v>
      </c>
      <c r="AT11" s="24">
        <v>64.930394841950388</v>
      </c>
      <c r="AU11" s="24">
        <v>37.437403246816729</v>
      </c>
      <c r="AV11" s="24">
        <v>0</v>
      </c>
    </row>
    <row r="12" spans="1:48" s="22" customFormat="1">
      <c r="A12" s="21"/>
      <c r="C12" s="22" t="s">
        <v>24</v>
      </c>
      <c r="E12" s="22">
        <v>9925</v>
      </c>
      <c r="F12" s="25">
        <f>E12+(E64/1000)</f>
        <v>10729.753958451944</v>
      </c>
      <c r="H12" s="26">
        <f>-(F64/1000)</f>
        <v>0</v>
      </c>
      <c r="I12" s="24">
        <f>SUM(-E12,F12,G12:H12)</f>
        <v>804.75395845194362</v>
      </c>
      <c r="J12"/>
      <c r="K12" s="22">
        <f t="shared" si="1"/>
        <v>10729.753958451944</v>
      </c>
      <c r="M12" s="22">
        <v>0</v>
      </c>
      <c r="N12" s="22">
        <v>0</v>
      </c>
      <c r="P12" s="24">
        <f t="shared" si="2"/>
        <v>0</v>
      </c>
      <c r="R12" s="22">
        <v>-76.736619527139027</v>
      </c>
      <c r="S12" s="22">
        <v>293</v>
      </c>
      <c r="T12" s="22">
        <v>0</v>
      </c>
      <c r="U12" s="24">
        <f t="shared" si="3"/>
        <v>216.26338047286097</v>
      </c>
      <c r="W12" s="22">
        <v>-17.255510656785255</v>
      </c>
      <c r="X12" s="22">
        <v>156</v>
      </c>
      <c r="Z12" s="24">
        <f t="shared" si="4"/>
        <v>138.74448934321475</v>
      </c>
      <c r="AB12" s="22">
        <v>-46.303546597830895</v>
      </c>
      <c r="AC12" s="22">
        <v>638</v>
      </c>
      <c r="AE12" s="24">
        <f t="shared" si="5"/>
        <v>591.69645340216914</v>
      </c>
      <c r="AG12" s="22">
        <v>0</v>
      </c>
      <c r="AH12" s="22">
        <v>0</v>
      </c>
      <c r="AJ12" s="24">
        <f t="shared" si="6"/>
        <v>0</v>
      </c>
      <c r="AL12" s="22">
        <f t="shared" si="7"/>
        <v>11676.45828167019</v>
      </c>
      <c r="AN12" s="22">
        <f t="shared" si="8"/>
        <v>-140.29567678175516</v>
      </c>
      <c r="AO12" s="22">
        <f t="shared" si="9"/>
        <v>1087</v>
      </c>
      <c r="AP12" s="22">
        <f t="shared" si="10"/>
        <v>0</v>
      </c>
      <c r="AR12" s="24">
        <v>0</v>
      </c>
      <c r="AS12" s="24">
        <v>216.26338047286097</v>
      </c>
      <c r="AT12" s="24">
        <v>138.74448934321475</v>
      </c>
      <c r="AU12" s="24">
        <v>591.69645340216914</v>
      </c>
      <c r="AV12" s="24">
        <v>0</v>
      </c>
    </row>
    <row r="13" spans="1:48" s="22" customFormat="1">
      <c r="A13" s="21"/>
      <c r="C13" s="22" t="s">
        <v>25</v>
      </c>
      <c r="E13" s="22">
        <v>31102</v>
      </c>
      <c r="F13" s="25">
        <f>E13+(E65/1000)</f>
        <v>31255.137906385287</v>
      </c>
      <c r="G13" s="22">
        <v>-345.68607147929077</v>
      </c>
      <c r="H13" s="25">
        <f>-(F65/1000)</f>
        <v>-1170.472579806391</v>
      </c>
      <c r="I13" s="24">
        <f>SUM(-E13,F13,G13:H13)</f>
        <v>-1363.0207449003944</v>
      </c>
      <c r="J13"/>
      <c r="K13" s="22">
        <f t="shared" si="1"/>
        <v>29738.979255099606</v>
      </c>
      <c r="M13" s="22">
        <v>0</v>
      </c>
      <c r="N13" s="22">
        <v>0</v>
      </c>
      <c r="P13" s="24">
        <f t="shared" si="2"/>
        <v>0</v>
      </c>
      <c r="R13" s="22">
        <v>-34.242107703207431</v>
      </c>
      <c r="S13" s="22">
        <v>68</v>
      </c>
      <c r="T13" s="22">
        <v>0</v>
      </c>
      <c r="U13" s="24">
        <f t="shared" si="3"/>
        <v>33.757892296792569</v>
      </c>
      <c r="W13" s="22">
        <v>-117.12207499469316</v>
      </c>
      <c r="X13" s="22">
        <v>819</v>
      </c>
      <c r="Y13" s="56">
        <v>-166</v>
      </c>
      <c r="Z13" s="24">
        <f t="shared" si="4"/>
        <v>535.87792500530679</v>
      </c>
      <c r="AB13" s="22">
        <v>-13.469352402702878</v>
      </c>
      <c r="AC13" s="22">
        <v>94</v>
      </c>
      <c r="AE13" s="24">
        <f t="shared" si="5"/>
        <v>80.530647597297119</v>
      </c>
      <c r="AG13" s="22">
        <v>0</v>
      </c>
      <c r="AH13" s="22">
        <v>0</v>
      </c>
      <c r="AJ13" s="24">
        <f t="shared" si="6"/>
        <v>0</v>
      </c>
      <c r="AL13" s="22">
        <f t="shared" si="7"/>
        <v>30389.145719999004</v>
      </c>
      <c r="AN13" s="22">
        <f t="shared" si="8"/>
        <v>-164.83353510060346</v>
      </c>
      <c r="AO13" s="22">
        <f t="shared" si="9"/>
        <v>981</v>
      </c>
      <c r="AP13" s="22">
        <f t="shared" si="10"/>
        <v>-166</v>
      </c>
      <c r="AR13" s="24">
        <v>0</v>
      </c>
      <c r="AS13" s="24">
        <v>33.757892296792569</v>
      </c>
      <c r="AT13" s="24">
        <v>535.87792500530679</v>
      </c>
      <c r="AU13" s="24">
        <v>80.530647597297119</v>
      </c>
      <c r="AV13" s="24">
        <v>0</v>
      </c>
    </row>
    <row r="14" spans="1:48" s="22" customFormat="1">
      <c r="A14" s="21"/>
      <c r="C14" s="22" t="s">
        <v>26</v>
      </c>
      <c r="E14" s="27">
        <v>15583</v>
      </c>
      <c r="F14" s="28">
        <f>E14+(SUM(E66:E67)/1000)</f>
        <v>14580.692554547988</v>
      </c>
      <c r="G14" s="27"/>
      <c r="H14" s="28">
        <f>-(SUM(F66:F67)/1000)</f>
        <v>-193.84457795641882</v>
      </c>
      <c r="I14" s="24">
        <f>SUM(-E14,F14,G14:H14)</f>
        <v>-1196.1520234084308</v>
      </c>
      <c r="J14"/>
      <c r="K14" s="27">
        <f t="shared" si="1"/>
        <v>14386.847976591569</v>
      </c>
      <c r="M14" s="27">
        <v>0</v>
      </c>
      <c r="N14" s="27">
        <v>4</v>
      </c>
      <c r="O14" s="27"/>
      <c r="P14" s="24">
        <f t="shared" si="2"/>
        <v>4</v>
      </c>
      <c r="R14" s="27">
        <v>-89.225860624275782</v>
      </c>
      <c r="S14" s="27">
        <v>105</v>
      </c>
      <c r="T14" s="27">
        <v>0</v>
      </c>
      <c r="U14" s="24">
        <f t="shared" si="3"/>
        <v>15.774139375724218</v>
      </c>
      <c r="W14" s="27">
        <v>-262.75768467690364</v>
      </c>
      <c r="X14" s="27">
        <v>678</v>
      </c>
      <c r="Y14" s="27"/>
      <c r="Z14" s="24">
        <f t="shared" si="4"/>
        <v>415.24231532309636</v>
      </c>
      <c r="AB14" s="27">
        <v>0</v>
      </c>
      <c r="AC14" s="27">
        <v>0</v>
      </c>
      <c r="AD14" s="27"/>
      <c r="AE14" s="24">
        <f t="shared" si="5"/>
        <v>0</v>
      </c>
      <c r="AG14" s="27">
        <v>-397.83495374825333</v>
      </c>
      <c r="AH14" s="27">
        <v>755</v>
      </c>
      <c r="AI14" s="27"/>
      <c r="AJ14" s="24">
        <f t="shared" si="6"/>
        <v>357.16504625174667</v>
      </c>
      <c r="AL14" s="27">
        <f t="shared" si="7"/>
        <v>15179.029477542135</v>
      </c>
      <c r="AN14" s="27">
        <f t="shared" si="8"/>
        <v>-749.81849904943283</v>
      </c>
      <c r="AO14" s="27">
        <f t="shared" si="9"/>
        <v>1542</v>
      </c>
      <c r="AP14" s="27">
        <f t="shared" si="10"/>
        <v>0</v>
      </c>
      <c r="AR14" s="24">
        <v>4</v>
      </c>
      <c r="AS14" s="24">
        <v>15.774139375724218</v>
      </c>
      <c r="AT14" s="24">
        <v>415.24231532309636</v>
      </c>
      <c r="AU14" s="24">
        <v>0</v>
      </c>
      <c r="AV14" s="24">
        <v>357.16504625174667</v>
      </c>
    </row>
    <row r="15" spans="1:48" s="22" customFormat="1" ht="18" customHeight="1" thickBot="1">
      <c r="A15" s="21"/>
      <c r="B15" s="22" t="s">
        <v>27</v>
      </c>
      <c r="E15" s="27">
        <f>SUM(E10:E14)</f>
        <v>99325.79800000001</v>
      </c>
      <c r="F15" s="27">
        <f>SUM(F10:F14)</f>
        <v>102963.89813178427</v>
      </c>
      <c r="G15" s="29">
        <f>SUM(G10:G14)</f>
        <v>-345.68607147929077</v>
      </c>
      <c r="H15" s="27">
        <f>SUM(H10:H14)</f>
        <v>-1436.6055541841606</v>
      </c>
      <c r="I15" s="30">
        <f>SUM(I10:I14)</f>
        <v>1855.8085061208214</v>
      </c>
      <c r="J15"/>
      <c r="K15" s="27">
        <f>SUM(K10:K14)</f>
        <v>101181.60650612082</v>
      </c>
      <c r="M15" s="27">
        <v>-319.23670891392527</v>
      </c>
      <c r="N15" s="27">
        <v>2157</v>
      </c>
      <c r="O15" s="45">
        <v>0</v>
      </c>
      <c r="P15" s="30">
        <f>SUM(P10:P14)</f>
        <v>1837.7632910860748</v>
      </c>
      <c r="R15" s="27">
        <v>-268.13279571050998</v>
      </c>
      <c r="S15" s="27">
        <v>723</v>
      </c>
      <c r="T15" s="45">
        <v>0</v>
      </c>
      <c r="U15" s="30">
        <f>SUM(U10:U14)</f>
        <v>454.86720428949002</v>
      </c>
      <c r="W15" s="27">
        <v>-410.20487548643166</v>
      </c>
      <c r="X15" s="27">
        <v>1864</v>
      </c>
      <c r="Y15" s="45">
        <f>Y13</f>
        <v>-166</v>
      </c>
      <c r="Z15" s="30">
        <f>SUM(Z10:Z14)</f>
        <v>1287.7951245135682</v>
      </c>
      <c r="AB15" s="27">
        <v>-67.335495753717041</v>
      </c>
      <c r="AC15" s="27">
        <v>777</v>
      </c>
      <c r="AD15" s="45">
        <v>0</v>
      </c>
      <c r="AE15" s="30">
        <f>SUM(AE10:AE14)</f>
        <v>709.66450424628306</v>
      </c>
      <c r="AG15" s="27">
        <v>-458.34923626749401</v>
      </c>
      <c r="AH15" s="27">
        <v>2424</v>
      </c>
      <c r="AI15" s="45">
        <v>0</v>
      </c>
      <c r="AJ15" s="30">
        <f>SUM(AJ10:AJ14)</f>
        <v>1965.650763732506</v>
      </c>
      <c r="AL15" s="27">
        <f>SUM(AL10:AL14)</f>
        <v>107437.34739398873</v>
      </c>
      <c r="AN15" s="53">
        <f t="shared" si="8"/>
        <v>-1523.2591121320779</v>
      </c>
      <c r="AO15" s="53">
        <f t="shared" si="9"/>
        <v>7945</v>
      </c>
      <c r="AP15" s="27">
        <f>SUM(O15,T15,Y15,AD15,AI15)</f>
        <v>-166</v>
      </c>
      <c r="AR15" s="30">
        <v>1837.7632910860748</v>
      </c>
      <c r="AS15" s="30">
        <v>454.86720428949002</v>
      </c>
      <c r="AT15" s="30">
        <v>1287.7951245135682</v>
      </c>
      <c r="AU15" s="30">
        <v>709.66450424628306</v>
      </c>
      <c r="AV15" s="30">
        <v>1965.650763732506</v>
      </c>
    </row>
    <row r="16" spans="1:48" s="22" customFormat="1" ht="13.8" thickBot="1">
      <c r="E16" s="23"/>
      <c r="F16" s="23"/>
      <c r="G16" s="23"/>
      <c r="I16" s="24"/>
      <c r="J16"/>
      <c r="K16" s="23"/>
      <c r="M16" s="23"/>
      <c r="N16" s="23"/>
      <c r="O16" s="23"/>
      <c r="P16" s="24"/>
      <c r="R16" s="23"/>
      <c r="S16" s="23"/>
      <c r="T16" s="23"/>
      <c r="U16" s="24"/>
      <c r="W16" s="23"/>
      <c r="X16" s="23"/>
      <c r="Y16" s="23"/>
      <c r="Z16" s="24"/>
      <c r="AB16" s="23"/>
      <c r="AC16" s="23"/>
      <c r="AD16" s="23"/>
      <c r="AE16" s="24"/>
      <c r="AG16" s="23"/>
      <c r="AH16" s="23"/>
      <c r="AI16" s="23"/>
      <c r="AJ16" s="24"/>
      <c r="AL16" s="23"/>
      <c r="AN16" s="54" t="s">
        <v>85</v>
      </c>
      <c r="AO16" s="55">
        <f>(AN15+AP15)/AO15</f>
        <v>-0.21261914564280401</v>
      </c>
      <c r="AP16" s="23"/>
      <c r="AR16" s="24"/>
      <c r="AS16" s="24"/>
      <c r="AT16" s="24"/>
      <c r="AU16" s="24"/>
      <c r="AV16" s="24"/>
    </row>
    <row r="17" spans="1:49" s="6" customFormat="1">
      <c r="A17" s="31"/>
      <c r="B17" s="2"/>
      <c r="C17" s="2"/>
      <c r="D17" s="2"/>
      <c r="E17" s="8"/>
      <c r="F17" s="8"/>
      <c r="G17" s="8"/>
      <c r="H17" s="8"/>
      <c r="I17" s="24"/>
      <c r="J17"/>
      <c r="K17" s="8"/>
      <c r="M17" s="8"/>
      <c r="N17" s="8"/>
      <c r="O17" s="8"/>
      <c r="P17" s="24"/>
      <c r="R17" s="8"/>
      <c r="S17" s="8"/>
      <c r="T17" s="8"/>
      <c r="U17" s="24"/>
      <c r="W17" s="8"/>
      <c r="X17" s="8"/>
      <c r="Y17" s="8"/>
      <c r="Z17" s="24"/>
      <c r="AB17" s="8"/>
      <c r="AC17" s="8"/>
      <c r="AD17" s="8"/>
      <c r="AE17" s="24"/>
      <c r="AG17" s="8"/>
      <c r="AH17" s="8"/>
      <c r="AI17" s="8"/>
      <c r="AJ17" s="24"/>
      <c r="AL17" s="8"/>
      <c r="AM17" s="2"/>
      <c r="AN17" s="8"/>
      <c r="AO17" s="57">
        <f>AN15/AO15</f>
        <v>-0.19172550184167123</v>
      </c>
      <c r="AP17" s="8" t="s">
        <v>86</v>
      </c>
      <c r="AQ17" s="2"/>
      <c r="AR17" s="24"/>
      <c r="AS17" s="24"/>
      <c r="AT17" s="24"/>
      <c r="AU17" s="24"/>
      <c r="AV17" s="24"/>
    </row>
    <row r="18" spans="1:49" s="6" customFormat="1">
      <c r="A18" s="31"/>
      <c r="B18" s="2" t="s">
        <v>28</v>
      </c>
      <c r="C18" s="2"/>
      <c r="D18" s="2"/>
      <c r="E18" s="8"/>
      <c r="F18" s="8"/>
      <c r="G18" s="8"/>
      <c r="H18" s="8"/>
      <c r="I18" s="24"/>
      <c r="J18"/>
      <c r="K18" s="8"/>
      <c r="M18" s="8"/>
      <c r="N18" s="8"/>
      <c r="O18" s="8"/>
      <c r="P18" s="24"/>
      <c r="R18" s="8"/>
      <c r="S18" s="8"/>
      <c r="T18" s="8"/>
      <c r="U18" s="24"/>
      <c r="W18" s="8"/>
      <c r="X18" s="8"/>
      <c r="Y18" s="8"/>
      <c r="Z18" s="24"/>
      <c r="AB18" s="8"/>
      <c r="AC18" s="8"/>
      <c r="AD18" s="8"/>
      <c r="AE18" s="24"/>
      <c r="AG18" s="8"/>
      <c r="AH18" s="8"/>
      <c r="AI18" s="8"/>
      <c r="AJ18" s="24"/>
      <c r="AL18" s="8"/>
      <c r="AM18" s="2"/>
      <c r="AN18" s="8"/>
      <c r="AO18" s="57">
        <f>AP15/AO15</f>
        <v>-2.0893643801132789E-2</v>
      </c>
      <c r="AP18" s="8" t="s">
        <v>87</v>
      </c>
      <c r="AQ18" s="2"/>
      <c r="AR18" s="24"/>
      <c r="AS18" s="24"/>
      <c r="AT18" s="24"/>
      <c r="AU18" s="24"/>
      <c r="AV18" s="24"/>
    </row>
    <row r="19" spans="1:49" s="6" customFormat="1">
      <c r="A19" s="3"/>
      <c r="B19" s="2" t="s">
        <v>29</v>
      </c>
      <c r="C19" s="2"/>
      <c r="D19" s="2"/>
      <c r="E19" s="23" t="s">
        <v>20</v>
      </c>
      <c r="F19" s="23" t="s">
        <v>20</v>
      </c>
      <c r="G19" s="23" t="s">
        <v>30</v>
      </c>
      <c r="H19" s="23" t="s">
        <v>31</v>
      </c>
      <c r="I19" s="24"/>
      <c r="J19"/>
      <c r="K19" s="23"/>
      <c r="M19" s="23"/>
      <c r="N19" s="23"/>
      <c r="O19" s="23"/>
      <c r="P19" s="24"/>
      <c r="R19" s="23"/>
      <c r="S19" s="23"/>
      <c r="T19" s="23"/>
      <c r="U19" s="24"/>
      <c r="W19" s="23"/>
      <c r="X19" s="23"/>
      <c r="Y19" s="23"/>
      <c r="Z19" s="24"/>
      <c r="AB19" s="23"/>
      <c r="AC19" s="23"/>
      <c r="AD19" s="23"/>
      <c r="AE19" s="24"/>
      <c r="AG19" s="23"/>
      <c r="AH19" s="23"/>
      <c r="AI19" s="23"/>
      <c r="AJ19" s="24"/>
      <c r="AL19" s="23"/>
      <c r="AM19" s="2"/>
      <c r="AN19" s="23"/>
      <c r="AO19" s="23"/>
      <c r="AP19" s="23"/>
      <c r="AQ19" s="2"/>
      <c r="AR19" s="24"/>
      <c r="AS19" s="24"/>
      <c r="AT19" s="24"/>
      <c r="AU19" s="24"/>
      <c r="AV19" s="24"/>
    </row>
    <row r="20" spans="1:49" s="32" customFormat="1">
      <c r="A20" s="31"/>
      <c r="C20" s="32" t="s">
        <v>32</v>
      </c>
      <c r="E20" s="22">
        <v>211035.28899999999</v>
      </c>
      <c r="F20" s="22">
        <v>213102</v>
      </c>
      <c r="G20" s="22"/>
      <c r="H20" s="22">
        <v>12.401530738737435</v>
      </c>
      <c r="I20" s="24">
        <f>SUM(-E20,F20,G20:H20)</f>
        <v>2079.1125307387479</v>
      </c>
      <c r="J20"/>
      <c r="K20" s="22">
        <f t="shared" ref="K20:K24" si="11">E20+I20</f>
        <v>213114.40153073875</v>
      </c>
      <c r="M20" s="22">
        <v>-7060.3866540053968</v>
      </c>
      <c r="N20" s="22">
        <v>10767.392543292306</v>
      </c>
      <c r="O20" s="22"/>
      <c r="P20" s="24">
        <f>SUM(M20:O20)</f>
        <v>3707.0058892869092</v>
      </c>
      <c r="R20" s="22">
        <v>0</v>
      </c>
      <c r="S20" s="22">
        <v>889.83781946026181</v>
      </c>
      <c r="T20" s="22">
        <v>0</v>
      </c>
      <c r="U20" s="24">
        <f>SUM(R20:T20)</f>
        <v>889.83781946026181</v>
      </c>
      <c r="W20" s="22">
        <v>0</v>
      </c>
      <c r="X20" s="22">
        <v>666.54174046459934</v>
      </c>
      <c r="Y20" s="22"/>
      <c r="Z20" s="24">
        <f>SUM(W20:Y20)</f>
        <v>666.54174046459934</v>
      </c>
      <c r="AB20" s="22">
        <v>0</v>
      </c>
      <c r="AC20" s="22">
        <v>0</v>
      </c>
      <c r="AD20" s="22"/>
      <c r="AE20" s="24">
        <f>SUM(AB20:AD20)</f>
        <v>0</v>
      </c>
      <c r="AG20" s="22">
        <v>-1338.3618510826027</v>
      </c>
      <c r="AH20" s="22">
        <v>8344.6148859225887</v>
      </c>
      <c r="AI20" s="22"/>
      <c r="AJ20" s="24">
        <f>SUM(AG20:AI20)</f>
        <v>7006.253034839986</v>
      </c>
      <c r="AL20" s="22">
        <f>SUM(K20,P20,U20,Z20,AE20,AJ20)</f>
        <v>225384.04001479049</v>
      </c>
      <c r="AN20" s="22">
        <f t="shared" si="8"/>
        <v>-8398.7485050879986</v>
      </c>
      <c r="AO20" s="22">
        <f t="shared" si="9"/>
        <v>20668.386989139755</v>
      </c>
      <c r="AP20" s="22">
        <f t="shared" si="10"/>
        <v>0</v>
      </c>
      <c r="AR20" s="24">
        <v>3707.0058892869092</v>
      </c>
      <c r="AS20" s="24">
        <v>889.83781946026181</v>
      </c>
      <c r="AT20" s="24">
        <v>666.54174046459934</v>
      </c>
      <c r="AU20" s="24">
        <v>0</v>
      </c>
      <c r="AV20" s="24">
        <v>7006.253034839986</v>
      </c>
    </row>
    <row r="21" spans="1:49" s="22" customFormat="1">
      <c r="A21" s="31"/>
      <c r="C21" s="22" t="s">
        <v>33</v>
      </c>
      <c r="E21" s="22">
        <f>E50</f>
        <v>930160</v>
      </c>
      <c r="F21" s="22">
        <f>F50</f>
        <v>934139.30099999998</v>
      </c>
      <c r="I21" s="24">
        <f>SUM(-E21,F21,G21:H21)</f>
        <v>3979.3009999999776</v>
      </c>
      <c r="J21"/>
      <c r="K21" s="22">
        <f t="shared" si="11"/>
        <v>934139.30099999998</v>
      </c>
      <c r="M21" s="22">
        <v>0</v>
      </c>
      <c r="N21" s="22">
        <v>0</v>
      </c>
      <c r="P21" s="24">
        <f t="shared" ref="P21:P23" si="12">SUM(M21:O21)</f>
        <v>0</v>
      </c>
      <c r="R21" s="22">
        <v>-2706.288536560829</v>
      </c>
      <c r="S21" s="22">
        <v>3599.2505916</v>
      </c>
      <c r="T21" s="22">
        <v>0</v>
      </c>
      <c r="U21" s="24">
        <f t="shared" ref="U21:U23" si="13">SUM(R21:T21)</f>
        <v>892.96205503917099</v>
      </c>
      <c r="W21" s="22">
        <v>-441.54383284789719</v>
      </c>
      <c r="X21" s="22">
        <v>2592.8062559999998</v>
      </c>
      <c r="Z21" s="24">
        <f t="shared" ref="Z21:Z23" si="14">SUM(W21:Y21)</f>
        <v>2151.2624231521027</v>
      </c>
      <c r="AB21" s="22">
        <v>-352.73714918040287</v>
      </c>
      <c r="AC21" s="22">
        <v>2038.3642115999999</v>
      </c>
      <c r="AE21" s="24">
        <f t="shared" ref="AE21:AE23" si="15">SUM(AB21:AD21)</f>
        <v>1685.627062419597</v>
      </c>
      <c r="AG21" s="22">
        <v>0</v>
      </c>
      <c r="AH21" s="22">
        <v>0</v>
      </c>
      <c r="AJ21" s="24">
        <f t="shared" ref="AJ21:AJ23" si="16">SUM(AG21:AI21)</f>
        <v>0</v>
      </c>
      <c r="AL21" s="22">
        <f t="shared" ref="AL21:AL24" si="17">SUM(K21,P21,U21,Z21,AE21,AJ21)</f>
        <v>938869.15254061075</v>
      </c>
      <c r="AN21" s="22">
        <f t="shared" si="8"/>
        <v>-3500.5695185891291</v>
      </c>
      <c r="AO21" s="22">
        <f t="shared" si="9"/>
        <v>8230.4210591999999</v>
      </c>
      <c r="AP21" s="22">
        <f t="shared" si="10"/>
        <v>0</v>
      </c>
      <c r="AR21" s="24">
        <v>0</v>
      </c>
      <c r="AS21" s="24">
        <v>892.96205503917099</v>
      </c>
      <c r="AT21" s="24">
        <v>2151.2624231521027</v>
      </c>
      <c r="AU21" s="24">
        <v>1685.627062419597</v>
      </c>
      <c r="AV21" s="24">
        <v>0</v>
      </c>
    </row>
    <row r="22" spans="1:49" s="22" customFormat="1">
      <c r="A22" s="31"/>
      <c r="C22" s="22" t="s">
        <v>34</v>
      </c>
      <c r="E22" s="22">
        <v>509896.91200000001</v>
      </c>
      <c r="F22" s="22">
        <v>527864</v>
      </c>
      <c r="I22" s="24">
        <f>SUM(-E22,F22,G22:H22)</f>
        <v>17967.087999999989</v>
      </c>
      <c r="J22"/>
      <c r="K22" s="22">
        <f t="shared" si="11"/>
        <v>527864</v>
      </c>
      <c r="M22" s="22">
        <v>0</v>
      </c>
      <c r="N22" s="22">
        <v>0</v>
      </c>
      <c r="P22" s="24">
        <f t="shared" si="12"/>
        <v>0</v>
      </c>
      <c r="R22" s="22">
        <v>-2767.2418215741232</v>
      </c>
      <c r="S22" s="22">
        <v>14227.268485199998</v>
      </c>
      <c r="T22" s="22">
        <v>0</v>
      </c>
      <c r="U22" s="24">
        <f t="shared" si="13"/>
        <v>11460.026663625875</v>
      </c>
      <c r="W22" s="22">
        <v>-827.8228962481121</v>
      </c>
      <c r="X22" s="22">
        <v>7586.5021179239984</v>
      </c>
      <c r="Z22" s="24">
        <f t="shared" si="14"/>
        <v>6758.6792216758859</v>
      </c>
      <c r="AB22" s="22">
        <v>-2221.3852034627043</v>
      </c>
      <c r="AC22" s="22">
        <v>30957.796481999998</v>
      </c>
      <c r="AE22" s="24">
        <f t="shared" si="15"/>
        <v>28736.411278537293</v>
      </c>
      <c r="AG22" s="22">
        <v>0</v>
      </c>
      <c r="AH22" s="22">
        <v>0</v>
      </c>
      <c r="AJ22" s="24">
        <f t="shared" si="16"/>
        <v>0</v>
      </c>
      <c r="AL22" s="22">
        <f t="shared" si="17"/>
        <v>574819.11716383894</v>
      </c>
      <c r="AN22" s="22">
        <f t="shared" si="8"/>
        <v>-5816.4499212849396</v>
      </c>
      <c r="AO22" s="22">
        <f t="shared" si="9"/>
        <v>52771.567085123999</v>
      </c>
      <c r="AP22" s="22">
        <f t="shared" si="10"/>
        <v>0</v>
      </c>
      <c r="AR22" s="24">
        <v>0</v>
      </c>
      <c r="AS22" s="24">
        <v>11460.026663625875</v>
      </c>
      <c r="AT22" s="24">
        <v>6758.6792216758859</v>
      </c>
      <c r="AU22" s="24">
        <v>28736.411278537293</v>
      </c>
      <c r="AV22" s="24">
        <v>0</v>
      </c>
    </row>
    <row r="23" spans="1:49" s="22" customFormat="1">
      <c r="A23" s="31"/>
      <c r="C23" s="22" t="s">
        <v>25</v>
      </c>
      <c r="E23" s="22">
        <v>1194476.476</v>
      </c>
      <c r="F23" s="22">
        <v>1233690</v>
      </c>
      <c r="G23" s="22">
        <v>-14111.248264734279</v>
      </c>
      <c r="H23" s="22">
        <v>-17592.489930833341</v>
      </c>
      <c r="I23" s="24">
        <f>SUM(-E23,F23,G23:H23)</f>
        <v>7509.7858044323584</v>
      </c>
      <c r="J23"/>
      <c r="K23" s="22">
        <f t="shared" si="11"/>
        <v>1201986.2618044324</v>
      </c>
      <c r="M23" s="22">
        <v>0</v>
      </c>
      <c r="N23" s="22">
        <v>0</v>
      </c>
      <c r="P23" s="24">
        <f t="shared" si="12"/>
        <v>0</v>
      </c>
      <c r="R23" s="22">
        <v>-1368.9719080119571</v>
      </c>
      <c r="S23" s="22">
        <v>2763.76</v>
      </c>
      <c r="T23" s="22">
        <v>0</v>
      </c>
      <c r="U23" s="24">
        <f t="shared" si="13"/>
        <v>1394.7880919880431</v>
      </c>
      <c r="W23" s="22">
        <v>-4682.4462987360439</v>
      </c>
      <c r="X23" s="22">
        <v>33503.850157900008</v>
      </c>
      <c r="Z23" s="24">
        <f t="shared" si="14"/>
        <v>28821.403859163962</v>
      </c>
      <c r="AB23" s="22">
        <v>-538.49386895907742</v>
      </c>
      <c r="AC23" s="22">
        <v>3853.0325273399999</v>
      </c>
      <c r="AE23" s="24">
        <f t="shared" si="15"/>
        <v>3314.5386583809222</v>
      </c>
      <c r="AG23" s="22">
        <v>0</v>
      </c>
      <c r="AH23" s="22">
        <v>0</v>
      </c>
      <c r="AJ23" s="24">
        <f t="shared" si="16"/>
        <v>0</v>
      </c>
      <c r="AL23" s="22">
        <f t="shared" si="17"/>
        <v>1235516.9924139653</v>
      </c>
      <c r="AN23" s="22">
        <f t="shared" si="8"/>
        <v>-6589.9120757070787</v>
      </c>
      <c r="AO23" s="22">
        <f t="shared" si="9"/>
        <v>40120.642685240011</v>
      </c>
      <c r="AP23" s="22">
        <f t="shared" si="10"/>
        <v>0</v>
      </c>
      <c r="AR23" s="24">
        <v>0</v>
      </c>
      <c r="AS23" s="24">
        <v>1394.7880919880431</v>
      </c>
      <c r="AT23" s="24">
        <v>28821.403859163962</v>
      </c>
      <c r="AU23" s="24">
        <v>3314.5386583809222</v>
      </c>
      <c r="AV23" s="24">
        <v>0</v>
      </c>
    </row>
    <row r="24" spans="1:49" s="22" customFormat="1">
      <c r="A24" s="31"/>
      <c r="C24" s="22" t="s">
        <v>35</v>
      </c>
      <c r="E24" s="27">
        <v>279556.24900000001</v>
      </c>
      <c r="F24" s="27">
        <v>286687</v>
      </c>
      <c r="G24" s="27"/>
      <c r="H24" s="27">
        <v>-1517.7501680260859</v>
      </c>
      <c r="I24" s="33">
        <f>SUM(-E24,F24,G24:H24)</f>
        <v>5613.0008319739036</v>
      </c>
      <c r="J24"/>
      <c r="K24" s="27">
        <f t="shared" si="11"/>
        <v>285169.24983197392</v>
      </c>
      <c r="M24" s="27">
        <v>0</v>
      </c>
      <c r="N24" s="27">
        <v>19.45854221586136</v>
      </c>
      <c r="O24" s="27"/>
      <c r="P24" s="33">
        <f>SUM(M24:O24)</f>
        <v>19.45854221586136</v>
      </c>
      <c r="R24" s="27">
        <v>-1764.5320022538681</v>
      </c>
      <c r="S24" s="27">
        <v>2759.9097654543293</v>
      </c>
      <c r="T24" s="27">
        <v>0</v>
      </c>
      <c r="U24" s="33">
        <f>SUM(R24:T24)</f>
        <v>995.37776320046123</v>
      </c>
      <c r="W24" s="27">
        <v>-5219.7246165775477</v>
      </c>
      <c r="X24" s="27">
        <v>10140.857837570027</v>
      </c>
      <c r="Y24" s="27"/>
      <c r="Z24" s="33">
        <f>SUM(W24:Y24)</f>
        <v>4921.1332209924794</v>
      </c>
      <c r="AB24" s="27">
        <v>0</v>
      </c>
      <c r="AC24" s="27">
        <v>0</v>
      </c>
      <c r="AD24" s="27"/>
      <c r="AE24" s="33">
        <f>SUM(AB24:AD24)</f>
        <v>0</v>
      </c>
      <c r="AG24" s="27">
        <v>-7430.1745228458549</v>
      </c>
      <c r="AH24" s="27">
        <v>4131.1447160003754</v>
      </c>
      <c r="AI24" s="27"/>
      <c r="AJ24" s="33">
        <f>SUM(AG24:AI24)</f>
        <v>-3299.0298068454795</v>
      </c>
      <c r="AL24" s="27">
        <f t="shared" si="17"/>
        <v>287806.18955153722</v>
      </c>
      <c r="AN24" s="27">
        <f t="shared" si="8"/>
        <v>-14414.431141677271</v>
      </c>
      <c r="AO24" s="27">
        <f t="shared" si="9"/>
        <v>17051.370861240594</v>
      </c>
      <c r="AP24" s="27">
        <f t="shared" si="10"/>
        <v>0</v>
      </c>
      <c r="AR24" s="33">
        <v>19.45854221586136</v>
      </c>
      <c r="AS24" s="33">
        <v>995.37776320046123</v>
      </c>
      <c r="AT24" s="33">
        <v>4921.1332209924794</v>
      </c>
      <c r="AU24" s="33">
        <v>0</v>
      </c>
      <c r="AV24" s="33">
        <v>-3299.0298068454795</v>
      </c>
    </row>
    <row r="25" spans="1:49" s="22" customFormat="1">
      <c r="A25" s="31"/>
      <c r="B25" s="22" t="s">
        <v>36</v>
      </c>
      <c r="E25" s="8">
        <f>SUM(E20:E24)</f>
        <v>3125124.926</v>
      </c>
      <c r="F25" s="8">
        <f>SUM(F20:F24)</f>
        <v>3195482.301</v>
      </c>
      <c r="G25" s="8">
        <f>SUM(G20:G24)</f>
        <v>-14111.248264734279</v>
      </c>
      <c r="H25" s="8">
        <f>SUM(H20:H24)</f>
        <v>-19097.838568120689</v>
      </c>
      <c r="I25" s="24">
        <f>SUM(I20:I24)</f>
        <v>37148.28816714498</v>
      </c>
      <c r="J25"/>
      <c r="K25" s="8">
        <f>SUM(K20:K24)</f>
        <v>3162273.2141671451</v>
      </c>
      <c r="M25" s="8">
        <v>-7060.3866540053968</v>
      </c>
      <c r="N25" s="8">
        <v>10786.851085508168</v>
      </c>
      <c r="O25" s="8">
        <v>0</v>
      </c>
      <c r="P25" s="24">
        <f>SUM(P20:P24)</f>
        <v>3726.4644315027704</v>
      </c>
      <c r="R25" s="8">
        <v>-8607.0342684007774</v>
      </c>
      <c r="S25" s="8">
        <v>24240.02666171459</v>
      </c>
      <c r="T25" s="8">
        <v>0</v>
      </c>
      <c r="U25" s="24">
        <f>SUM(U20:U24)</f>
        <v>15632.992393313812</v>
      </c>
      <c r="W25" s="8">
        <v>-11171.5376444096</v>
      </c>
      <c r="X25" s="8">
        <v>54490.558109858641</v>
      </c>
      <c r="Y25" s="8">
        <v>0</v>
      </c>
      <c r="Z25" s="24">
        <f>SUM(Z20:Z24)</f>
        <v>43319.02046544903</v>
      </c>
      <c r="AB25" s="8">
        <v>-3112.6162216021849</v>
      </c>
      <c r="AC25" s="8">
        <v>36849.193220939997</v>
      </c>
      <c r="AD25" s="8">
        <v>0</v>
      </c>
      <c r="AE25" s="24">
        <f>SUM(AE20:AE24)</f>
        <v>33736.576999337813</v>
      </c>
      <c r="AG25" s="8">
        <v>-8768.5363739284585</v>
      </c>
      <c r="AH25" s="8">
        <v>12475.759601922964</v>
      </c>
      <c r="AI25" s="8">
        <v>0</v>
      </c>
      <c r="AJ25" s="24">
        <f>SUM(AJ20:AJ24)</f>
        <v>3707.2232279945065</v>
      </c>
      <c r="AL25" s="8">
        <f>SUM(AL20:AL24)</f>
        <v>3262395.4916847427</v>
      </c>
      <c r="AN25" s="8">
        <f t="shared" si="8"/>
        <v>-38720.111162346417</v>
      </c>
      <c r="AO25" s="8">
        <f t="shared" si="9"/>
        <v>138842.38867994436</v>
      </c>
      <c r="AP25" s="8">
        <f t="shared" si="10"/>
        <v>0</v>
      </c>
      <c r="AR25" s="24">
        <v>3726.4644315027704</v>
      </c>
      <c r="AS25" s="24">
        <v>15632.992393313812</v>
      </c>
      <c r="AT25" s="24">
        <v>43319.02046544903</v>
      </c>
      <c r="AU25" s="24">
        <v>33736.576999337813</v>
      </c>
      <c r="AV25" s="24">
        <v>3707.2232279945065</v>
      </c>
      <c r="AW25" s="22">
        <f>SUM(AR25:AV25)</f>
        <v>100122.27751759793</v>
      </c>
    </row>
    <row r="26" spans="1:49" s="22" customFormat="1" ht="18" customHeight="1">
      <c r="A26" s="31"/>
      <c r="B26" s="22" t="s">
        <v>37</v>
      </c>
      <c r="E26" s="23" t="s">
        <v>20</v>
      </c>
      <c r="F26" s="23" t="s">
        <v>20</v>
      </c>
      <c r="G26" s="23" t="s">
        <v>30</v>
      </c>
      <c r="H26" s="23" t="s">
        <v>31</v>
      </c>
      <c r="I26" s="24"/>
      <c r="J26"/>
      <c r="K26" s="23"/>
      <c r="M26" s="23"/>
      <c r="N26" s="23"/>
      <c r="O26" s="23"/>
      <c r="P26" s="24"/>
      <c r="R26" s="23"/>
      <c r="S26" s="23"/>
      <c r="T26" s="23"/>
      <c r="U26" s="24"/>
      <c r="W26" s="23"/>
      <c r="X26" s="23"/>
      <c r="Y26" s="23"/>
      <c r="Z26" s="24"/>
      <c r="AB26" s="23"/>
      <c r="AC26" s="23"/>
      <c r="AD26" s="23"/>
      <c r="AE26" s="24"/>
      <c r="AG26" s="23"/>
      <c r="AH26" s="23"/>
      <c r="AI26" s="23"/>
      <c r="AJ26" s="24"/>
      <c r="AL26" s="23"/>
      <c r="AN26" s="23"/>
      <c r="AO26" s="23"/>
      <c r="AP26" s="23"/>
      <c r="AR26" s="24"/>
      <c r="AS26" s="24"/>
      <c r="AT26" s="24"/>
      <c r="AU26" s="24"/>
      <c r="AV26" s="24"/>
    </row>
    <row r="27" spans="1:49" s="22" customFormat="1">
      <c r="A27" s="31"/>
      <c r="C27" s="32" t="s">
        <v>32</v>
      </c>
      <c r="E27" s="22">
        <v>-57195</v>
      </c>
      <c r="F27" s="22">
        <v>-64518.855000000003</v>
      </c>
      <c r="H27" s="22">
        <v>2010.2032951567835</v>
      </c>
      <c r="I27" s="24">
        <f>SUM(-E27,F27,G27:H27)</f>
        <v>-5313.6517048432197</v>
      </c>
      <c r="J27"/>
      <c r="K27" s="22">
        <f t="shared" ref="K27:K31" si="18">E27+I27</f>
        <v>-62508.651704843222</v>
      </c>
      <c r="M27" s="22">
        <v>7060.3866540053968</v>
      </c>
      <c r="N27" s="22">
        <v>-904.73982205376092</v>
      </c>
      <c r="P27" s="24">
        <f>SUM(M27:O27)</f>
        <v>6155.6468319516362</v>
      </c>
      <c r="R27" s="22">
        <v>0</v>
      </c>
      <c r="S27" s="22">
        <v>-27.054455046030782</v>
      </c>
      <c r="T27" s="22">
        <v>0</v>
      </c>
      <c r="U27" s="24">
        <f>SUM(R27:T27)</f>
        <v>-27.054455046030782</v>
      </c>
      <c r="W27" s="22">
        <v>0</v>
      </c>
      <c r="X27" s="22">
        <v>-36.683300378007807</v>
      </c>
      <c r="Z27" s="24">
        <f>SUM(W27:Y27)</f>
        <v>-36.683300378007807</v>
      </c>
      <c r="AB27" s="22">
        <v>0</v>
      </c>
      <c r="AC27" s="22">
        <v>0</v>
      </c>
      <c r="AE27" s="24">
        <f>SUM(AB27:AD27)</f>
        <v>0</v>
      </c>
      <c r="AG27" s="22">
        <v>1338.3618510826027</v>
      </c>
      <c r="AH27" s="22">
        <v>-635.42506078074132</v>
      </c>
      <c r="AJ27" s="24">
        <f>SUM(AG27:AI27)</f>
        <v>702.93679030186138</v>
      </c>
      <c r="AL27" s="22">
        <f>SUM(K27,P27,U27,Z27,AE27,AJ27)</f>
        <v>-55713.805838013759</v>
      </c>
      <c r="AN27" s="22">
        <f t="shared" si="8"/>
        <v>8398.7485050879986</v>
      </c>
      <c r="AO27" s="22">
        <f t="shared" si="9"/>
        <v>-1603.9026382585407</v>
      </c>
      <c r="AP27" s="22">
        <f t="shared" si="10"/>
        <v>0</v>
      </c>
      <c r="AR27" s="24">
        <v>6155.6468319516362</v>
      </c>
      <c r="AS27" s="24">
        <v>-27.054455046030782</v>
      </c>
      <c r="AT27" s="24">
        <v>-36.683300378007807</v>
      </c>
      <c r="AU27" s="24">
        <v>0</v>
      </c>
      <c r="AV27" s="24">
        <v>702.93679030186138</v>
      </c>
    </row>
    <row r="28" spans="1:49" s="22" customFormat="1">
      <c r="A28" s="31"/>
      <c r="C28" s="22" t="s">
        <v>33</v>
      </c>
      <c r="E28" s="22">
        <f>E56</f>
        <v>-382437</v>
      </c>
      <c r="F28" s="22">
        <f>F56</f>
        <v>-390611.13500000001</v>
      </c>
      <c r="I28" s="24">
        <f>SUM(-E28,F28,G28:H28)</f>
        <v>-8174.1350000000093</v>
      </c>
      <c r="J28"/>
      <c r="K28" s="22">
        <f t="shared" si="18"/>
        <v>-390611.13500000001</v>
      </c>
      <c r="M28" s="22">
        <v>0</v>
      </c>
      <c r="N28" s="22">
        <v>0</v>
      </c>
      <c r="P28" s="24">
        <f t="shared" ref="P28:P31" si="19">SUM(M28:O28)</f>
        <v>0</v>
      </c>
      <c r="R28" s="22">
        <v>2706.288536560829</v>
      </c>
      <c r="S28" s="22">
        <v>-47.044025814499996</v>
      </c>
      <c r="T28" s="22">
        <v>0</v>
      </c>
      <c r="U28" s="24">
        <f t="shared" ref="U28:U31" si="20">SUM(R28:T28)</f>
        <v>2659.2445107463291</v>
      </c>
      <c r="W28" s="22">
        <v>441.54383284789719</v>
      </c>
      <c r="X28" s="22">
        <v>-34.633886023399995</v>
      </c>
      <c r="Z28" s="24">
        <f t="shared" ref="Z28:Z31" si="21">SUM(W28:Y28)</f>
        <v>406.90994682449718</v>
      </c>
      <c r="AB28" s="22">
        <v>352.73714918040287</v>
      </c>
      <c r="AC28" s="22">
        <v>-15.419244226099998</v>
      </c>
      <c r="AE28" s="24">
        <f t="shared" ref="AE28:AE31" si="22">SUM(AB28:AD28)</f>
        <v>337.31790495430289</v>
      </c>
      <c r="AG28" s="22">
        <v>0</v>
      </c>
      <c r="AH28" s="22">
        <v>0</v>
      </c>
      <c r="AJ28" s="24">
        <f t="shared" ref="AJ28:AJ31" si="23">SUM(AG28:AI28)</f>
        <v>0</v>
      </c>
      <c r="AL28" s="22">
        <f t="shared" ref="AL28:AL31" si="24">SUM(K28,P28,U28,Z28,AE28,AJ28)</f>
        <v>-387207.66263747489</v>
      </c>
      <c r="AN28" s="22">
        <f t="shared" si="8"/>
        <v>3500.5695185891291</v>
      </c>
      <c r="AO28" s="22">
        <f t="shared" si="9"/>
        <v>-97.097156063999989</v>
      </c>
      <c r="AP28" s="22">
        <f t="shared" si="10"/>
        <v>0</v>
      </c>
      <c r="AR28" s="24">
        <v>0</v>
      </c>
      <c r="AS28" s="24">
        <v>2659.2445107463291</v>
      </c>
      <c r="AT28" s="24">
        <v>406.90994682449718</v>
      </c>
      <c r="AU28" s="24">
        <v>337.31790495430289</v>
      </c>
      <c r="AV28" s="24">
        <v>0</v>
      </c>
    </row>
    <row r="29" spans="1:49" s="22" customFormat="1">
      <c r="A29" s="31"/>
      <c r="C29" s="22" t="s">
        <v>34</v>
      </c>
      <c r="E29" s="22">
        <v>-147016</v>
      </c>
      <c r="F29" s="22">
        <v>-150786.728</v>
      </c>
      <c r="I29" s="24">
        <f>SUM(-E29,F29,G29:H29)</f>
        <v>-3770.7280000000028</v>
      </c>
      <c r="J29"/>
      <c r="K29" s="22">
        <f t="shared" si="18"/>
        <v>-150786.728</v>
      </c>
      <c r="M29" s="22">
        <v>0</v>
      </c>
      <c r="N29" s="22">
        <v>0</v>
      </c>
      <c r="P29" s="24">
        <f t="shared" si="19"/>
        <v>0</v>
      </c>
      <c r="R29" s="22">
        <v>2767.2418215741232</v>
      </c>
      <c r="S29" s="22">
        <v>-82.000346135170005</v>
      </c>
      <c r="T29" s="22">
        <v>0</v>
      </c>
      <c r="U29" s="24">
        <f t="shared" si="20"/>
        <v>2685.2414754389533</v>
      </c>
      <c r="W29" s="22">
        <v>827.8228962481121</v>
      </c>
      <c r="X29" s="22">
        <v>-67.730959453458297</v>
      </c>
      <c r="Z29" s="24">
        <f t="shared" si="21"/>
        <v>760.09193679465375</v>
      </c>
      <c r="AB29" s="22">
        <v>2221.3852034627043</v>
      </c>
      <c r="AC29" s="22">
        <v>-137.02634381471003</v>
      </c>
      <c r="AE29" s="24">
        <f t="shared" si="22"/>
        <v>2084.3588596479944</v>
      </c>
      <c r="AG29" s="22">
        <v>0</v>
      </c>
      <c r="AH29" s="22">
        <v>0</v>
      </c>
      <c r="AJ29" s="24">
        <f t="shared" si="23"/>
        <v>0</v>
      </c>
      <c r="AL29" s="22">
        <f t="shared" si="24"/>
        <v>-145257.03572811838</v>
      </c>
      <c r="AN29" s="22">
        <f t="shared" si="8"/>
        <v>5816.4499212849396</v>
      </c>
      <c r="AO29" s="22">
        <f t="shared" si="9"/>
        <v>-286.75764940333829</v>
      </c>
      <c r="AP29" s="22">
        <f t="shared" si="10"/>
        <v>0</v>
      </c>
      <c r="AR29" s="24">
        <v>0</v>
      </c>
      <c r="AS29" s="24">
        <v>2685.2414754389533</v>
      </c>
      <c r="AT29" s="24">
        <v>760.09193679465375</v>
      </c>
      <c r="AU29" s="24">
        <v>2084.3588596479944</v>
      </c>
      <c r="AV29" s="24">
        <v>0</v>
      </c>
    </row>
    <row r="30" spans="1:49" s="22" customFormat="1">
      <c r="A30" s="31"/>
      <c r="C30" s="22" t="s">
        <v>25</v>
      </c>
      <c r="E30" s="22">
        <v>-358989</v>
      </c>
      <c r="F30" s="22">
        <v>-359566.21799999999</v>
      </c>
      <c r="G30" s="22">
        <v>345.68607147929077</v>
      </c>
      <c r="H30" s="22">
        <v>789.68742583333324</v>
      </c>
      <c r="I30" s="24">
        <f>SUM(-E30,F30,G30:H30)</f>
        <v>558.15549731263059</v>
      </c>
      <c r="J30"/>
      <c r="K30" s="22">
        <f t="shared" si="18"/>
        <v>-358430.8445026874</v>
      </c>
      <c r="M30" s="22">
        <v>0</v>
      </c>
      <c r="N30" s="22">
        <v>0</v>
      </c>
      <c r="P30" s="24">
        <f t="shared" si="19"/>
        <v>0</v>
      </c>
      <c r="R30" s="22">
        <v>1368.9719080119571</v>
      </c>
      <c r="S30" s="22">
        <v>-2.8166656980352132</v>
      </c>
      <c r="T30" s="22">
        <v>0</v>
      </c>
      <c r="U30" s="24">
        <f t="shared" si="20"/>
        <v>1366.1552423139219</v>
      </c>
      <c r="W30" s="22">
        <v>4682.4462987360439</v>
      </c>
      <c r="X30" s="22">
        <v>-464.79635825400976</v>
      </c>
      <c r="Z30" s="24">
        <f t="shared" si="21"/>
        <v>4217.6499404820343</v>
      </c>
      <c r="AB30" s="22">
        <v>538.49386895907742</v>
      </c>
      <c r="AC30" s="22">
        <v>-54.847964163285255</v>
      </c>
      <c r="AE30" s="24">
        <f t="shared" si="22"/>
        <v>483.64590479579215</v>
      </c>
      <c r="AG30" s="22">
        <v>0</v>
      </c>
      <c r="AH30" s="22">
        <v>0</v>
      </c>
      <c r="AJ30" s="24">
        <f t="shared" si="23"/>
        <v>0</v>
      </c>
      <c r="AL30" s="22">
        <f t="shared" si="24"/>
        <v>-352363.39341509563</v>
      </c>
      <c r="AN30" s="22">
        <f t="shared" si="8"/>
        <v>6589.9120757070787</v>
      </c>
      <c r="AO30" s="22">
        <f t="shared" si="9"/>
        <v>-522.46098811533022</v>
      </c>
      <c r="AP30" s="22">
        <f t="shared" si="10"/>
        <v>0</v>
      </c>
      <c r="AR30" s="24">
        <v>0</v>
      </c>
      <c r="AS30" s="24">
        <v>1366.1552423139219</v>
      </c>
      <c r="AT30" s="24">
        <v>4217.6499404820343</v>
      </c>
      <c r="AU30" s="24">
        <v>483.64590479579215</v>
      </c>
      <c r="AV30" s="24">
        <v>0</v>
      </c>
    </row>
    <row r="31" spans="1:49" s="22" customFormat="1">
      <c r="A31" s="31"/>
      <c r="C31" s="22" t="s">
        <v>35</v>
      </c>
      <c r="E31" s="22">
        <v>-92748</v>
      </c>
      <c r="F31" s="22">
        <v>-92213.226999999999</v>
      </c>
      <c r="H31" s="22">
        <v>583.32702579139959</v>
      </c>
      <c r="I31" s="24">
        <f>SUM(-E31,F31,G31:H31)</f>
        <v>1118.1000257914006</v>
      </c>
      <c r="J31"/>
      <c r="K31" s="22">
        <f t="shared" si="18"/>
        <v>-91629.899974208602</v>
      </c>
      <c r="M31" s="22">
        <v>0</v>
      </c>
      <c r="N31" s="22">
        <v>-2.0442844086844922</v>
      </c>
      <c r="P31" s="24">
        <f t="shared" si="19"/>
        <v>-2.0442844086844922</v>
      </c>
      <c r="R31" s="22">
        <v>1764.5320022538681</v>
      </c>
      <c r="S31" s="22">
        <v>-63.586907179565252</v>
      </c>
      <c r="T31" s="22">
        <v>0</v>
      </c>
      <c r="U31" s="24">
        <f t="shared" si="20"/>
        <v>1700.9450950743028</v>
      </c>
      <c r="W31" s="22">
        <v>5219.7246165775477</v>
      </c>
      <c r="X31" s="22">
        <v>-230.03716206023216</v>
      </c>
      <c r="Z31" s="24">
        <f t="shared" si="21"/>
        <v>4989.6874545173159</v>
      </c>
      <c r="AB31" s="22">
        <v>0</v>
      </c>
      <c r="AC31" s="22">
        <v>0</v>
      </c>
      <c r="AE31" s="24">
        <f t="shared" si="22"/>
        <v>0</v>
      </c>
      <c r="AG31" s="22">
        <v>7430.1745228458549</v>
      </c>
      <c r="AH31" s="22">
        <v>-423.57806023251896</v>
      </c>
      <c r="AJ31" s="24">
        <f t="shared" si="23"/>
        <v>7006.5964626133355</v>
      </c>
      <c r="AL31" s="22">
        <f t="shared" si="24"/>
        <v>-77934.715246412321</v>
      </c>
      <c r="AN31" s="22">
        <f t="shared" si="8"/>
        <v>14414.431141677271</v>
      </c>
      <c r="AO31" s="22">
        <f t="shared" si="9"/>
        <v>-719.24641388100088</v>
      </c>
      <c r="AP31" s="22">
        <f t="shared" si="10"/>
        <v>0</v>
      </c>
      <c r="AR31" s="24">
        <v>-2.0442844086844922</v>
      </c>
      <c r="AS31" s="24">
        <v>1700.9450950743028</v>
      </c>
      <c r="AT31" s="24">
        <v>4989.6874545173159</v>
      </c>
      <c r="AU31" s="24">
        <v>0</v>
      </c>
      <c r="AV31" s="24">
        <v>7006.5964626133355</v>
      </c>
    </row>
    <row r="32" spans="1:49" s="22" customFormat="1">
      <c r="A32" s="31"/>
      <c r="B32" s="22" t="s">
        <v>38</v>
      </c>
      <c r="E32" s="34">
        <f>SUM(E27:E31)</f>
        <v>-1038385</v>
      </c>
      <c r="F32" s="34">
        <f>SUM(F27:F31)</f>
        <v>-1057696.1629999999</v>
      </c>
      <c r="G32" s="34">
        <f>SUM(G27:G31)</f>
        <v>345.68607147929077</v>
      </c>
      <c r="H32" s="34">
        <f>SUM(H27:H31)</f>
        <v>3383.2177467815163</v>
      </c>
      <c r="I32" s="35">
        <f>SUM(I27:I31)</f>
        <v>-15582.259181739204</v>
      </c>
      <c r="J32"/>
      <c r="K32" s="34">
        <f>SUM(K27:K31)</f>
        <v>-1053967.2591817393</v>
      </c>
      <c r="M32" s="34">
        <v>7060.3866540053968</v>
      </c>
      <c r="N32" s="34">
        <v>-906.78410646244538</v>
      </c>
      <c r="O32" s="34">
        <v>0</v>
      </c>
      <c r="P32" s="30">
        <f>SUM(P27:P31)</f>
        <v>6153.6025475429515</v>
      </c>
      <c r="R32" s="34">
        <v>8607.0342684007774</v>
      </c>
      <c r="S32" s="34">
        <v>-222.50239987330127</v>
      </c>
      <c r="T32" s="34">
        <v>0</v>
      </c>
      <c r="U32" s="30">
        <f>SUM(U27:U31)</f>
        <v>8384.531868527476</v>
      </c>
      <c r="W32" s="34">
        <v>11171.5376444096</v>
      </c>
      <c r="X32" s="34">
        <v>-833.88166616910803</v>
      </c>
      <c r="Y32" s="34">
        <v>0</v>
      </c>
      <c r="Z32" s="30">
        <f>SUM(Z27:Z31)</f>
        <v>10337.655978240493</v>
      </c>
      <c r="AB32" s="34">
        <v>3112.6162216021849</v>
      </c>
      <c r="AC32" s="34">
        <v>-207.29355220409531</v>
      </c>
      <c r="AD32" s="34">
        <v>0</v>
      </c>
      <c r="AE32" s="30">
        <f>SUM(AE27:AE31)</f>
        <v>2905.3226693980896</v>
      </c>
      <c r="AG32" s="34">
        <v>8768.5363739284585</v>
      </c>
      <c r="AH32" s="34">
        <v>-1059.0031210132602</v>
      </c>
      <c r="AI32" s="34">
        <v>0</v>
      </c>
      <c r="AJ32" s="30">
        <f>SUM(AJ27:AJ31)</f>
        <v>7709.5332529151965</v>
      </c>
      <c r="AL32" s="34">
        <f>SUM(AL27:AL31)</f>
        <v>-1018476.6128651151</v>
      </c>
      <c r="AN32" s="34">
        <f t="shared" si="8"/>
        <v>38720.111162346417</v>
      </c>
      <c r="AO32" s="34">
        <f t="shared" si="9"/>
        <v>-3229.4648457222102</v>
      </c>
      <c r="AP32" s="34">
        <f t="shared" si="10"/>
        <v>0</v>
      </c>
      <c r="AR32" s="30">
        <v>6153.6025475429515</v>
      </c>
      <c r="AS32" s="30">
        <v>8384.531868527476</v>
      </c>
      <c r="AT32" s="30">
        <v>10337.655978240493</v>
      </c>
      <c r="AU32" s="30">
        <v>2905.3226693980896</v>
      </c>
      <c r="AV32" s="30">
        <v>7709.5332529151965</v>
      </c>
      <c r="AW32" s="22">
        <f>SUM(AR32:AV32)</f>
        <v>35490.646316624203</v>
      </c>
    </row>
    <row r="33" spans="1:49" s="22" customFormat="1">
      <c r="A33" s="31"/>
      <c r="B33" s="22" t="s">
        <v>39</v>
      </c>
      <c r="E33" s="34">
        <f>E25+E32</f>
        <v>2086739.926</v>
      </c>
      <c r="F33" s="34">
        <f>F25+F32</f>
        <v>2137786.1380000003</v>
      </c>
      <c r="G33" s="34">
        <f>G25+G32</f>
        <v>-13765.562193254988</v>
      </c>
      <c r="H33" s="34">
        <f>H25+H32</f>
        <v>-15714.620821339173</v>
      </c>
      <c r="I33" s="35">
        <f>I25+I32</f>
        <v>21566.028985405777</v>
      </c>
      <c r="J33"/>
      <c r="K33" s="34">
        <f>K25+K32</f>
        <v>2108305.9549854058</v>
      </c>
      <c r="M33" s="34">
        <v>0</v>
      </c>
      <c r="N33" s="34">
        <v>9880.0669790457214</v>
      </c>
      <c r="O33" s="34">
        <v>0</v>
      </c>
      <c r="P33" s="35">
        <f>P25+P32</f>
        <v>9880.0669790457214</v>
      </c>
      <c r="R33" s="34">
        <v>0</v>
      </c>
      <c r="S33" s="34">
        <v>24017.524261841289</v>
      </c>
      <c r="T33" s="34">
        <v>0</v>
      </c>
      <c r="U33" s="35">
        <f>U25+U32</f>
        <v>24017.524261841289</v>
      </c>
      <c r="W33" s="34">
        <v>0</v>
      </c>
      <c r="X33" s="34">
        <v>53656.676443689532</v>
      </c>
      <c r="Y33" s="34">
        <v>0</v>
      </c>
      <c r="Z33" s="35">
        <f>Z25+Z32</f>
        <v>53656.676443689525</v>
      </c>
      <c r="AB33" s="34">
        <v>0</v>
      </c>
      <c r="AC33" s="34">
        <v>36641.899668735903</v>
      </c>
      <c r="AD33" s="34">
        <v>0</v>
      </c>
      <c r="AE33" s="35">
        <f>AE25+AE32</f>
        <v>36641.899668735903</v>
      </c>
      <c r="AG33" s="34">
        <v>0</v>
      </c>
      <c r="AH33" s="34">
        <v>11416.756480909704</v>
      </c>
      <c r="AI33" s="34">
        <v>0</v>
      </c>
      <c r="AJ33" s="35">
        <f>AJ25+AJ32</f>
        <v>11416.756480909702</v>
      </c>
      <c r="AL33" s="34">
        <f>AL25+AL32</f>
        <v>2243918.8788196277</v>
      </c>
      <c r="AN33" s="34">
        <f t="shared" si="8"/>
        <v>0</v>
      </c>
      <c r="AO33" s="34">
        <f>SUM(N33,S33,X33,AC33,AH33)</f>
        <v>135612.92383422214</v>
      </c>
      <c r="AP33" s="34">
        <f t="shared" si="10"/>
        <v>0</v>
      </c>
      <c r="AR33" s="35">
        <v>9880.0669790457214</v>
      </c>
      <c r="AS33" s="35">
        <v>24017.524261841289</v>
      </c>
      <c r="AT33" s="35">
        <v>53656.676443689525</v>
      </c>
      <c r="AU33" s="35">
        <v>36641.899668735903</v>
      </c>
      <c r="AV33" s="35">
        <v>11416.756480909702</v>
      </c>
      <c r="AW33" s="22">
        <f>SUM(AR33:AV33)</f>
        <v>135612.92383422214</v>
      </c>
    </row>
    <row r="34" spans="1:49" s="22" customFormat="1">
      <c r="A34" s="31"/>
      <c r="E34" s="23"/>
      <c r="F34" s="23"/>
      <c r="G34" s="23"/>
      <c r="H34" s="8"/>
      <c r="I34" s="24"/>
      <c r="J34"/>
      <c r="K34" s="23"/>
      <c r="M34" s="23"/>
      <c r="N34" s="23"/>
      <c r="O34" s="23"/>
      <c r="P34" s="24"/>
      <c r="R34" s="23"/>
      <c r="S34" s="23"/>
      <c r="T34" s="23"/>
      <c r="U34" s="24"/>
      <c r="W34" s="23"/>
      <c r="X34" s="23"/>
      <c r="Y34" s="23"/>
      <c r="Z34" s="24"/>
      <c r="AB34" s="23"/>
      <c r="AC34" s="23"/>
      <c r="AD34" s="23"/>
      <c r="AE34" s="24"/>
      <c r="AG34" s="23"/>
      <c r="AH34" s="23"/>
      <c r="AI34" s="23"/>
      <c r="AJ34" s="24"/>
      <c r="AL34" s="23"/>
      <c r="AN34" s="23"/>
      <c r="AO34" s="23"/>
      <c r="AP34" s="23"/>
      <c r="AR34" s="24"/>
      <c r="AS34" s="24"/>
      <c r="AT34" s="24"/>
      <c r="AU34" s="24"/>
      <c r="AV34" s="24"/>
    </row>
    <row r="35" spans="1:49" s="22" customFormat="1">
      <c r="A35" s="31"/>
      <c r="E35" s="23" t="s">
        <v>40</v>
      </c>
      <c r="F35" s="23" t="s">
        <v>41</v>
      </c>
      <c r="G35" s="23" t="s">
        <v>30</v>
      </c>
      <c r="H35" s="8"/>
      <c r="I35" s="24"/>
      <c r="J35"/>
      <c r="K35" s="23"/>
      <c r="M35" s="23"/>
      <c r="N35" s="23"/>
      <c r="O35" s="23"/>
      <c r="P35" s="24"/>
      <c r="R35" s="23"/>
      <c r="S35" s="23"/>
      <c r="T35" s="23"/>
      <c r="U35" s="24"/>
      <c r="W35" s="23"/>
      <c r="X35" s="23"/>
      <c r="Y35" s="23"/>
      <c r="Z35" s="24"/>
      <c r="AB35" s="23"/>
      <c r="AC35" s="23"/>
      <c r="AD35" s="23"/>
      <c r="AE35" s="24"/>
      <c r="AG35" s="23"/>
      <c r="AH35" s="23"/>
      <c r="AI35" s="23"/>
      <c r="AJ35" s="24"/>
      <c r="AL35" s="23"/>
      <c r="AN35" s="23"/>
      <c r="AO35" s="23"/>
      <c r="AP35" s="23"/>
      <c r="AR35" s="24"/>
      <c r="AS35" s="24"/>
      <c r="AT35" s="24"/>
      <c r="AU35" s="24"/>
      <c r="AV35" s="24"/>
    </row>
    <row r="36" spans="1:49" s="22" customFormat="1">
      <c r="A36" s="36"/>
      <c r="B36" s="22" t="s">
        <v>42</v>
      </c>
      <c r="E36" s="37">
        <v>-418923</v>
      </c>
      <c r="F36" s="37">
        <v>-420133</v>
      </c>
      <c r="G36" s="37">
        <v>693</v>
      </c>
      <c r="H36" s="37">
        <v>0</v>
      </c>
      <c r="I36" s="33">
        <f>SUM(-E36,F36,G36:H36)</f>
        <v>-517</v>
      </c>
      <c r="J36"/>
      <c r="K36" s="37">
        <f t="shared" ref="K36" si="25">E36+I36</f>
        <v>-419440</v>
      </c>
      <c r="M36" s="37">
        <v>0</v>
      </c>
      <c r="N36" s="37">
        <v>-564</v>
      </c>
      <c r="O36" s="37"/>
      <c r="P36" s="33">
        <f>SUM(M36:O36)</f>
        <v>-564</v>
      </c>
      <c r="R36" s="37">
        <v>0</v>
      </c>
      <c r="S36" s="37">
        <v>-710</v>
      </c>
      <c r="T36" s="37">
        <v>0</v>
      </c>
      <c r="U36" s="33">
        <f>SUM(R36:T36)</f>
        <v>-710</v>
      </c>
      <c r="W36" s="37">
        <v>0</v>
      </c>
      <c r="X36" s="37">
        <v>-2119</v>
      </c>
      <c r="Y36" s="37"/>
      <c r="Z36" s="33">
        <f>SUM(W36:Y36)</f>
        <v>-2119</v>
      </c>
      <c r="AB36" s="37">
        <v>0</v>
      </c>
      <c r="AC36" s="37">
        <v>-1058</v>
      </c>
      <c r="AD36" s="37"/>
      <c r="AE36" s="33">
        <f>SUM(AB36:AD36)</f>
        <v>-1058</v>
      </c>
      <c r="AG36" s="37">
        <v>0</v>
      </c>
      <c r="AH36" s="37">
        <v>-531</v>
      </c>
      <c r="AI36" s="37"/>
      <c r="AJ36" s="33">
        <f>SUM(AG36:AI36)</f>
        <v>-531</v>
      </c>
      <c r="AL36" s="27">
        <f t="shared" ref="AL36" si="26">SUM(K36,P36,U36,Z36,AE36,AJ36)</f>
        <v>-424422</v>
      </c>
      <c r="AN36" s="37">
        <f t="shared" si="8"/>
        <v>0</v>
      </c>
      <c r="AO36" s="51">
        <f t="shared" si="9"/>
        <v>-4982</v>
      </c>
      <c r="AP36" s="37">
        <f t="shared" si="10"/>
        <v>0</v>
      </c>
      <c r="AR36" s="33">
        <v>-564</v>
      </c>
      <c r="AS36" s="33">
        <v>-710</v>
      </c>
      <c r="AT36" s="33">
        <v>-2119</v>
      </c>
      <c r="AU36" s="33">
        <v>-1058</v>
      </c>
      <c r="AV36" s="33">
        <v>-531</v>
      </c>
    </row>
    <row r="37" spans="1:49" s="22" customFormat="1">
      <c r="A37" s="36"/>
      <c r="C37" s="22" t="s">
        <v>43</v>
      </c>
      <c r="E37" s="8">
        <f>SUM(E33:E36)</f>
        <v>1667816.926</v>
      </c>
      <c r="F37" s="8">
        <f>SUM(F33:F36)</f>
        <v>1717653.1380000003</v>
      </c>
      <c r="G37" s="8">
        <f>SUM(G33:G36)</f>
        <v>-13072.562193254988</v>
      </c>
      <c r="H37" s="8">
        <f>SUM(H33:H36)</f>
        <v>-15714.620821339173</v>
      </c>
      <c r="I37" s="33">
        <f>SUM(I33:I36)</f>
        <v>21049.028985405777</v>
      </c>
      <c r="J37"/>
      <c r="K37" s="8">
        <f>SUM(K33:K36)</f>
        <v>1688865.9549854058</v>
      </c>
      <c r="M37" s="8">
        <v>0</v>
      </c>
      <c r="N37" s="8">
        <v>9316.0669790457214</v>
      </c>
      <c r="O37" s="8">
        <v>0</v>
      </c>
      <c r="P37" s="35">
        <f>SUM(P33:P36)</f>
        <v>9316.0669790457214</v>
      </c>
      <c r="R37" s="8">
        <v>0</v>
      </c>
      <c r="S37" s="8">
        <v>23307.524261841289</v>
      </c>
      <c r="T37" s="8">
        <v>0</v>
      </c>
      <c r="U37" s="35">
        <f>SUM(U33:U36)</f>
        <v>23307.524261841289</v>
      </c>
      <c r="W37" s="8">
        <v>0</v>
      </c>
      <c r="X37" s="8">
        <v>51537.676443689532</v>
      </c>
      <c r="Y37" s="8">
        <v>0</v>
      </c>
      <c r="Z37" s="35">
        <f>SUM(Z33:Z36)</f>
        <v>51537.676443689525</v>
      </c>
      <c r="AB37" s="8">
        <v>0</v>
      </c>
      <c r="AC37" s="8">
        <v>35583.899668735903</v>
      </c>
      <c r="AD37" s="8">
        <v>0</v>
      </c>
      <c r="AE37" s="35">
        <f>SUM(AE33:AE36)</f>
        <v>35583.899668735903</v>
      </c>
      <c r="AG37" s="8">
        <v>0</v>
      </c>
      <c r="AH37" s="8">
        <v>10885.756480909704</v>
      </c>
      <c r="AI37" s="8">
        <v>0</v>
      </c>
      <c r="AJ37" s="35">
        <f>SUM(AJ33:AJ36)</f>
        <v>10885.756480909702</v>
      </c>
      <c r="AL37" s="8">
        <f>SUM(AL33:AL36)</f>
        <v>1819496.8788196277</v>
      </c>
      <c r="AN37" s="8">
        <f t="shared" si="8"/>
        <v>0</v>
      </c>
      <c r="AO37" s="8">
        <f t="shared" si="9"/>
        <v>130630.92383422215</v>
      </c>
      <c r="AP37" s="8">
        <f t="shared" si="10"/>
        <v>0</v>
      </c>
      <c r="AR37" s="35">
        <v>9316.0669790457214</v>
      </c>
      <c r="AS37" s="35">
        <v>23307.524261841289</v>
      </c>
      <c r="AT37" s="35">
        <v>51537.676443689525</v>
      </c>
      <c r="AU37" s="35">
        <v>35583.899668735903</v>
      </c>
      <c r="AV37" s="35">
        <v>10885.756480909702</v>
      </c>
    </row>
    <row r="38" spans="1:49">
      <c r="E38" s="38"/>
      <c r="F38" s="38"/>
      <c r="G38" s="38"/>
      <c r="I38" s="39"/>
      <c r="K38" s="38"/>
      <c r="M38" s="38"/>
      <c r="P38" s="24"/>
      <c r="R38" s="38"/>
      <c r="U38" s="24"/>
      <c r="W38" s="38"/>
      <c r="Z38" s="24"/>
      <c r="AB38" s="38"/>
      <c r="AE38" s="24"/>
      <c r="AG38" s="38"/>
      <c r="AJ38" s="24"/>
      <c r="AL38" s="38"/>
      <c r="AN38" s="38"/>
      <c r="AO38" s="38"/>
      <c r="AP38" s="38"/>
      <c r="AR38" s="24"/>
      <c r="AS38" s="24"/>
      <c r="AT38" s="24"/>
      <c r="AU38" s="24"/>
      <c r="AV38" s="24"/>
    </row>
    <row r="39" spans="1:49">
      <c r="B39" s="40" t="s">
        <v>44</v>
      </c>
      <c r="C39" s="41"/>
      <c r="D39" s="41"/>
      <c r="I39" s="39"/>
      <c r="M39" s="8"/>
      <c r="P39" s="24"/>
      <c r="R39" s="8"/>
      <c r="U39" s="24"/>
      <c r="W39" s="8"/>
      <c r="Z39" s="24"/>
      <c r="AB39" s="8"/>
      <c r="AE39" s="24"/>
      <c r="AG39" s="8"/>
      <c r="AJ39" s="24"/>
      <c r="AR39" s="24"/>
      <c r="AS39" s="24"/>
      <c r="AT39" s="24"/>
      <c r="AU39" s="24"/>
      <c r="AV39" s="24"/>
    </row>
    <row r="40" spans="1:49">
      <c r="B40" s="22" t="s">
        <v>45</v>
      </c>
      <c r="C40" s="22"/>
      <c r="D40" s="22"/>
      <c r="E40" s="23" t="s">
        <v>20</v>
      </c>
      <c r="F40" s="23" t="s">
        <v>21</v>
      </c>
      <c r="G40" s="23"/>
      <c r="I40" s="39"/>
      <c r="K40" s="23"/>
      <c r="M40" s="23"/>
      <c r="P40" s="24"/>
      <c r="R40" s="23"/>
      <c r="U40" s="24"/>
      <c r="W40" s="23"/>
      <c r="Z40" s="24"/>
      <c r="AB40" s="23"/>
      <c r="AE40" s="24"/>
      <c r="AG40" s="23"/>
      <c r="AJ40" s="24"/>
      <c r="AL40" s="23"/>
      <c r="AN40" s="23"/>
      <c r="AO40" s="23"/>
      <c r="AP40" s="23"/>
      <c r="AR40" s="24"/>
      <c r="AS40" s="24"/>
      <c r="AT40" s="24"/>
      <c r="AU40" s="24"/>
      <c r="AV40" s="24"/>
    </row>
    <row r="41" spans="1:49">
      <c r="B41" s="22" t="s">
        <v>46</v>
      </c>
      <c r="C41" s="22"/>
      <c r="D41" s="22"/>
      <c r="E41" s="22">
        <f>2926.438+3113.36</f>
        <v>6039.7980000000007</v>
      </c>
      <c r="F41" s="25">
        <f>E41+(E61/1000)</f>
        <v>13115.995594858992</v>
      </c>
      <c r="G41" s="22"/>
      <c r="H41" s="22"/>
      <c r="I41" s="35">
        <f>SUM(-E41,F41,G41:H41)</f>
        <v>7076.1975948589916</v>
      </c>
      <c r="K41" s="22">
        <f t="shared" ref="K41:K43" si="27">E41+I41</f>
        <v>13115.995594858992</v>
      </c>
      <c r="M41" s="22">
        <v>0</v>
      </c>
      <c r="N41" s="22">
        <v>0</v>
      </c>
      <c r="O41" s="22"/>
      <c r="P41" s="24">
        <f>SUM(M41:O41)</f>
        <v>0</v>
      </c>
      <c r="R41" s="22">
        <v>-54.574519303555284</v>
      </c>
      <c r="S41" s="22">
        <v>0</v>
      </c>
      <c r="T41" s="22">
        <v>0</v>
      </c>
      <c r="U41" s="24">
        <f>SUM(R41:T41)</f>
        <v>-54.574519303555284</v>
      </c>
      <c r="W41" s="22">
        <v>0</v>
      </c>
      <c r="X41" s="22">
        <v>0</v>
      </c>
      <c r="Y41" s="22">
        <v>0</v>
      </c>
      <c r="Z41" s="24">
        <f>SUM(W41:Y41)</f>
        <v>0</v>
      </c>
      <c r="AB41" s="22">
        <v>0</v>
      </c>
      <c r="AC41" s="22">
        <v>0</v>
      </c>
      <c r="AD41" s="22"/>
      <c r="AE41" s="24">
        <f>SUM(AB41:AD41)</f>
        <v>0</v>
      </c>
      <c r="AG41" s="22">
        <v>0</v>
      </c>
      <c r="AH41" s="22">
        <v>0</v>
      </c>
      <c r="AI41" s="22"/>
      <c r="AJ41" s="24">
        <f>SUM(AG41:AI41)</f>
        <v>0</v>
      </c>
      <c r="AL41" s="22">
        <f>SUM(K41,P41,U41,Z41,AE41,AJ41)</f>
        <v>13061.421075555438</v>
      </c>
      <c r="AN41" s="22">
        <f t="shared" si="8"/>
        <v>-54.574519303555284</v>
      </c>
      <c r="AO41" s="22">
        <f t="shared" si="9"/>
        <v>0</v>
      </c>
      <c r="AP41" s="22">
        <f t="shared" si="10"/>
        <v>0</v>
      </c>
      <c r="AR41" s="24">
        <v>0</v>
      </c>
      <c r="AS41" s="24">
        <v>-54.574519303555284</v>
      </c>
      <c r="AT41" s="24">
        <v>0</v>
      </c>
      <c r="AU41" s="24">
        <v>0</v>
      </c>
      <c r="AV41" s="24">
        <v>0</v>
      </c>
    </row>
    <row r="42" spans="1:49">
      <c r="B42" s="22" t="s">
        <v>47</v>
      </c>
      <c r="C42" s="22"/>
      <c r="D42" s="22"/>
      <c r="E42" s="22">
        <v>8916</v>
      </c>
      <c r="F42" s="25">
        <f>E42+(E62/1000)</f>
        <v>4969.0476635172272</v>
      </c>
      <c r="G42" s="22"/>
      <c r="H42" s="22"/>
      <c r="I42" s="24">
        <f>SUM(-E42,F42,G42:H42)</f>
        <v>-3946.9523364827728</v>
      </c>
      <c r="K42" s="22">
        <f t="shared" si="27"/>
        <v>4969.0476635172272</v>
      </c>
      <c r="M42" s="22">
        <v>0</v>
      </c>
      <c r="N42" s="22">
        <v>0</v>
      </c>
      <c r="O42" s="22"/>
      <c r="P42" s="24">
        <f t="shared" ref="P42" si="28">SUM(M42:O42)</f>
        <v>0</v>
      </c>
      <c r="R42" s="22">
        <v>-13.35368855233248</v>
      </c>
      <c r="S42" s="22">
        <v>79</v>
      </c>
      <c r="T42" s="22">
        <v>0</v>
      </c>
      <c r="U42" s="24">
        <f t="shared" ref="U42" si="29">SUM(R42:T42)</f>
        <v>65.646311447667514</v>
      </c>
      <c r="W42" s="22">
        <v>-4.0094558743695519</v>
      </c>
      <c r="X42" s="22">
        <v>24</v>
      </c>
      <c r="Y42" s="22">
        <v>0</v>
      </c>
      <c r="Z42" s="24">
        <f t="shared" ref="Z42" si="30">SUM(W42:Y42)</f>
        <v>19.99054412563045</v>
      </c>
      <c r="AB42" s="22">
        <v>-7.5625967531832741</v>
      </c>
      <c r="AC42" s="22">
        <v>45</v>
      </c>
      <c r="AD42" s="22"/>
      <c r="AE42" s="24">
        <f t="shared" ref="AE42" si="31">SUM(AB42:AD42)</f>
        <v>37.437403246816729</v>
      </c>
      <c r="AG42" s="22">
        <v>0</v>
      </c>
      <c r="AH42" s="22">
        <v>0</v>
      </c>
      <c r="AI42" s="22"/>
      <c r="AJ42" s="24">
        <f t="shared" ref="AJ42" si="32">SUM(AG42:AI42)</f>
        <v>0</v>
      </c>
      <c r="AL42" s="22">
        <f t="shared" ref="AL42:AL43" si="33">SUM(K42,P42,U42,Z42,AE42,AJ42)</f>
        <v>5092.1219223373419</v>
      </c>
      <c r="AN42" s="22">
        <f t="shared" si="8"/>
        <v>-24.925741179885307</v>
      </c>
      <c r="AO42" s="22">
        <f t="shared" si="9"/>
        <v>148</v>
      </c>
      <c r="AP42" s="22">
        <f t="shared" si="10"/>
        <v>0</v>
      </c>
      <c r="AR42" s="24">
        <v>0</v>
      </c>
      <c r="AS42" s="24">
        <v>65.646311447667514</v>
      </c>
      <c r="AT42" s="24">
        <v>19.99054412563045</v>
      </c>
      <c r="AU42" s="24">
        <v>37.437403246816729</v>
      </c>
      <c r="AV42" s="24">
        <v>0</v>
      </c>
    </row>
    <row r="43" spans="1:49">
      <c r="B43" s="22" t="s">
        <v>48</v>
      </c>
      <c r="C43" s="22"/>
      <c r="D43" s="22"/>
      <c r="E43" s="22">
        <v>6969</v>
      </c>
      <c r="F43" s="25">
        <f>E43+(E63/1000)</f>
        <v>6601.8020740222091</v>
      </c>
      <c r="G43" s="22"/>
      <c r="H43" s="22"/>
      <c r="I43" s="24">
        <f>SUM(-E43,F43,G43:H43)</f>
        <v>-367.19792597779087</v>
      </c>
      <c r="K43" s="22">
        <f t="shared" si="27"/>
        <v>6601.8020740222091</v>
      </c>
      <c r="M43" s="22">
        <v>0</v>
      </c>
      <c r="N43" s="22">
        <v>0</v>
      </c>
      <c r="O43" s="22"/>
      <c r="P43" s="33">
        <f>SUM(M43:O43)</f>
        <v>0</v>
      </c>
      <c r="R43" s="22">
        <v>0</v>
      </c>
      <c r="S43" s="22">
        <v>0</v>
      </c>
      <c r="T43" s="22">
        <v>0</v>
      </c>
      <c r="U43" s="33">
        <f>SUM(R43:T43)</f>
        <v>0</v>
      </c>
      <c r="W43" s="22">
        <v>-9.0601492836800581</v>
      </c>
      <c r="X43" s="22">
        <v>54</v>
      </c>
      <c r="Y43" s="22">
        <v>0</v>
      </c>
      <c r="Z43" s="33">
        <f>SUM(W43:Y43)</f>
        <v>44.939850716319938</v>
      </c>
      <c r="AB43" s="22">
        <v>0</v>
      </c>
      <c r="AC43" s="22">
        <v>0</v>
      </c>
      <c r="AD43" s="22"/>
      <c r="AE43" s="33">
        <f>SUM(AB43:AD43)</f>
        <v>0</v>
      </c>
      <c r="AG43" s="22">
        <v>0</v>
      </c>
      <c r="AH43" s="22">
        <v>0</v>
      </c>
      <c r="AI43" s="22"/>
      <c r="AJ43" s="33">
        <f>SUM(AG43:AI43)</f>
        <v>0</v>
      </c>
      <c r="AL43" s="22">
        <f t="shared" si="33"/>
        <v>6646.7419247385287</v>
      </c>
      <c r="AN43" s="22">
        <f t="shared" si="8"/>
        <v>-9.0601492836800581</v>
      </c>
      <c r="AO43" s="22">
        <f t="shared" si="9"/>
        <v>54</v>
      </c>
      <c r="AP43" s="22">
        <f t="shared" si="10"/>
        <v>0</v>
      </c>
      <c r="AR43" s="33">
        <v>0</v>
      </c>
      <c r="AS43" s="33">
        <v>0</v>
      </c>
      <c r="AT43" s="33">
        <v>44.939850716319938</v>
      </c>
      <c r="AU43" s="33">
        <v>0</v>
      </c>
      <c r="AV43" s="33">
        <v>0</v>
      </c>
    </row>
    <row r="44" spans="1:49">
      <c r="B44" s="22" t="s">
        <v>49</v>
      </c>
      <c r="C44" s="22"/>
      <c r="D44" s="22"/>
      <c r="E44" s="42">
        <f>SUM(E41:E43)</f>
        <v>21924.798000000003</v>
      </c>
      <c r="F44" s="42">
        <f>SUM(F41:F43)</f>
        <v>24686.845332398429</v>
      </c>
      <c r="G44" s="42"/>
      <c r="H44" s="42"/>
      <c r="I44" s="30">
        <f>SUM(I41:I43)</f>
        <v>2762.0473323984279</v>
      </c>
      <c r="K44" s="42">
        <f>SUM(K41:K43)</f>
        <v>24686.845332398429</v>
      </c>
      <c r="M44" s="42">
        <v>0</v>
      </c>
      <c r="N44" s="42">
        <v>0</v>
      </c>
      <c r="O44" s="46">
        <v>0</v>
      </c>
      <c r="P44" s="30">
        <f>SUM(P41:P43)</f>
        <v>0</v>
      </c>
      <c r="R44" s="42">
        <v>-67.928207855887763</v>
      </c>
      <c r="S44" s="42">
        <v>79</v>
      </c>
      <c r="T44" s="46">
        <v>0</v>
      </c>
      <c r="U44" s="30">
        <f>SUM(U41:U43)</f>
        <v>11.07179214411223</v>
      </c>
      <c r="W44" s="42">
        <v>-13.06960515804961</v>
      </c>
      <c r="X44" s="42">
        <v>78</v>
      </c>
      <c r="Y44" s="46">
        <v>0</v>
      </c>
      <c r="Z44" s="30">
        <f>SUM(Z41:Z43)</f>
        <v>64.930394841950388</v>
      </c>
      <c r="AB44" s="42">
        <v>-7.5625967531832741</v>
      </c>
      <c r="AC44" s="42">
        <v>45</v>
      </c>
      <c r="AD44" s="46">
        <v>0</v>
      </c>
      <c r="AE44" s="30">
        <f>SUM(AE41:AE43)</f>
        <v>37.437403246816729</v>
      </c>
      <c r="AG44" s="42">
        <v>0</v>
      </c>
      <c r="AH44" s="42">
        <v>0</v>
      </c>
      <c r="AI44" s="46">
        <v>0</v>
      </c>
      <c r="AJ44" s="30">
        <f>SUM(AJ41:AJ43)</f>
        <v>0</v>
      </c>
      <c r="AL44" s="42">
        <f>SUM(AL41:AL43)</f>
        <v>24800.284922631308</v>
      </c>
      <c r="AN44" s="42">
        <f t="shared" si="8"/>
        <v>-88.560409767120646</v>
      </c>
      <c r="AO44" s="42">
        <f t="shared" si="9"/>
        <v>202</v>
      </c>
      <c r="AP44" s="42">
        <f t="shared" si="10"/>
        <v>0</v>
      </c>
      <c r="AR44" s="30">
        <v>0</v>
      </c>
      <c r="AS44" s="30">
        <v>11.07179214411223</v>
      </c>
      <c r="AT44" s="30">
        <v>64.930394841950388</v>
      </c>
      <c r="AU44" s="30">
        <v>37.437403246816729</v>
      </c>
      <c r="AV44" s="30">
        <v>0</v>
      </c>
    </row>
    <row r="45" spans="1:49">
      <c r="B45" s="22"/>
      <c r="C45" s="22"/>
      <c r="D45" s="22"/>
      <c r="E45" s="23"/>
      <c r="F45" s="23"/>
      <c r="G45" s="23"/>
      <c r="H45" s="22"/>
      <c r="I45" s="24"/>
      <c r="K45" s="23"/>
      <c r="M45" s="23"/>
      <c r="N45" s="23"/>
      <c r="O45" s="23"/>
      <c r="P45" s="24"/>
      <c r="R45" s="23"/>
      <c r="S45" s="23"/>
      <c r="T45" s="23"/>
      <c r="U45" s="24"/>
      <c r="W45" s="23"/>
      <c r="X45" s="23"/>
      <c r="Y45" s="23"/>
      <c r="Z45" s="24"/>
      <c r="AB45" s="23"/>
      <c r="AC45" s="23"/>
      <c r="AD45" s="23"/>
      <c r="AE45" s="24"/>
      <c r="AG45" s="23"/>
      <c r="AH45" s="23"/>
      <c r="AI45" s="23"/>
      <c r="AJ45" s="24"/>
      <c r="AL45" s="23"/>
      <c r="AN45" s="23"/>
      <c r="AO45" s="23"/>
      <c r="AP45" s="23"/>
      <c r="AR45" s="24"/>
      <c r="AS45" s="24"/>
      <c r="AT45" s="24"/>
      <c r="AU45" s="24"/>
      <c r="AV45" s="24"/>
    </row>
    <row r="46" spans="1:49">
      <c r="B46" s="22" t="s">
        <v>50</v>
      </c>
      <c r="C46" s="22"/>
      <c r="E46" s="23" t="s">
        <v>20</v>
      </c>
      <c r="F46" s="23" t="s">
        <v>20</v>
      </c>
      <c r="G46" s="23"/>
      <c r="H46" s="22"/>
      <c r="I46" s="24"/>
      <c r="K46" s="23"/>
      <c r="M46" s="23"/>
      <c r="N46" s="23"/>
      <c r="O46" s="23"/>
      <c r="P46" s="24"/>
      <c r="R46" s="23"/>
      <c r="S46" s="23"/>
      <c r="T46" s="23"/>
      <c r="U46" s="24"/>
      <c r="W46" s="23"/>
      <c r="X46" s="23"/>
      <c r="Y46" s="23"/>
      <c r="Z46" s="24"/>
      <c r="AB46" s="23"/>
      <c r="AC46" s="23"/>
      <c r="AD46" s="23"/>
      <c r="AE46" s="24"/>
      <c r="AG46" s="23"/>
      <c r="AH46" s="23"/>
      <c r="AI46" s="23"/>
      <c r="AJ46" s="24"/>
      <c r="AL46" s="23"/>
      <c r="AN46" s="23"/>
      <c r="AO46" s="23"/>
      <c r="AP46" s="23"/>
      <c r="AR46" s="24"/>
      <c r="AS46" s="24"/>
      <c r="AT46" s="24"/>
      <c r="AU46" s="24"/>
      <c r="AV46" s="24"/>
    </row>
    <row r="47" spans="1:49">
      <c r="B47" s="22" t="s">
        <v>46</v>
      </c>
      <c r="C47" s="22"/>
      <c r="E47" s="22">
        <v>286545</v>
      </c>
      <c r="F47" s="22">
        <v>287448.49400000001</v>
      </c>
      <c r="G47" s="22"/>
      <c r="H47" s="22"/>
      <c r="I47" s="24">
        <f>SUM(-E47,F47,G47:H47)</f>
        <v>903.49400000000605</v>
      </c>
      <c r="K47" s="22">
        <f t="shared" ref="K47:K49" si="34">E47+I47</f>
        <v>287448.49400000001</v>
      </c>
      <c r="M47" s="22">
        <v>0</v>
      </c>
      <c r="N47" s="22">
        <v>0</v>
      </c>
      <c r="O47" s="22"/>
      <c r="P47" s="24">
        <f>SUM(M47:O47)</f>
        <v>0</v>
      </c>
      <c r="R47" s="22">
        <v>-2083.441360554777</v>
      </c>
      <c r="S47" s="22">
        <v>0</v>
      </c>
      <c r="T47" s="22">
        <v>0</v>
      </c>
      <c r="U47" s="24">
        <f>SUM(R47:T47)</f>
        <v>-2083.441360554777</v>
      </c>
      <c r="W47" s="22">
        <v>0</v>
      </c>
      <c r="X47" s="22">
        <v>0</v>
      </c>
      <c r="Y47" s="22">
        <v>0</v>
      </c>
      <c r="Z47" s="24">
        <f>SUM(W47:Y47)</f>
        <v>0</v>
      </c>
      <c r="AB47" s="22">
        <v>0</v>
      </c>
      <c r="AC47" s="22">
        <v>0</v>
      </c>
      <c r="AD47" s="22"/>
      <c r="AE47" s="24">
        <f>SUM(AB47:AD47)</f>
        <v>0</v>
      </c>
      <c r="AG47" s="22">
        <v>0</v>
      </c>
      <c r="AH47" s="22">
        <v>0</v>
      </c>
      <c r="AI47" s="22"/>
      <c r="AJ47" s="24">
        <f>SUM(AG47:AI47)</f>
        <v>0</v>
      </c>
      <c r="AL47" s="22">
        <f>SUM(K47,P47,U47,Z47,AE47,AJ47)</f>
        <v>285365.05263944523</v>
      </c>
      <c r="AN47" s="22">
        <f t="shared" si="8"/>
        <v>-2083.441360554777</v>
      </c>
      <c r="AO47" s="22">
        <f t="shared" si="9"/>
        <v>0</v>
      </c>
      <c r="AP47" s="22">
        <f t="shared" si="10"/>
        <v>0</v>
      </c>
      <c r="AR47" s="24">
        <v>0</v>
      </c>
      <c r="AS47" s="24">
        <v>-2083.441360554777</v>
      </c>
      <c r="AT47" s="24">
        <v>0</v>
      </c>
      <c r="AU47" s="24">
        <v>0</v>
      </c>
      <c r="AV47" s="24">
        <v>0</v>
      </c>
    </row>
    <row r="48" spans="1:49">
      <c r="B48" s="22" t="s">
        <v>47</v>
      </c>
      <c r="C48" s="22"/>
      <c r="E48" s="22">
        <v>442056</v>
      </c>
      <c r="F48" s="22">
        <v>444091.359</v>
      </c>
      <c r="G48" s="22"/>
      <c r="H48" s="22"/>
      <c r="I48" s="24">
        <f>SUM(-E48,F48,G48:H48)</f>
        <v>2035.3589999999967</v>
      </c>
      <c r="K48" s="22">
        <f t="shared" si="34"/>
        <v>444091.359</v>
      </c>
      <c r="M48" s="22">
        <v>0</v>
      </c>
      <c r="N48" s="22">
        <v>0</v>
      </c>
      <c r="O48" s="22"/>
      <c r="P48" s="24">
        <f>SUM(M48:O48)</f>
        <v>0</v>
      </c>
      <c r="R48" s="22">
        <v>-622.84717600605211</v>
      </c>
      <c r="S48" s="22">
        <v>3599.2505916</v>
      </c>
      <c r="T48" s="22">
        <v>0</v>
      </c>
      <c r="U48" s="24">
        <f>SUM(R48:T48)</f>
        <v>2976.403415593948</v>
      </c>
      <c r="W48" s="22">
        <v>-187.01037236904506</v>
      </c>
      <c r="X48" s="22">
        <v>1080.6779243999999</v>
      </c>
      <c r="Y48" s="22">
        <v>0</v>
      </c>
      <c r="Z48" s="24">
        <f>SUM(W48:Y48)</f>
        <v>893.66755203095488</v>
      </c>
      <c r="AB48" s="22">
        <v>-352.73714918040287</v>
      </c>
      <c r="AC48" s="22">
        <v>2038.3642115999999</v>
      </c>
      <c r="AD48" s="22"/>
      <c r="AE48" s="24">
        <f>SUM(AB48:AD48)</f>
        <v>1685.627062419597</v>
      </c>
      <c r="AG48" s="22">
        <v>0</v>
      </c>
      <c r="AH48" s="22">
        <v>0</v>
      </c>
      <c r="AI48" s="22"/>
      <c r="AJ48" s="24">
        <f>SUM(AG48:AI48)</f>
        <v>0</v>
      </c>
      <c r="AL48" s="22">
        <f t="shared" ref="AL48:AL49" si="35">SUM(K48,P48,U48,Z48,AE48,AJ48)</f>
        <v>449647.0570300445</v>
      </c>
      <c r="AN48" s="22">
        <f t="shared" si="8"/>
        <v>-1162.5946975555</v>
      </c>
      <c r="AO48" s="22">
        <f t="shared" si="9"/>
        <v>6718.2927276</v>
      </c>
      <c r="AP48" s="22">
        <f t="shared" si="10"/>
        <v>0</v>
      </c>
      <c r="AR48" s="24">
        <v>0</v>
      </c>
      <c r="AS48" s="24">
        <v>2976.403415593948</v>
      </c>
      <c r="AT48" s="24">
        <v>893.66755203095488</v>
      </c>
      <c r="AU48" s="24">
        <v>1685.627062419597</v>
      </c>
      <c r="AV48" s="24">
        <v>0</v>
      </c>
    </row>
    <row r="49" spans="2:48">
      <c r="B49" s="22" t="s">
        <v>48</v>
      </c>
      <c r="C49" s="22"/>
      <c r="E49" s="22">
        <v>201559</v>
      </c>
      <c r="F49" s="22">
        <v>202599.448</v>
      </c>
      <c r="G49" s="22"/>
      <c r="H49" s="22"/>
      <c r="I49" s="24">
        <f>SUM(-E49,F49,G49:H49)</f>
        <v>1040.448000000004</v>
      </c>
      <c r="K49" s="22">
        <f t="shared" si="34"/>
        <v>202599.448</v>
      </c>
      <c r="M49" s="22">
        <v>0</v>
      </c>
      <c r="N49" s="22">
        <v>0</v>
      </c>
      <c r="O49" s="22"/>
      <c r="P49" s="24">
        <f>SUM(M49:O49)</f>
        <v>0</v>
      </c>
      <c r="R49" s="22">
        <v>0</v>
      </c>
      <c r="S49" s="22">
        <v>0</v>
      </c>
      <c r="T49" s="22">
        <v>0</v>
      </c>
      <c r="U49" s="24">
        <f>SUM(R49:T49)</f>
        <v>0</v>
      </c>
      <c r="W49" s="22">
        <v>-254.53346047885213</v>
      </c>
      <c r="X49" s="22">
        <v>1512.1283316000001</v>
      </c>
      <c r="Y49" s="22">
        <v>0</v>
      </c>
      <c r="Z49" s="24">
        <f>SUM(W49:Y49)</f>
        <v>1257.5948711211481</v>
      </c>
      <c r="AB49" s="22">
        <v>0</v>
      </c>
      <c r="AC49" s="22">
        <v>0</v>
      </c>
      <c r="AD49" s="22"/>
      <c r="AE49" s="24">
        <f>SUM(AB49:AD49)</f>
        <v>0</v>
      </c>
      <c r="AG49" s="22">
        <v>0</v>
      </c>
      <c r="AH49" s="22">
        <v>0</v>
      </c>
      <c r="AI49" s="22"/>
      <c r="AJ49" s="24">
        <f>SUM(AG49:AI49)</f>
        <v>0</v>
      </c>
      <c r="AL49" s="22">
        <f t="shared" si="35"/>
        <v>203857.04287112114</v>
      </c>
      <c r="AN49" s="22">
        <f t="shared" si="8"/>
        <v>-254.53346047885213</v>
      </c>
      <c r="AO49" s="22">
        <f t="shared" si="9"/>
        <v>1512.1283316000001</v>
      </c>
      <c r="AP49" s="22">
        <f t="shared" si="10"/>
        <v>0</v>
      </c>
      <c r="AR49" s="24">
        <v>0</v>
      </c>
      <c r="AS49" s="24">
        <v>0</v>
      </c>
      <c r="AT49" s="24">
        <v>1257.5948711211481</v>
      </c>
      <c r="AU49" s="24">
        <v>0</v>
      </c>
      <c r="AV49" s="24">
        <v>0</v>
      </c>
    </row>
    <row r="50" spans="2:48">
      <c r="B50" s="22" t="s">
        <v>51</v>
      </c>
      <c r="C50" s="22"/>
      <c r="E50" s="42">
        <f>SUM(E47:E49)</f>
        <v>930160</v>
      </c>
      <c r="F50" s="42">
        <f>SUM(F47:F49)</f>
        <v>934139.30099999998</v>
      </c>
      <c r="G50" s="42"/>
      <c r="H50" s="42"/>
      <c r="I50" s="30">
        <f>SUM(I47:I49)</f>
        <v>3979.3010000000068</v>
      </c>
      <c r="K50" s="42">
        <f>SUM(K47:K49)</f>
        <v>934139.30099999998</v>
      </c>
      <c r="M50" s="42">
        <v>0</v>
      </c>
      <c r="N50" s="42">
        <v>0</v>
      </c>
      <c r="O50" s="46">
        <v>0</v>
      </c>
      <c r="P50" s="30">
        <f>SUM(P47:P49)</f>
        <v>0</v>
      </c>
      <c r="R50" s="42">
        <v>-2706.288536560829</v>
      </c>
      <c r="S50" s="42">
        <v>3599.2505916</v>
      </c>
      <c r="T50" s="46">
        <v>0</v>
      </c>
      <c r="U50" s="30">
        <f>SUM(U47:U49)</f>
        <v>892.96205503917099</v>
      </c>
      <c r="W50" s="42">
        <v>-441.54383284789719</v>
      </c>
      <c r="X50" s="42">
        <v>2592.8062559999998</v>
      </c>
      <c r="Y50" s="46">
        <v>0</v>
      </c>
      <c r="Z50" s="30">
        <f>SUM(Z47:Z49)</f>
        <v>2151.2624231521031</v>
      </c>
      <c r="AB50" s="42">
        <v>-352.73714918040287</v>
      </c>
      <c r="AC50" s="42">
        <v>2038.3642115999999</v>
      </c>
      <c r="AD50" s="46">
        <v>0</v>
      </c>
      <c r="AE50" s="30">
        <f>SUM(AE47:AE49)</f>
        <v>1685.627062419597</v>
      </c>
      <c r="AG50" s="42">
        <v>0</v>
      </c>
      <c r="AH50" s="42">
        <v>0</v>
      </c>
      <c r="AI50" s="46">
        <v>0</v>
      </c>
      <c r="AJ50" s="30">
        <f>SUM(AJ47:AJ49)</f>
        <v>0</v>
      </c>
      <c r="AL50" s="42">
        <f>SUM(AL47:AL49)</f>
        <v>938869.15254061087</v>
      </c>
      <c r="AN50" s="42">
        <f t="shared" si="8"/>
        <v>-3500.5695185891291</v>
      </c>
      <c r="AO50" s="42">
        <f t="shared" si="9"/>
        <v>8230.4210591999999</v>
      </c>
      <c r="AP50" s="42">
        <f t="shared" si="10"/>
        <v>0</v>
      </c>
      <c r="AR50" s="30">
        <v>0</v>
      </c>
      <c r="AS50" s="30">
        <v>892.96205503917099</v>
      </c>
      <c r="AT50" s="30">
        <v>2151.2624231521031</v>
      </c>
      <c r="AU50" s="30">
        <v>1685.627062419597</v>
      </c>
      <c r="AV50" s="30">
        <v>0</v>
      </c>
    </row>
    <row r="51" spans="2:48">
      <c r="B51" s="22"/>
      <c r="C51" s="22"/>
      <c r="E51" s="23"/>
      <c r="F51" s="23"/>
      <c r="G51" s="23"/>
      <c r="H51" s="22"/>
      <c r="I51" s="24"/>
      <c r="K51" s="23"/>
      <c r="M51" s="23"/>
      <c r="N51" s="23"/>
      <c r="O51" s="23"/>
      <c r="P51" s="24"/>
      <c r="R51" s="23"/>
      <c r="S51" s="23"/>
      <c r="T51" s="23"/>
      <c r="U51" s="24"/>
      <c r="W51" s="23"/>
      <c r="X51" s="23"/>
      <c r="Y51" s="23"/>
      <c r="Z51" s="24"/>
      <c r="AB51" s="23"/>
      <c r="AC51" s="23"/>
      <c r="AD51" s="23"/>
      <c r="AE51" s="24"/>
      <c r="AG51" s="23"/>
      <c r="AH51" s="23"/>
      <c r="AI51" s="23"/>
      <c r="AJ51" s="24"/>
      <c r="AL51" s="23"/>
      <c r="AN51" s="23"/>
      <c r="AO51" s="23"/>
      <c r="AP51" s="23"/>
      <c r="AR51" s="24"/>
      <c r="AS51" s="24"/>
      <c r="AT51" s="24"/>
      <c r="AU51" s="24"/>
      <c r="AV51" s="24"/>
    </row>
    <row r="52" spans="2:48">
      <c r="B52" s="22" t="s">
        <v>52</v>
      </c>
      <c r="C52" s="22"/>
      <c r="E52" s="23" t="s">
        <v>20</v>
      </c>
      <c r="F52" s="23" t="s">
        <v>20</v>
      </c>
      <c r="G52" s="23"/>
      <c r="H52" s="22"/>
      <c r="I52" s="24"/>
      <c r="K52" s="23"/>
      <c r="M52" s="23"/>
      <c r="N52" s="23"/>
      <c r="O52" s="23"/>
      <c r="P52" s="24"/>
      <c r="R52" s="23"/>
      <c r="S52" s="23"/>
      <c r="T52" s="23"/>
      <c r="U52" s="24"/>
      <c r="W52" s="23"/>
      <c r="X52" s="23"/>
      <c r="Y52" s="23"/>
      <c r="Z52" s="24"/>
      <c r="AB52" s="23"/>
      <c r="AC52" s="23"/>
      <c r="AD52" s="23"/>
      <c r="AE52" s="24"/>
      <c r="AG52" s="23"/>
      <c r="AH52" s="23"/>
      <c r="AI52" s="23"/>
      <c r="AJ52" s="24"/>
      <c r="AL52" s="23"/>
      <c r="AN52" s="23"/>
      <c r="AO52" s="23"/>
      <c r="AP52" s="23"/>
      <c r="AR52" s="24"/>
      <c r="AS52" s="24"/>
      <c r="AT52" s="24"/>
      <c r="AU52" s="24"/>
      <c r="AV52" s="24"/>
    </row>
    <row r="53" spans="2:48">
      <c r="B53" s="22" t="s">
        <v>46</v>
      </c>
      <c r="C53" s="22"/>
      <c r="E53" s="22">
        <v>-202373</v>
      </c>
      <c r="F53" s="22">
        <v>-204605.17800000001</v>
      </c>
      <c r="G53" s="22"/>
      <c r="H53" s="22"/>
      <c r="I53" s="24">
        <f>SUM(-E53,F53,G53:H53)</f>
        <v>-2232.1780000000144</v>
      </c>
      <c r="K53" s="22">
        <f t="shared" ref="K53:K55" si="36">E53+I53</f>
        <v>-204605.17800000001</v>
      </c>
      <c r="M53" s="22">
        <v>0</v>
      </c>
      <c r="N53" s="22">
        <v>0</v>
      </c>
      <c r="O53" s="22"/>
      <c r="P53" s="24">
        <f>SUM(M53:O53)</f>
        <v>0</v>
      </c>
      <c r="R53" s="22">
        <v>2083.441360554777</v>
      </c>
      <c r="S53" s="22">
        <v>0</v>
      </c>
      <c r="T53" s="22">
        <v>0</v>
      </c>
      <c r="U53" s="24">
        <f>SUM(R53:T53)</f>
        <v>2083.441360554777</v>
      </c>
      <c r="W53" s="22">
        <v>0</v>
      </c>
      <c r="X53" s="22">
        <v>0</v>
      </c>
      <c r="Y53" s="22">
        <v>0</v>
      </c>
      <c r="Z53" s="24">
        <f>SUM(W53:Y53)</f>
        <v>0</v>
      </c>
      <c r="AB53" s="22">
        <v>0</v>
      </c>
      <c r="AC53" s="22">
        <v>0</v>
      </c>
      <c r="AD53" s="22"/>
      <c r="AE53" s="24">
        <f>SUM(AB53:AD53)</f>
        <v>0</v>
      </c>
      <c r="AG53" s="22">
        <v>0</v>
      </c>
      <c r="AH53" s="22">
        <v>0</v>
      </c>
      <c r="AI53" s="22"/>
      <c r="AJ53" s="24">
        <f>SUM(AG53:AI53)</f>
        <v>0</v>
      </c>
      <c r="AL53" s="22">
        <f>SUM(K53,P53,U53,Z53,AE53,AJ53)</f>
        <v>-202521.73663944524</v>
      </c>
      <c r="AN53" s="22">
        <f t="shared" si="8"/>
        <v>2083.441360554777</v>
      </c>
      <c r="AO53" s="22">
        <f t="shared" si="9"/>
        <v>0</v>
      </c>
      <c r="AP53" s="22">
        <f t="shared" si="10"/>
        <v>0</v>
      </c>
      <c r="AR53" s="24">
        <v>0</v>
      </c>
      <c r="AS53" s="24">
        <v>2083.441360554777</v>
      </c>
      <c r="AT53" s="24">
        <v>0</v>
      </c>
      <c r="AU53" s="24">
        <v>0</v>
      </c>
      <c r="AV53" s="24">
        <v>0</v>
      </c>
    </row>
    <row r="54" spans="2:48">
      <c r="B54" s="22" t="s">
        <v>47</v>
      </c>
      <c r="C54" s="22"/>
      <c r="E54" s="22">
        <v>-92485</v>
      </c>
      <c r="F54" s="22">
        <v>-94993.369000000006</v>
      </c>
      <c r="G54" s="22"/>
      <c r="H54" s="22"/>
      <c r="I54" s="24">
        <f>SUM(-E54,F54,G54:H54)</f>
        <v>-2508.3690000000061</v>
      </c>
      <c r="K54" s="22">
        <f t="shared" si="36"/>
        <v>-94993.369000000006</v>
      </c>
      <c r="M54" s="22">
        <v>0</v>
      </c>
      <c r="N54" s="22">
        <v>0</v>
      </c>
      <c r="O54" s="22"/>
      <c r="P54" s="24">
        <f>SUM(M54:O54)</f>
        <v>0</v>
      </c>
      <c r="R54" s="22">
        <v>622.84717600605211</v>
      </c>
      <c r="S54" s="22">
        <v>-47.044025814499996</v>
      </c>
      <c r="T54" s="22">
        <v>0</v>
      </c>
      <c r="U54" s="24">
        <f>SUM(R54:T54)</f>
        <v>575.80315019155216</v>
      </c>
      <c r="W54" s="22">
        <v>187.01037236904506</v>
      </c>
      <c r="X54" s="22">
        <v>-5.1723413621000001</v>
      </c>
      <c r="Y54" s="22">
        <v>0</v>
      </c>
      <c r="Z54" s="24">
        <f>SUM(W54:Y54)</f>
        <v>181.83803100694504</v>
      </c>
      <c r="AB54" s="22">
        <v>352.73714918040287</v>
      </c>
      <c r="AC54" s="22">
        <v>-15.419244226099998</v>
      </c>
      <c r="AD54" s="22"/>
      <c r="AE54" s="24">
        <f>SUM(AB54:AD54)</f>
        <v>337.31790495430289</v>
      </c>
      <c r="AG54" s="22">
        <v>0</v>
      </c>
      <c r="AH54" s="22">
        <v>0</v>
      </c>
      <c r="AI54" s="22"/>
      <c r="AJ54" s="24">
        <f>SUM(AG54:AI54)</f>
        <v>0</v>
      </c>
      <c r="AL54" s="22">
        <f t="shared" ref="AL54:AL55" si="37">SUM(K54,P54,U54,Z54,AE54,AJ54)</f>
        <v>-93898.409913847208</v>
      </c>
      <c r="AN54" s="22">
        <f t="shared" si="8"/>
        <v>1162.5946975555</v>
      </c>
      <c r="AO54" s="22">
        <f t="shared" si="9"/>
        <v>-67.635611402699993</v>
      </c>
      <c r="AP54" s="22">
        <f t="shared" si="10"/>
        <v>0</v>
      </c>
      <c r="AR54" s="24">
        <v>0</v>
      </c>
      <c r="AS54" s="24">
        <v>575.80315019155216</v>
      </c>
      <c r="AT54" s="24">
        <v>181.83803100694504</v>
      </c>
      <c r="AU54" s="24">
        <v>337.31790495430289</v>
      </c>
      <c r="AV54" s="24">
        <v>0</v>
      </c>
    </row>
    <row r="55" spans="2:48">
      <c r="B55" s="22" t="s">
        <v>48</v>
      </c>
      <c r="C55" s="22"/>
      <c r="E55" s="22">
        <v>-87579</v>
      </c>
      <c r="F55" s="22">
        <v>-91012.588000000003</v>
      </c>
      <c r="G55" s="22"/>
      <c r="H55" s="22"/>
      <c r="I55" s="24">
        <f>SUM(-E55,F55,G55:H55)</f>
        <v>-3433.5880000000034</v>
      </c>
      <c r="K55" s="22">
        <f t="shared" si="36"/>
        <v>-91012.588000000003</v>
      </c>
      <c r="M55" s="22">
        <v>0</v>
      </c>
      <c r="N55" s="22">
        <v>0</v>
      </c>
      <c r="O55" s="22"/>
      <c r="P55" s="24">
        <f>SUM(M55:O55)</f>
        <v>0</v>
      </c>
      <c r="R55" s="22">
        <v>0</v>
      </c>
      <c r="S55" s="22">
        <v>0</v>
      </c>
      <c r="T55" s="22">
        <v>0</v>
      </c>
      <c r="U55" s="24">
        <f>SUM(R55:T55)</f>
        <v>0</v>
      </c>
      <c r="W55" s="22">
        <v>254.53346047885213</v>
      </c>
      <c r="X55" s="22">
        <v>-29.461544661299992</v>
      </c>
      <c r="Y55" s="22">
        <v>0</v>
      </c>
      <c r="Z55" s="24">
        <f>SUM(W55:Y55)</f>
        <v>225.07191581755214</v>
      </c>
      <c r="AB55" s="22">
        <v>0</v>
      </c>
      <c r="AC55" s="22">
        <v>0</v>
      </c>
      <c r="AD55" s="22"/>
      <c r="AE55" s="24">
        <f>SUM(AB55:AD55)</f>
        <v>0</v>
      </c>
      <c r="AG55" s="22">
        <v>0</v>
      </c>
      <c r="AH55" s="22">
        <v>0</v>
      </c>
      <c r="AI55" s="22"/>
      <c r="AJ55" s="24">
        <f>SUM(AG55:AI55)</f>
        <v>0</v>
      </c>
      <c r="AL55" s="22">
        <f t="shared" si="37"/>
        <v>-90787.516084182455</v>
      </c>
      <c r="AN55" s="22">
        <f t="shared" si="8"/>
        <v>254.53346047885213</v>
      </c>
      <c r="AO55" s="22">
        <f t="shared" si="9"/>
        <v>-29.461544661299992</v>
      </c>
      <c r="AP55" s="22">
        <f t="shared" si="10"/>
        <v>0</v>
      </c>
      <c r="AR55" s="24">
        <v>0</v>
      </c>
      <c r="AS55" s="24">
        <v>0</v>
      </c>
      <c r="AT55" s="24">
        <v>225.07191581755214</v>
      </c>
      <c r="AU55" s="24">
        <v>0</v>
      </c>
      <c r="AV55" s="24">
        <v>0</v>
      </c>
    </row>
    <row r="56" spans="2:48">
      <c r="B56" s="22" t="s">
        <v>53</v>
      </c>
      <c r="C56" s="22"/>
      <c r="E56" s="42">
        <f>SUM(E53:E55)</f>
        <v>-382437</v>
      </c>
      <c r="F56" s="42">
        <f>SUM(F53:F55)</f>
        <v>-390611.13500000001</v>
      </c>
      <c r="G56" s="42"/>
      <c r="H56" s="42"/>
      <c r="I56" s="30">
        <f>SUM(I53:I55)</f>
        <v>-8174.1350000000239</v>
      </c>
      <c r="K56" s="42">
        <f>SUM(K53:K55)</f>
        <v>-390611.13500000001</v>
      </c>
      <c r="M56" s="42">
        <v>0</v>
      </c>
      <c r="N56" s="42">
        <v>0</v>
      </c>
      <c r="O56" s="46">
        <v>0</v>
      </c>
      <c r="P56" s="30">
        <f>SUM(P53:P55)</f>
        <v>0</v>
      </c>
      <c r="R56" s="42">
        <v>2706.288536560829</v>
      </c>
      <c r="S56" s="42">
        <v>-47.044025814499996</v>
      </c>
      <c r="T56" s="46">
        <v>0</v>
      </c>
      <c r="U56" s="30">
        <f>SUM(U53:U55)</f>
        <v>2659.2445107463291</v>
      </c>
      <c r="W56" s="42">
        <v>441.54383284789719</v>
      </c>
      <c r="X56" s="42">
        <v>-34.633886023399995</v>
      </c>
      <c r="Y56" s="46">
        <v>0</v>
      </c>
      <c r="Z56" s="30">
        <f>SUM(Z53:Z55)</f>
        <v>406.90994682449718</v>
      </c>
      <c r="AB56" s="42">
        <v>352.73714918040287</v>
      </c>
      <c r="AC56" s="42">
        <v>-15.419244226099998</v>
      </c>
      <c r="AD56" s="46">
        <v>0</v>
      </c>
      <c r="AE56" s="30">
        <f>SUM(AE53:AE55)</f>
        <v>337.31790495430289</v>
      </c>
      <c r="AG56" s="42">
        <v>0</v>
      </c>
      <c r="AH56" s="42">
        <v>0</v>
      </c>
      <c r="AI56" s="46">
        <v>0</v>
      </c>
      <c r="AJ56" s="30">
        <f>SUM(AJ53:AJ55)</f>
        <v>0</v>
      </c>
      <c r="AL56" s="42">
        <f>SUM(AL53:AL55)</f>
        <v>-387207.66263747495</v>
      </c>
      <c r="AN56" s="42">
        <f t="shared" si="8"/>
        <v>3500.5695185891291</v>
      </c>
      <c r="AO56" s="42">
        <f t="shared" si="9"/>
        <v>-97.097156063999989</v>
      </c>
      <c r="AP56" s="42">
        <f t="shared" si="10"/>
        <v>0</v>
      </c>
      <c r="AR56" s="30">
        <v>0</v>
      </c>
      <c r="AS56" s="30">
        <v>2659.2445107463291</v>
      </c>
      <c r="AT56" s="30">
        <v>406.90994682449718</v>
      </c>
      <c r="AU56" s="30">
        <v>337.31790495430289</v>
      </c>
      <c r="AV56" s="30">
        <v>0</v>
      </c>
    </row>
    <row r="57" spans="2:48">
      <c r="B57" s="22"/>
      <c r="C57" s="22"/>
      <c r="E57" s="23"/>
      <c r="F57" s="23"/>
      <c r="G57" s="23"/>
      <c r="K57" s="23"/>
      <c r="AL57" s="23"/>
      <c r="AN57" s="23"/>
      <c r="AO57" s="23"/>
      <c r="AP57" s="23"/>
    </row>
    <row r="59" spans="2:48" ht="57">
      <c r="D59" s="43" t="s">
        <v>21</v>
      </c>
      <c r="E59" s="44" t="s">
        <v>54</v>
      </c>
      <c r="F59" s="44" t="s">
        <v>55</v>
      </c>
      <c r="K59" s="44"/>
      <c r="AL59" s="44"/>
      <c r="AN59" s="44"/>
      <c r="AO59" s="44"/>
      <c r="AP59" s="44"/>
    </row>
    <row r="60" spans="2:48">
      <c r="D60" s="2" t="s">
        <v>56</v>
      </c>
      <c r="E60" s="8">
        <v>920468.38000062644</v>
      </c>
      <c r="F60" s="8">
        <v>72288.396421350772</v>
      </c>
    </row>
    <row r="61" spans="2:48">
      <c r="D61" s="2" t="s">
        <v>57</v>
      </c>
      <c r="E61" s="8">
        <v>7076197.5948589919</v>
      </c>
      <c r="F61" s="8">
        <v>0</v>
      </c>
    </row>
    <row r="62" spans="2:48">
      <c r="D62" s="2" t="s">
        <v>58</v>
      </c>
      <c r="E62" s="8">
        <v>-3946952.3364827721</v>
      </c>
      <c r="F62" s="8">
        <v>0</v>
      </c>
    </row>
    <row r="63" spans="2:48">
      <c r="D63" s="2" t="s">
        <v>59</v>
      </c>
      <c r="E63" s="8">
        <v>-367197.92597779131</v>
      </c>
      <c r="F63" s="8">
        <v>0</v>
      </c>
    </row>
    <row r="64" spans="2:48">
      <c r="D64" s="2" t="s">
        <v>60</v>
      </c>
      <c r="E64" s="8">
        <v>804753.95845194266</v>
      </c>
      <c r="F64" s="8">
        <v>0</v>
      </c>
    </row>
    <row r="65" spans="4:42">
      <c r="D65" s="2" t="s">
        <v>61</v>
      </c>
      <c r="E65" s="8">
        <v>153137.90638528686</v>
      </c>
      <c r="F65" s="8">
        <v>1170472.5798063909</v>
      </c>
    </row>
    <row r="66" spans="4:42">
      <c r="D66" s="2" t="s">
        <v>62</v>
      </c>
      <c r="E66" s="8">
        <v>-438847.30648959009</v>
      </c>
      <c r="F66" s="8">
        <v>193844.57795641883</v>
      </c>
      <c r="K66"/>
      <c r="AL66"/>
      <c r="AN66"/>
      <c r="AO66"/>
      <c r="AP66"/>
    </row>
    <row r="67" spans="4:42">
      <c r="D67" s="2" t="s">
        <v>63</v>
      </c>
      <c r="E67" s="37">
        <v>-563460.13896242238</v>
      </c>
      <c r="F67" s="37">
        <v>0</v>
      </c>
      <c r="K67"/>
      <c r="AL67"/>
      <c r="AN67"/>
      <c r="AO67"/>
      <c r="AP67"/>
    </row>
    <row r="68" spans="4:42">
      <c r="E68" s="8">
        <f>SUM(E60:E67)</f>
        <v>3638100.1317842724</v>
      </c>
      <c r="F68" s="8">
        <f>SUM(F60:F67)</f>
        <v>1436605.5541841604</v>
      </c>
      <c r="K68"/>
      <c r="AL68"/>
      <c r="AN68"/>
      <c r="AO68"/>
      <c r="AP68"/>
    </row>
    <row r="69" spans="4:42">
      <c r="K69"/>
      <c r="AL69"/>
      <c r="AN69"/>
      <c r="AO69"/>
      <c r="AP69"/>
    </row>
    <row r="70" spans="4:42">
      <c r="K70"/>
      <c r="AL70"/>
      <c r="AN70"/>
      <c r="AO70"/>
      <c r="AP70"/>
    </row>
    <row r="71" spans="4:42">
      <c r="K71"/>
      <c r="AL71"/>
      <c r="AN71"/>
      <c r="AO71"/>
      <c r="AP71"/>
    </row>
  </sheetData>
  <mergeCells count="5">
    <mergeCell ref="M6:P6"/>
    <mergeCell ref="R6:U6"/>
    <mergeCell ref="W6:Z6"/>
    <mergeCell ref="AB6:AE6"/>
    <mergeCell ref="AG6:AJ6"/>
  </mergeCells>
  <pageMargins left="0.45" right="0.51" top="1" bottom="1" header="0.5" footer="0.5"/>
  <pageSetup scale="46" firstPageNumber="4" orientation="landscape" r:id="rId1"/>
  <headerFooter scaleWithDoc="0" alignWithMargins="0">
    <oddHeader>&amp;L&amp;8Avista
Ms. Schultz Workpapers&amp;R&amp;8&amp;F
Workpaper Ref. &amp;A</oddHeader>
    <oddFooter>&amp;R&amp;8Page &amp;P of &amp;N</oddFooter>
  </headerFooter>
  <colBreaks count="1" manualBreakCount="1">
    <brk id="27" max="67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B6E0B-BD48-40E8-AC7B-82AA066ED402}">
  <dimension ref="A2:BL65"/>
  <sheetViews>
    <sheetView topLeftCell="D1" zoomScale="115" zoomScaleNormal="115" workbookViewId="0">
      <selection activeCell="G4" sqref="G4"/>
    </sheetView>
  </sheetViews>
  <sheetFormatPr defaultColWidth="10.6640625" defaultRowHeight="13.2"/>
  <cols>
    <col min="1" max="1" width="0.5546875" style="3" customWidth="1"/>
    <col min="2" max="3" width="1.6640625" style="2" customWidth="1"/>
    <col min="4" max="4" width="36.44140625" style="2" customWidth="1"/>
    <col min="5" max="6" width="12.5546875" style="8" bestFit="1" customWidth="1"/>
    <col min="7" max="7" width="13" style="8" bestFit="1" customWidth="1"/>
    <col min="8" max="8" width="14.5546875" style="8" bestFit="1" customWidth="1"/>
    <col min="9" max="9" width="14" style="5" bestFit="1" customWidth="1"/>
    <col min="10" max="10" width="2" style="6" customWidth="1"/>
    <col min="11" max="11" width="16.33203125" style="8" bestFit="1" customWidth="1"/>
    <col min="12" max="12" width="2.33203125" style="6" customWidth="1"/>
    <col min="13" max="15" width="10.33203125" style="8" customWidth="1"/>
    <col min="16" max="16" width="14.44140625" style="5" bestFit="1" customWidth="1"/>
    <col min="17" max="17" width="1.88671875" style="6" customWidth="1"/>
    <col min="18" max="20" width="10.33203125" style="8" customWidth="1"/>
    <col min="21" max="21" width="14.44140625" style="5" bestFit="1" customWidth="1"/>
    <col min="22" max="22" width="1.88671875" style="6" customWidth="1"/>
    <col min="23" max="25" width="10.33203125" style="8" customWidth="1"/>
    <col min="26" max="26" width="14.44140625" style="5" bestFit="1" customWidth="1"/>
    <col min="27" max="27" width="1.88671875" style="6" customWidth="1"/>
    <col min="28" max="30" width="10.33203125" style="8" customWidth="1"/>
    <col min="31" max="31" width="14.44140625" style="5" bestFit="1" customWidth="1"/>
    <col min="32" max="32" width="1.88671875" style="6" customWidth="1"/>
    <col min="33" max="35" width="10.33203125" style="8" customWidth="1"/>
    <col min="36" max="36" width="14.44140625" style="5" bestFit="1" customWidth="1"/>
    <col min="37" max="37" width="1.88671875" style="6" customWidth="1"/>
    <col min="38" max="38" width="17.44140625" style="6" bestFit="1" customWidth="1"/>
    <col min="39" max="39" width="10.6640625" style="2"/>
    <col min="40" max="42" width="17.44140625" style="6" bestFit="1" customWidth="1"/>
    <col min="43" max="43" width="10.6640625" style="2"/>
    <col min="44" max="48" width="14.44140625" style="5" bestFit="1" customWidth="1"/>
    <col min="49" max="16384" width="10.6640625" style="2"/>
  </cols>
  <sheetData>
    <row r="2" spans="1:64">
      <c r="A2" s="1" t="s">
        <v>0</v>
      </c>
      <c r="D2" s="3"/>
      <c r="E2" s="4"/>
      <c r="F2" s="4"/>
      <c r="G2" s="4"/>
      <c r="H2" s="4"/>
      <c r="K2" s="4"/>
      <c r="M2" s="4"/>
      <c r="N2" s="4"/>
      <c r="O2" s="4"/>
      <c r="R2" s="4"/>
      <c r="S2" s="4"/>
      <c r="T2" s="4"/>
      <c r="W2" s="4"/>
      <c r="X2" s="4"/>
      <c r="Y2" s="4"/>
      <c r="AB2" s="4"/>
      <c r="AC2" s="4"/>
      <c r="AD2" s="4"/>
      <c r="AG2" s="4"/>
      <c r="AH2" s="4"/>
      <c r="AI2" s="4"/>
    </row>
    <row r="3" spans="1:64" ht="12.75" customHeight="1">
      <c r="A3" s="1" t="s">
        <v>64</v>
      </c>
      <c r="D3" s="3"/>
      <c r="E3" s="7"/>
      <c r="F3" s="7"/>
      <c r="G3" s="7"/>
      <c r="H3" s="7"/>
      <c r="K3" s="7"/>
      <c r="M3" s="7"/>
      <c r="N3" s="7"/>
      <c r="O3" s="7"/>
      <c r="R3" s="7"/>
      <c r="S3" s="7"/>
      <c r="T3" s="7"/>
      <c r="W3" s="7"/>
      <c r="X3" s="7"/>
      <c r="Y3" s="7"/>
      <c r="AB3" s="7"/>
      <c r="AC3" s="7"/>
      <c r="AD3" s="7"/>
      <c r="AG3" s="7"/>
      <c r="AH3" s="7"/>
      <c r="AI3" s="7"/>
    </row>
    <row r="4" spans="1:64">
      <c r="A4" s="1" t="s">
        <v>2</v>
      </c>
      <c r="D4" s="3"/>
    </row>
    <row r="5" spans="1:64" ht="12.75" customHeight="1">
      <c r="A5" s="1" t="s">
        <v>3</v>
      </c>
      <c r="D5" s="3"/>
      <c r="E5" s="7"/>
      <c r="F5" s="7"/>
      <c r="G5" s="7"/>
      <c r="H5" s="7"/>
      <c r="K5" s="7"/>
      <c r="M5" s="7"/>
      <c r="N5" s="7"/>
      <c r="O5" s="7"/>
      <c r="R5" s="7"/>
      <c r="S5" s="7"/>
      <c r="T5" s="7"/>
      <c r="W5" s="7"/>
      <c r="X5" s="7"/>
      <c r="Y5" s="7"/>
      <c r="AB5" s="7"/>
      <c r="AC5" s="7"/>
      <c r="AD5" s="7"/>
      <c r="AG5" s="7"/>
      <c r="AH5" s="7"/>
      <c r="AI5" s="7"/>
    </row>
    <row r="6" spans="1:64" s="9" customFormat="1" ht="12.75" customHeight="1">
      <c r="E6" s="9" t="s">
        <v>4</v>
      </c>
      <c r="F6" s="9" t="s">
        <v>5</v>
      </c>
      <c r="G6" s="9" t="s">
        <v>6</v>
      </c>
      <c r="H6" s="9" t="s">
        <v>6</v>
      </c>
      <c r="I6" s="10" t="s">
        <v>7</v>
      </c>
      <c r="J6"/>
      <c r="K6" s="9" t="s">
        <v>8</v>
      </c>
      <c r="M6" s="61" t="s">
        <v>9</v>
      </c>
      <c r="N6" s="62"/>
      <c r="O6" s="62"/>
      <c r="P6" s="63"/>
      <c r="R6" s="61" t="s">
        <v>74</v>
      </c>
      <c r="S6" s="62"/>
      <c r="T6" s="62"/>
      <c r="U6" s="63"/>
      <c r="W6" s="61" t="s">
        <v>76</v>
      </c>
      <c r="X6" s="62"/>
      <c r="Y6" s="62"/>
      <c r="Z6" s="63"/>
      <c r="AB6" s="61" t="s">
        <v>78</v>
      </c>
      <c r="AC6" s="62"/>
      <c r="AD6" s="62"/>
      <c r="AE6" s="63"/>
      <c r="AG6" s="61" t="s">
        <v>80</v>
      </c>
      <c r="AH6" s="62"/>
      <c r="AI6" s="62"/>
      <c r="AJ6" s="63"/>
      <c r="AL6" s="10" t="s">
        <v>8</v>
      </c>
      <c r="AN6" s="10" t="s">
        <v>83</v>
      </c>
      <c r="AO6" s="10" t="s">
        <v>83</v>
      </c>
      <c r="AP6" s="10" t="s">
        <v>83</v>
      </c>
    </row>
    <row r="7" spans="1:64" s="9" customFormat="1" ht="57">
      <c r="A7" s="11"/>
      <c r="B7" s="12"/>
      <c r="C7" s="13"/>
      <c r="D7" s="14" t="s">
        <v>10</v>
      </c>
      <c r="E7" s="15" t="s">
        <v>11</v>
      </c>
      <c r="F7" s="15" t="s">
        <v>11</v>
      </c>
      <c r="G7" s="15" t="s">
        <v>12</v>
      </c>
      <c r="H7" s="15" t="s">
        <v>13</v>
      </c>
      <c r="I7" s="16" t="s">
        <v>14</v>
      </c>
      <c r="J7"/>
      <c r="K7" s="15" t="s">
        <v>15</v>
      </c>
      <c r="M7" s="15" t="s">
        <v>16</v>
      </c>
      <c r="N7" s="15" t="s">
        <v>17</v>
      </c>
      <c r="O7" s="15" t="s">
        <v>72</v>
      </c>
      <c r="P7" s="16" t="s">
        <v>73</v>
      </c>
      <c r="R7" s="15" t="s">
        <v>16</v>
      </c>
      <c r="S7" s="15" t="s">
        <v>17</v>
      </c>
      <c r="T7" s="15" t="s">
        <v>72</v>
      </c>
      <c r="U7" s="16" t="s">
        <v>75</v>
      </c>
      <c r="W7" s="15" t="s">
        <v>16</v>
      </c>
      <c r="X7" s="15" t="s">
        <v>17</v>
      </c>
      <c r="Y7" s="15" t="s">
        <v>72</v>
      </c>
      <c r="Z7" s="16" t="s">
        <v>77</v>
      </c>
      <c r="AB7" s="15" t="s">
        <v>16</v>
      </c>
      <c r="AC7" s="15" t="s">
        <v>17</v>
      </c>
      <c r="AD7" s="15" t="s">
        <v>72</v>
      </c>
      <c r="AE7" s="16" t="s">
        <v>79</v>
      </c>
      <c r="AG7" s="15" t="s">
        <v>16</v>
      </c>
      <c r="AH7" s="15" t="s">
        <v>17</v>
      </c>
      <c r="AI7" s="15" t="s">
        <v>72</v>
      </c>
      <c r="AJ7" s="16" t="s">
        <v>81</v>
      </c>
      <c r="AL7" s="49" t="s">
        <v>18</v>
      </c>
      <c r="AN7" s="49" t="s">
        <v>82</v>
      </c>
      <c r="AO7" s="49" t="s">
        <v>17</v>
      </c>
      <c r="AP7" s="49" t="s">
        <v>72</v>
      </c>
      <c r="AR7" s="16" t="s">
        <v>73</v>
      </c>
      <c r="AS7" s="16" t="s">
        <v>75</v>
      </c>
      <c r="AT7" s="16" t="s">
        <v>77</v>
      </c>
      <c r="AU7" s="16" t="s">
        <v>79</v>
      </c>
      <c r="AV7" s="16" t="s">
        <v>81</v>
      </c>
    </row>
    <row r="8" spans="1:64" s="17" customFormat="1">
      <c r="B8" s="18"/>
      <c r="E8" s="19"/>
      <c r="F8" s="19"/>
      <c r="G8" s="19"/>
      <c r="H8" s="19"/>
      <c r="I8" s="20"/>
      <c r="J8" s="6"/>
      <c r="K8" s="19"/>
      <c r="M8" s="52" t="s">
        <v>84</v>
      </c>
      <c r="N8" s="19"/>
      <c r="O8" s="19"/>
      <c r="P8" s="20"/>
      <c r="R8" s="52" t="s">
        <v>84</v>
      </c>
      <c r="S8" s="19"/>
      <c r="T8" s="19"/>
      <c r="U8" s="20"/>
      <c r="W8" s="52" t="s">
        <v>84</v>
      </c>
      <c r="X8" s="19"/>
      <c r="Y8" s="19"/>
      <c r="Z8" s="20"/>
      <c r="AB8" s="52" t="s">
        <v>84</v>
      </c>
      <c r="AC8" s="19"/>
      <c r="AD8" s="19"/>
      <c r="AE8" s="20"/>
      <c r="AG8" s="52" t="s">
        <v>84</v>
      </c>
      <c r="AH8" s="19"/>
      <c r="AI8" s="19"/>
      <c r="AJ8" s="20"/>
      <c r="AN8" s="52" t="s">
        <v>84</v>
      </c>
      <c r="AP8" s="52" t="s">
        <v>84</v>
      </c>
      <c r="AR8" s="20"/>
      <c r="AS8" s="20"/>
      <c r="AT8" s="20"/>
      <c r="AU8" s="20"/>
      <c r="AV8" s="20"/>
    </row>
    <row r="9" spans="1:64" s="22" customFormat="1">
      <c r="A9" s="21"/>
      <c r="B9" s="22" t="s">
        <v>19</v>
      </c>
      <c r="E9" s="23" t="s">
        <v>20</v>
      </c>
      <c r="F9" s="23" t="s">
        <v>21</v>
      </c>
      <c r="G9" s="23"/>
      <c r="H9" s="23" t="s">
        <v>21</v>
      </c>
      <c r="I9" s="24"/>
      <c r="J9" s="6"/>
      <c r="K9" s="23"/>
      <c r="M9" s="23"/>
      <c r="N9" s="23"/>
      <c r="O9" s="23"/>
      <c r="P9" s="24"/>
      <c r="R9" s="23"/>
      <c r="S9" s="23"/>
      <c r="T9" s="23"/>
      <c r="U9" s="24"/>
      <c r="W9" s="23"/>
      <c r="X9" s="23"/>
      <c r="Y9" s="23"/>
      <c r="Z9" s="24"/>
      <c r="AB9" s="23"/>
      <c r="AC9" s="23"/>
      <c r="AD9" s="23"/>
      <c r="AE9" s="24"/>
      <c r="AG9" s="23"/>
      <c r="AH9" s="23"/>
      <c r="AI9" s="23"/>
      <c r="AJ9" s="24"/>
      <c r="AR9" s="24"/>
      <c r="AS9" s="24"/>
      <c r="AT9" s="24"/>
      <c r="AU9" s="24"/>
      <c r="AV9" s="24"/>
    </row>
    <row r="10" spans="1:64" s="22" customFormat="1">
      <c r="A10" s="21"/>
      <c r="C10" s="22" t="s">
        <v>22</v>
      </c>
      <c r="E10" s="22">
        <v>5477</v>
      </c>
      <c r="F10" s="25">
        <f>E10+(E37/1000)</f>
        <v>5753.333988015981</v>
      </c>
      <c r="H10" s="25">
        <f>-(F37/1000)</f>
        <v>22.48676223963114</v>
      </c>
      <c r="I10" s="24">
        <f>SUM(-E10,F10,G10:H10)</f>
        <v>298.82075025561221</v>
      </c>
      <c r="J10" s="6"/>
      <c r="K10" s="22">
        <f>E10+I10</f>
        <v>5775.8207502556124</v>
      </c>
      <c r="M10" s="22">
        <v>-100.09833660984701</v>
      </c>
      <c r="N10" s="22">
        <v>676</v>
      </c>
      <c r="P10" s="24">
        <f>SUM(M10:O10)</f>
        <v>575.90166339015298</v>
      </c>
      <c r="R10" s="22">
        <v>0</v>
      </c>
      <c r="S10" s="22">
        <v>56</v>
      </c>
      <c r="U10" s="24">
        <f>SUM(R10:T10)</f>
        <v>56</v>
      </c>
      <c r="W10" s="22">
        <v>0</v>
      </c>
      <c r="X10" s="22">
        <v>2</v>
      </c>
      <c r="Z10" s="24">
        <f>SUM(W10:Y10)</f>
        <v>2</v>
      </c>
      <c r="AB10" s="22">
        <v>0</v>
      </c>
      <c r="AC10" s="22">
        <v>0</v>
      </c>
      <c r="AE10" s="24">
        <f>SUM(AB10:AD10)</f>
        <v>0</v>
      </c>
      <c r="AG10" s="22">
        <v>-18.9745691901227</v>
      </c>
      <c r="AH10" s="22">
        <v>522</v>
      </c>
      <c r="AJ10" s="24">
        <f>SUM(AG10:AI10)</f>
        <v>503.02543080987732</v>
      </c>
      <c r="AL10" s="22">
        <f>SUM(K10,P10,U10,Z10,AE10,AJ10)</f>
        <v>6912.7478444556427</v>
      </c>
      <c r="AN10" s="22">
        <f>SUM(M10,R10,W10,AB10,AG10)</f>
        <v>-119.0729057999697</v>
      </c>
      <c r="AO10" s="22">
        <f t="shared" ref="AO10:AP13" si="0">SUM(N10,S10,X10,AC10,AH10)</f>
        <v>1256</v>
      </c>
      <c r="AP10" s="22">
        <f t="shared" si="0"/>
        <v>0</v>
      </c>
      <c r="AR10" s="24">
        <v>575.90166339015298</v>
      </c>
      <c r="AS10" s="24">
        <v>56</v>
      </c>
      <c r="AT10" s="24">
        <v>2</v>
      </c>
      <c r="AU10" s="24">
        <v>0</v>
      </c>
      <c r="AV10" s="24">
        <v>503.02543080987732</v>
      </c>
    </row>
    <row r="11" spans="1:64" s="22" customFormat="1">
      <c r="A11" s="21"/>
      <c r="C11" s="22" t="s">
        <v>65</v>
      </c>
      <c r="E11" s="22">
        <v>494.267</v>
      </c>
      <c r="F11" s="25">
        <f>E11+(E38/1000)</f>
        <v>330.26042605467478</v>
      </c>
      <c r="H11" s="25">
        <f>-(F38/1000)</f>
        <v>0</v>
      </c>
      <c r="I11" s="24">
        <f>SUM(-E11,F11,G11:H11)</f>
        <v>-164.00657394532521</v>
      </c>
      <c r="J11" s="6"/>
      <c r="K11" s="22">
        <f t="shared" ref="K11:K13" si="1">E11+I11</f>
        <v>330.26042605467478</v>
      </c>
      <c r="M11" s="22">
        <v>0</v>
      </c>
      <c r="N11" s="22">
        <v>0</v>
      </c>
      <c r="P11" s="24">
        <f t="shared" ref="P11:P13" si="2">SUM(M11:O11)</f>
        <v>0</v>
      </c>
      <c r="R11" s="22">
        <v>-0.62178428448638723</v>
      </c>
      <c r="S11" s="22">
        <v>20</v>
      </c>
      <c r="U11" s="24">
        <f t="shared" ref="U11:U13" si="3">SUM(R11:T11)</f>
        <v>19.378215715513612</v>
      </c>
      <c r="W11" s="22">
        <v>0</v>
      </c>
      <c r="X11" s="22">
        <v>0</v>
      </c>
      <c r="Z11" s="24">
        <f t="shared" ref="Z11:Z13" si="4">SUM(W11:Y11)</f>
        <v>0</v>
      </c>
      <c r="AB11" s="22">
        <v>0</v>
      </c>
      <c r="AC11" s="22">
        <v>0</v>
      </c>
      <c r="AE11" s="24">
        <f t="shared" ref="AE11:AE13" si="5">SUM(AB11:AD11)</f>
        <v>0</v>
      </c>
      <c r="AG11" s="22">
        <v>0</v>
      </c>
      <c r="AH11" s="22">
        <v>0</v>
      </c>
      <c r="AJ11" s="24">
        <f t="shared" ref="AJ11:AJ13" si="6">SUM(AG11:AI11)</f>
        <v>0</v>
      </c>
      <c r="AL11" s="22">
        <f t="shared" ref="AL11:AL13" si="7">SUM(K11,P11,U11,Z11,AE11,AJ11)</f>
        <v>349.63864177018837</v>
      </c>
      <c r="AN11" s="22">
        <f t="shared" ref="AN11:AP29" si="8">SUM(M11,R11,W11,AB11,AG11)</f>
        <v>-0.62178428448638723</v>
      </c>
      <c r="AO11" s="22">
        <f t="shared" si="0"/>
        <v>20</v>
      </c>
      <c r="AP11" s="22">
        <f t="shared" si="0"/>
        <v>0</v>
      </c>
      <c r="AR11" s="24">
        <v>0</v>
      </c>
      <c r="AS11" s="24">
        <v>19.378215715513612</v>
      </c>
      <c r="AT11" s="24">
        <v>0</v>
      </c>
      <c r="AU11" s="24">
        <v>0</v>
      </c>
      <c r="AV11" s="24">
        <v>0</v>
      </c>
    </row>
    <row r="12" spans="1:64" s="22" customFormat="1">
      <c r="A12" s="21"/>
      <c r="C12" s="22" t="s">
        <v>25</v>
      </c>
      <c r="E12" s="22">
        <v>12468.481</v>
      </c>
      <c r="F12" s="25">
        <f>E12+(E39/1000)</f>
        <v>13089.279890452981</v>
      </c>
      <c r="G12" s="22">
        <v>-238.18748793304985</v>
      </c>
      <c r="H12" s="25">
        <f>-(F39/1000)</f>
        <v>-494.86848358814746</v>
      </c>
      <c r="I12" s="24">
        <f>SUM(-E12,F12,G12:H12)</f>
        <v>-112.25708106821617</v>
      </c>
      <c r="J12" s="6"/>
      <c r="K12" s="22">
        <f t="shared" si="1"/>
        <v>12356.223918931784</v>
      </c>
      <c r="M12" s="22">
        <v>0</v>
      </c>
      <c r="N12" s="22">
        <v>0</v>
      </c>
      <c r="P12" s="24">
        <f t="shared" si="2"/>
        <v>0</v>
      </c>
      <c r="R12" s="22">
        <v>-16.930458875732004</v>
      </c>
      <c r="S12" s="22">
        <v>117</v>
      </c>
      <c r="U12" s="24">
        <f t="shared" si="3"/>
        <v>100.069541124268</v>
      </c>
      <c r="W12" s="22">
        <v>-14.04119807431552</v>
      </c>
      <c r="X12" s="22">
        <v>97</v>
      </c>
      <c r="Z12" s="24">
        <f t="shared" si="4"/>
        <v>82.958801925684483</v>
      </c>
      <c r="AB12" s="22">
        <v>-46.845213386226867</v>
      </c>
      <c r="AC12" s="22">
        <v>323</v>
      </c>
      <c r="AE12" s="24">
        <f t="shared" si="5"/>
        <v>276.15478661377313</v>
      </c>
      <c r="AG12" s="22">
        <v>0</v>
      </c>
      <c r="AH12" s="22">
        <v>0</v>
      </c>
      <c r="AJ12" s="24">
        <f t="shared" si="6"/>
        <v>0</v>
      </c>
      <c r="AL12" s="22">
        <f t="shared" si="7"/>
        <v>12815.407048595511</v>
      </c>
      <c r="AN12" s="22">
        <f t="shared" si="8"/>
        <v>-77.816870336274391</v>
      </c>
      <c r="AO12" s="22">
        <f t="shared" si="0"/>
        <v>537</v>
      </c>
      <c r="AP12" s="22">
        <f t="shared" si="0"/>
        <v>0</v>
      </c>
      <c r="AR12" s="24">
        <v>0</v>
      </c>
      <c r="AS12" s="24">
        <v>100.069541124268</v>
      </c>
      <c r="AT12" s="24">
        <v>82.958801925684483</v>
      </c>
      <c r="AU12" s="24">
        <v>276.15478661377313</v>
      </c>
      <c r="AV12" s="24">
        <v>0</v>
      </c>
    </row>
    <row r="13" spans="1:64" s="22" customFormat="1">
      <c r="A13" s="21"/>
      <c r="C13" s="22" t="s">
        <v>26</v>
      </c>
      <c r="E13" s="27">
        <v>5200.7920000000004</v>
      </c>
      <c r="F13" s="25">
        <f>E13+(SUM(E40:E41)/1000)</f>
        <v>4972.4318243303351</v>
      </c>
      <c r="G13" s="27"/>
      <c r="H13" s="25">
        <f>-(SUM(F40:F41)/1000)</f>
        <v>-56.639823581020998</v>
      </c>
      <c r="I13" s="24">
        <f>SUM(-E13,F13,G13:H13)</f>
        <v>-284.9999992506863</v>
      </c>
      <c r="J13" s="6"/>
      <c r="K13" s="27">
        <f t="shared" si="1"/>
        <v>4915.792000749314</v>
      </c>
      <c r="M13" s="27">
        <v>0</v>
      </c>
      <c r="N13" s="27">
        <v>1</v>
      </c>
      <c r="O13" s="27"/>
      <c r="P13" s="24">
        <f t="shared" si="2"/>
        <v>1</v>
      </c>
      <c r="R13" s="27">
        <v>-22.084279733142036</v>
      </c>
      <c r="S13" s="27">
        <v>33</v>
      </c>
      <c r="T13" s="27"/>
      <c r="U13" s="24">
        <f t="shared" si="3"/>
        <v>10.915720266857964</v>
      </c>
      <c r="W13" s="27">
        <v>-52.284159971240697</v>
      </c>
      <c r="X13" s="27">
        <v>196</v>
      </c>
      <c r="Y13" s="27"/>
      <c r="Z13" s="24">
        <f t="shared" si="4"/>
        <v>143.71584002875932</v>
      </c>
      <c r="AB13" s="27">
        <v>0</v>
      </c>
      <c r="AC13" s="27">
        <v>0</v>
      </c>
      <c r="AD13" s="27"/>
      <c r="AE13" s="24">
        <f t="shared" si="5"/>
        <v>0</v>
      </c>
      <c r="AG13" s="27">
        <v>-97.358385635057672</v>
      </c>
      <c r="AH13" s="27">
        <v>236</v>
      </c>
      <c r="AI13" s="27"/>
      <c r="AJ13" s="24">
        <f t="shared" si="6"/>
        <v>138.64161436494231</v>
      </c>
      <c r="AL13" s="27">
        <f t="shared" si="7"/>
        <v>5210.0651754098726</v>
      </c>
      <c r="AN13" s="27">
        <f t="shared" si="8"/>
        <v>-171.72682533944041</v>
      </c>
      <c r="AO13" s="27">
        <f t="shared" si="0"/>
        <v>466</v>
      </c>
      <c r="AP13" s="27">
        <f t="shared" si="0"/>
        <v>0</v>
      </c>
      <c r="AR13" s="24">
        <v>1</v>
      </c>
      <c r="AS13" s="24">
        <v>10.915720266857964</v>
      </c>
      <c r="AT13" s="24">
        <v>143.71584002875932</v>
      </c>
      <c r="AU13" s="24">
        <v>0</v>
      </c>
      <c r="AV13" s="24">
        <v>138.64161436494231</v>
      </c>
    </row>
    <row r="14" spans="1:64" s="22" customFormat="1" ht="18" customHeight="1" thickBot="1">
      <c r="A14" s="21"/>
      <c r="B14" s="22" t="s">
        <v>66</v>
      </c>
      <c r="E14" s="27">
        <f>SUM(E10:E13)</f>
        <v>23640.54</v>
      </c>
      <c r="F14" s="27">
        <f>SUM(F10:F13)</f>
        <v>24145.306128853972</v>
      </c>
      <c r="G14" s="29">
        <f>SUM(G10:G13)</f>
        <v>-238.18748793304985</v>
      </c>
      <c r="H14" s="27">
        <f>SUM(H10:H13)</f>
        <v>-529.0215449295373</v>
      </c>
      <c r="I14" s="30">
        <f>SUM(I10:I13)</f>
        <v>-262.44290400861547</v>
      </c>
      <c r="J14" s="6"/>
      <c r="K14" s="27">
        <f>SUM(K10:K13)</f>
        <v>23378.097095991383</v>
      </c>
      <c r="M14" s="27">
        <v>-100.09833660984701</v>
      </c>
      <c r="N14" s="27">
        <v>677</v>
      </c>
      <c r="O14" s="45">
        <v>0</v>
      </c>
      <c r="P14" s="30">
        <f>SUM(P10:P13)</f>
        <v>576.90166339015298</v>
      </c>
      <c r="R14" s="27">
        <v>-39.636522893360429</v>
      </c>
      <c r="S14" s="27">
        <v>226</v>
      </c>
      <c r="T14" s="45">
        <v>0</v>
      </c>
      <c r="U14" s="30">
        <f>SUM(U10:U13)</f>
        <v>186.36347710663958</v>
      </c>
      <c r="W14" s="27">
        <v>-66.325358045556214</v>
      </c>
      <c r="X14" s="27">
        <v>295</v>
      </c>
      <c r="Y14" s="45">
        <v>0</v>
      </c>
      <c r="Z14" s="30">
        <f>SUM(Z10:Z13)</f>
        <v>228.67464195444381</v>
      </c>
      <c r="AB14" s="27">
        <v>-46.845213386226867</v>
      </c>
      <c r="AC14" s="27">
        <v>323</v>
      </c>
      <c r="AD14" s="45">
        <v>0</v>
      </c>
      <c r="AE14" s="30">
        <f>SUM(AE10:AE13)</f>
        <v>276.15478661377313</v>
      </c>
      <c r="AG14" s="27">
        <v>-116.33295482518037</v>
      </c>
      <c r="AH14" s="27">
        <v>758</v>
      </c>
      <c r="AI14" s="45">
        <v>0</v>
      </c>
      <c r="AJ14" s="30">
        <f>SUM(AJ10:AJ13)</f>
        <v>641.66704517481958</v>
      </c>
      <c r="AL14" s="27">
        <f>SUM(AL10:AL13)</f>
        <v>25287.858710231216</v>
      </c>
      <c r="AN14" s="27">
        <f>SUM(AN10:AN13)</f>
        <v>-369.2383857601709</v>
      </c>
      <c r="AO14" s="27">
        <f t="shared" ref="AO14:AP14" si="9">SUM(AO10:AO13)</f>
        <v>2279</v>
      </c>
      <c r="AP14" s="27">
        <f t="shared" si="9"/>
        <v>0</v>
      </c>
      <c r="AR14" s="30">
        <v>576.90166339015298</v>
      </c>
      <c r="AS14" s="30">
        <v>186.36347710663958</v>
      </c>
      <c r="AT14" s="30">
        <v>228.67464195444381</v>
      </c>
      <c r="AU14" s="30">
        <v>276.15478661377313</v>
      </c>
      <c r="AV14" s="30">
        <v>641.66704517481958</v>
      </c>
    </row>
    <row r="15" spans="1:64" s="6" customFormat="1" ht="13.8" thickBot="1">
      <c r="A15" s="31"/>
      <c r="B15" s="2"/>
      <c r="C15" s="2"/>
      <c r="D15" s="2"/>
      <c r="E15" s="8"/>
      <c r="F15" s="8"/>
      <c r="G15" s="8"/>
      <c r="H15" s="8"/>
      <c r="I15" s="24"/>
      <c r="K15" s="8"/>
      <c r="M15" s="8"/>
      <c r="N15" s="8"/>
      <c r="O15" s="22"/>
      <c r="P15" s="24"/>
      <c r="R15" s="8"/>
      <c r="S15" s="8"/>
      <c r="T15" s="22"/>
      <c r="U15" s="24"/>
      <c r="W15" s="8"/>
      <c r="X15" s="8"/>
      <c r="Y15" s="22"/>
      <c r="Z15" s="24"/>
      <c r="AB15" s="8"/>
      <c r="AC15" s="8"/>
      <c r="AD15" s="22"/>
      <c r="AE15" s="24"/>
      <c r="AG15" s="8"/>
      <c r="AH15" s="8"/>
      <c r="AI15" s="22"/>
      <c r="AJ15" s="24"/>
      <c r="AL15" s="8"/>
      <c r="AM15" s="2"/>
      <c r="AN15" s="54" t="s">
        <v>85</v>
      </c>
      <c r="AO15" s="55">
        <f>(AN14+AP14)/AO14</f>
        <v>-0.16201772082499821</v>
      </c>
      <c r="AP15" s="8"/>
      <c r="AQ15" s="2"/>
      <c r="AR15" s="24"/>
      <c r="AS15" s="24"/>
      <c r="AT15" s="24"/>
      <c r="AU15" s="24"/>
      <c r="AV15" s="24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</row>
    <row r="16" spans="1:64" s="6" customFormat="1">
      <c r="A16" s="31"/>
      <c r="B16" s="2" t="s">
        <v>28</v>
      </c>
      <c r="C16" s="2"/>
      <c r="D16" s="2"/>
      <c r="E16" s="8"/>
      <c r="F16" s="8"/>
      <c r="G16" s="8"/>
      <c r="H16" s="8"/>
      <c r="I16" s="24"/>
      <c r="K16" s="8"/>
      <c r="M16" s="8"/>
      <c r="N16" s="8"/>
      <c r="O16" s="8"/>
      <c r="P16" s="24"/>
      <c r="R16" s="8"/>
      <c r="S16" s="8"/>
      <c r="T16" s="8"/>
      <c r="U16" s="24"/>
      <c r="W16" s="8"/>
      <c r="X16" s="8"/>
      <c r="Y16" s="8"/>
      <c r="Z16" s="24"/>
      <c r="AB16" s="8"/>
      <c r="AC16" s="8"/>
      <c r="AD16" s="8"/>
      <c r="AE16" s="24"/>
      <c r="AG16" s="8"/>
      <c r="AH16" s="8"/>
      <c r="AI16" s="8"/>
      <c r="AJ16" s="24"/>
      <c r="AL16" s="8"/>
      <c r="AM16" s="2"/>
      <c r="AN16" s="8"/>
      <c r="AO16" s="8"/>
      <c r="AP16" s="8"/>
      <c r="AQ16" s="2"/>
      <c r="AR16" s="24"/>
      <c r="AS16" s="24"/>
      <c r="AT16" s="24"/>
      <c r="AU16" s="24"/>
      <c r="AV16" s="24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</row>
    <row r="17" spans="1:64" s="6" customFormat="1">
      <c r="A17" s="3"/>
      <c r="B17" s="2" t="s">
        <v>29</v>
      </c>
      <c r="C17" s="2"/>
      <c r="D17" s="2"/>
      <c r="E17" s="23" t="s">
        <v>20</v>
      </c>
      <c r="F17" s="23" t="s">
        <v>20</v>
      </c>
      <c r="G17" s="23" t="s">
        <v>67</v>
      </c>
      <c r="H17" s="23" t="s">
        <v>68</v>
      </c>
      <c r="I17" s="24"/>
      <c r="K17" s="23"/>
      <c r="M17" s="23"/>
      <c r="N17" s="23"/>
      <c r="O17" s="23"/>
      <c r="P17" s="24"/>
      <c r="R17" s="23"/>
      <c r="S17" s="23"/>
      <c r="T17" s="23"/>
      <c r="U17" s="24"/>
      <c r="W17" s="23"/>
      <c r="X17" s="23"/>
      <c r="Y17" s="23"/>
      <c r="Z17" s="24"/>
      <c r="AB17" s="23"/>
      <c r="AC17" s="23"/>
      <c r="AD17" s="23"/>
      <c r="AE17" s="24"/>
      <c r="AG17" s="23"/>
      <c r="AH17" s="23"/>
      <c r="AI17" s="23"/>
      <c r="AJ17" s="24"/>
      <c r="AL17" s="23"/>
      <c r="AM17" s="2"/>
      <c r="AN17" s="23"/>
      <c r="AO17" s="23"/>
      <c r="AP17" s="23"/>
      <c r="AQ17" s="2"/>
      <c r="AR17" s="24"/>
      <c r="AS17" s="24"/>
      <c r="AT17" s="24"/>
      <c r="AU17" s="24"/>
      <c r="AV17" s="24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</row>
    <row r="18" spans="1:64" s="32" customFormat="1">
      <c r="A18" s="31"/>
      <c r="C18" s="32" t="s">
        <v>32</v>
      </c>
      <c r="E18" s="22">
        <v>42432</v>
      </c>
      <c r="F18" s="22">
        <v>43483.326000000001</v>
      </c>
      <c r="G18" s="22"/>
      <c r="H18" s="22">
        <v>225.88669159506821</v>
      </c>
      <c r="I18" s="24">
        <f>SUM(-E18,F18,G18:H18)</f>
        <v>1277.2126915950691</v>
      </c>
      <c r="J18" s="6"/>
      <c r="K18" s="22">
        <f>E18+I18</f>
        <v>43709.212691595072</v>
      </c>
      <c r="M18" s="22">
        <v>-1992.1569057801994</v>
      </c>
      <c r="N18" s="22">
        <v>3378.6876459932382</v>
      </c>
      <c r="O18" s="22"/>
      <c r="P18" s="24">
        <f>SUM(M18:O18)</f>
        <v>1386.5307402130388</v>
      </c>
      <c r="R18" s="22">
        <v>0</v>
      </c>
      <c r="S18" s="22">
        <v>279.22117963655722</v>
      </c>
      <c r="T18" s="22"/>
      <c r="U18" s="24">
        <f>SUM(R18:T18)</f>
        <v>279.22117963655722</v>
      </c>
      <c r="W18" s="22">
        <v>0</v>
      </c>
      <c r="X18" s="22">
        <v>9.445364502767962</v>
      </c>
      <c r="Y18" s="22"/>
      <c r="Z18" s="24">
        <f>SUM(W18:Y18)</f>
        <v>9.445364502767962</v>
      </c>
      <c r="AB18" s="22">
        <v>0</v>
      </c>
      <c r="AC18" s="22">
        <v>0</v>
      </c>
      <c r="AD18" s="22"/>
      <c r="AE18" s="24">
        <f>SUM(AB18:AD18)</f>
        <v>0</v>
      </c>
      <c r="AG18" s="22">
        <v>-377.63184011380059</v>
      </c>
      <c r="AH18" s="22">
        <v>2609.1114319722124</v>
      </c>
      <c r="AI18" s="22"/>
      <c r="AJ18" s="24">
        <f>SUM(AG18:AI18)</f>
        <v>2231.4795918584118</v>
      </c>
      <c r="AL18" s="22">
        <f t="shared" ref="AL18:AL21" si="10">SUM(K18,P18,U18,Z18,AE18,AJ18)</f>
        <v>47615.889567805854</v>
      </c>
      <c r="AN18" s="22">
        <f>SUM(M18,R18,W18,AB18,AG18)</f>
        <v>-2369.7887458939999</v>
      </c>
      <c r="AO18" s="22">
        <f t="shared" ref="AO18:AO21" si="11">SUM(N18,S18,X18,AC18,AH18)</f>
        <v>6276.4656221047753</v>
      </c>
      <c r="AP18" s="22">
        <f t="shared" ref="AP18:AP21" si="12">SUM(O18,T18,Y18,AD18,AI18)</f>
        <v>0</v>
      </c>
      <c r="AR18" s="24">
        <v>1386.5307402130388</v>
      </c>
      <c r="AS18" s="24">
        <v>279.22117963655722</v>
      </c>
      <c r="AT18" s="24">
        <v>9.445364502767962</v>
      </c>
      <c r="AU18" s="24">
        <v>0</v>
      </c>
      <c r="AV18" s="24">
        <v>2231.4795918584118</v>
      </c>
    </row>
    <row r="19" spans="1:64" s="22" customFormat="1">
      <c r="A19" s="31"/>
      <c r="C19" s="22" t="s">
        <v>65</v>
      </c>
      <c r="E19" s="22">
        <v>29714</v>
      </c>
      <c r="F19" s="22">
        <v>30414.37</v>
      </c>
      <c r="I19" s="24">
        <f>SUM(-E19,F19,G19:H19)</f>
        <v>700.36999999999898</v>
      </c>
      <c r="J19" s="6"/>
      <c r="K19" s="22">
        <f t="shared" ref="K19:K21" si="13">E19+I19</f>
        <v>30414.37</v>
      </c>
      <c r="M19" s="22">
        <v>0</v>
      </c>
      <c r="N19" s="22">
        <v>0</v>
      </c>
      <c r="P19" s="24">
        <f t="shared" ref="P19:P21" si="14">SUM(M19:O19)</f>
        <v>0</v>
      </c>
      <c r="R19" s="22">
        <v>-60.096201434366506</v>
      </c>
      <c r="S19" s="22">
        <v>1402.3995843999999</v>
      </c>
      <c r="U19" s="24">
        <f t="shared" ref="U19:U21" si="15">SUM(R19:T19)</f>
        <v>1342.3033829656333</v>
      </c>
      <c r="W19" s="22">
        <v>0</v>
      </c>
      <c r="X19" s="22">
        <v>0</v>
      </c>
      <c r="Z19" s="24">
        <f t="shared" ref="Z19:Z21" si="16">SUM(W19:Y19)</f>
        <v>0</v>
      </c>
      <c r="AB19" s="22">
        <v>0</v>
      </c>
      <c r="AC19" s="22">
        <v>0</v>
      </c>
      <c r="AE19" s="24">
        <f t="shared" ref="AE19:AE21" si="17">SUM(AB19:AD19)</f>
        <v>0</v>
      </c>
      <c r="AG19" s="22">
        <v>0</v>
      </c>
      <c r="AH19" s="22">
        <v>0</v>
      </c>
      <c r="AJ19" s="24">
        <f t="shared" ref="AJ19:AJ21" si="18">SUM(AG19:AI19)</f>
        <v>0</v>
      </c>
      <c r="AL19" s="22">
        <f t="shared" si="10"/>
        <v>31756.673382965633</v>
      </c>
      <c r="AN19" s="22">
        <f t="shared" ref="AN19:AN21" si="19">SUM(M19,R19,W19,AB19,AG19)</f>
        <v>-60.096201434366506</v>
      </c>
      <c r="AO19" s="22">
        <f t="shared" si="11"/>
        <v>1402.3995843999999</v>
      </c>
      <c r="AP19" s="22">
        <f t="shared" si="12"/>
        <v>0</v>
      </c>
      <c r="AR19" s="24">
        <v>0</v>
      </c>
      <c r="AS19" s="24">
        <v>1342.3033829656333</v>
      </c>
      <c r="AT19" s="24">
        <v>0</v>
      </c>
      <c r="AU19" s="24">
        <v>0</v>
      </c>
      <c r="AV19" s="24">
        <v>0</v>
      </c>
    </row>
    <row r="20" spans="1:64" s="22" customFormat="1">
      <c r="A20" s="31"/>
      <c r="C20" s="22" t="s">
        <v>25</v>
      </c>
      <c r="E20" s="22">
        <v>505864</v>
      </c>
      <c r="F20" s="22">
        <v>527450.27599999995</v>
      </c>
      <c r="G20" s="22">
        <v>-9733.4155956191426</v>
      </c>
      <c r="H20" s="22">
        <v>-7444.0854637500006</v>
      </c>
      <c r="I20" s="24">
        <f>SUM(-E20,F20,G20:H20)</f>
        <v>4408.7749406308112</v>
      </c>
      <c r="J20" s="6"/>
      <c r="K20" s="22">
        <f t="shared" si="13"/>
        <v>510272.77494063083</v>
      </c>
      <c r="M20" s="22">
        <v>0</v>
      </c>
      <c r="N20" s="22">
        <v>0</v>
      </c>
      <c r="P20" s="24">
        <f t="shared" si="14"/>
        <v>0</v>
      </c>
      <c r="R20" s="22">
        <v>-676.86612026098544</v>
      </c>
      <c r="S20" s="22">
        <v>4917.9610000000002</v>
      </c>
      <c r="U20" s="24">
        <f t="shared" si="15"/>
        <v>4241.0948797390147</v>
      </c>
      <c r="W20" s="22">
        <v>-561.35579869019068</v>
      </c>
      <c r="X20" s="22">
        <v>4078.688299567616</v>
      </c>
      <c r="Z20" s="24">
        <f t="shared" si="16"/>
        <v>3517.3325008774254</v>
      </c>
      <c r="AB20" s="22">
        <v>-1872.8339302712745</v>
      </c>
      <c r="AC20" s="22">
        <v>13607.601197411776</v>
      </c>
      <c r="AE20" s="24">
        <f t="shared" si="17"/>
        <v>11734.767267140502</v>
      </c>
      <c r="AG20" s="22">
        <v>0</v>
      </c>
      <c r="AH20" s="22">
        <v>0</v>
      </c>
      <c r="AJ20" s="24">
        <f t="shared" si="18"/>
        <v>0</v>
      </c>
      <c r="AL20" s="22">
        <f t="shared" si="10"/>
        <v>529765.96958838776</v>
      </c>
      <c r="AN20" s="22">
        <f t="shared" si="19"/>
        <v>-3111.0558492224509</v>
      </c>
      <c r="AO20" s="22">
        <f t="shared" si="11"/>
        <v>22604.250496979392</v>
      </c>
      <c r="AP20" s="22">
        <f t="shared" si="12"/>
        <v>0</v>
      </c>
      <c r="AR20" s="24">
        <v>0</v>
      </c>
      <c r="AS20" s="24">
        <v>4241.0948797390147</v>
      </c>
      <c r="AT20" s="24">
        <v>3517.3325008774254</v>
      </c>
      <c r="AU20" s="24">
        <v>11734.767267140502</v>
      </c>
      <c r="AV20" s="24">
        <v>0</v>
      </c>
    </row>
    <row r="21" spans="1:64" s="22" customFormat="1">
      <c r="A21" s="31"/>
      <c r="C21" s="22" t="s">
        <v>35</v>
      </c>
      <c r="E21" s="27">
        <v>99229</v>
      </c>
      <c r="F21" s="27">
        <v>106856.891</v>
      </c>
      <c r="G21" s="27"/>
      <c r="H21" s="27">
        <v>-413.05758772797088</v>
      </c>
      <c r="I21" s="33">
        <f>SUM(-E21,F21,G21:H21)</f>
        <v>7214.8334122720325</v>
      </c>
      <c r="J21" s="6"/>
      <c r="K21" s="27">
        <f t="shared" si="13"/>
        <v>106443.83341227203</v>
      </c>
      <c r="M21" s="27">
        <v>0</v>
      </c>
      <c r="N21" s="27">
        <v>6.1058734442374352</v>
      </c>
      <c r="O21" s="27"/>
      <c r="P21" s="33">
        <f t="shared" si="14"/>
        <v>6.1058734442374352</v>
      </c>
      <c r="R21" s="27">
        <v>-411.39970652660065</v>
      </c>
      <c r="S21" s="27">
        <v>866.02889149849852</v>
      </c>
      <c r="T21" s="27"/>
      <c r="U21" s="33">
        <f t="shared" si="15"/>
        <v>454.62918497189787</v>
      </c>
      <c r="W21" s="27">
        <v>-999.54042274345022</v>
      </c>
      <c r="X21" s="27">
        <v>3427.2898514079629</v>
      </c>
      <c r="Y21" s="27"/>
      <c r="Z21" s="33">
        <f t="shared" si="16"/>
        <v>2427.7494286645128</v>
      </c>
      <c r="AB21" s="27">
        <v>0</v>
      </c>
      <c r="AC21" s="27">
        <v>0</v>
      </c>
      <c r="AD21" s="27"/>
      <c r="AE21" s="33">
        <f t="shared" si="17"/>
        <v>0</v>
      </c>
      <c r="AG21" s="27">
        <v>-1675.5966502274302</v>
      </c>
      <c r="AH21" s="27">
        <v>1296.3071198194536</v>
      </c>
      <c r="AI21" s="27"/>
      <c r="AJ21" s="33">
        <f t="shared" si="18"/>
        <v>-379.2895304079766</v>
      </c>
      <c r="AL21" s="27">
        <f t="shared" si="10"/>
        <v>108953.0283689447</v>
      </c>
      <c r="AN21" s="27">
        <f t="shared" si="19"/>
        <v>-3086.5367794974809</v>
      </c>
      <c r="AO21" s="27">
        <f t="shared" si="11"/>
        <v>5595.7317361701525</v>
      </c>
      <c r="AP21" s="27">
        <f t="shared" si="12"/>
        <v>0</v>
      </c>
      <c r="AR21" s="33">
        <v>6.1058734442374352</v>
      </c>
      <c r="AS21" s="33">
        <v>454.62918497189787</v>
      </c>
      <c r="AT21" s="33">
        <v>2427.7494286645128</v>
      </c>
      <c r="AU21" s="33">
        <v>0</v>
      </c>
      <c r="AV21" s="33">
        <v>-379.2895304079766</v>
      </c>
    </row>
    <row r="22" spans="1:64" s="22" customFormat="1">
      <c r="A22" s="31"/>
      <c r="B22" s="22" t="s">
        <v>36</v>
      </c>
      <c r="E22" s="8">
        <f>SUM(E18:E21)</f>
        <v>677239</v>
      </c>
      <c r="F22" s="8">
        <f>SUM(F18:F21)</f>
        <v>708204.8629999999</v>
      </c>
      <c r="G22" s="8">
        <f>SUM(G18:G21)</f>
        <v>-9733.4155956191426</v>
      </c>
      <c r="H22" s="8">
        <f>SUM(H18:H21)</f>
        <v>-7631.2563598829029</v>
      </c>
      <c r="I22" s="24">
        <f>SUM(I18:I21)</f>
        <v>13601.191044497911</v>
      </c>
      <c r="J22" s="6"/>
      <c r="K22" s="8">
        <f>SUM(K18:K21)</f>
        <v>690840.19104449789</v>
      </c>
      <c r="M22" s="8">
        <v>-1992.1569057801994</v>
      </c>
      <c r="N22" s="8">
        <v>3384.7935194374759</v>
      </c>
      <c r="O22" s="47">
        <v>0</v>
      </c>
      <c r="P22" s="24">
        <f>SUM(P18:P21)</f>
        <v>1392.6366136572763</v>
      </c>
      <c r="R22" s="8">
        <v>-1148.3620282219526</v>
      </c>
      <c r="S22" s="8">
        <v>7465.6106555350561</v>
      </c>
      <c r="T22" s="47">
        <v>0</v>
      </c>
      <c r="U22" s="24">
        <f>SUM(U18:U21)</f>
        <v>6317.2486273131035</v>
      </c>
      <c r="W22" s="8">
        <v>-1560.8962214336409</v>
      </c>
      <c r="X22" s="8">
        <v>7515.4235154783473</v>
      </c>
      <c r="Y22" s="47">
        <v>0</v>
      </c>
      <c r="Z22" s="24">
        <f>SUM(Z18:Z21)</f>
        <v>5954.5272940447067</v>
      </c>
      <c r="AB22" s="8">
        <v>-1872.8339302712745</v>
      </c>
      <c r="AC22" s="8">
        <v>13607.601197411776</v>
      </c>
      <c r="AD22" s="47">
        <v>0</v>
      </c>
      <c r="AE22" s="24">
        <f>SUM(AE18:AE21)</f>
        <v>11734.767267140502</v>
      </c>
      <c r="AG22" s="8">
        <v>-2053.228490341231</v>
      </c>
      <c r="AH22" s="8">
        <v>3905.4185517916658</v>
      </c>
      <c r="AI22" s="47">
        <v>0</v>
      </c>
      <c r="AJ22" s="24">
        <f>SUM(AJ18:AJ21)</f>
        <v>1852.1900614504352</v>
      </c>
      <c r="AL22" s="8">
        <f>SUM(AL18:AL21)</f>
        <v>718091.56090810394</v>
      </c>
      <c r="AN22" s="27">
        <f>SUM(AN18:AN21)</f>
        <v>-8627.4775760482989</v>
      </c>
      <c r="AO22" s="27">
        <f t="shared" ref="AO22" si="20">SUM(AO18:AO21)</f>
        <v>35878.847439654317</v>
      </c>
      <c r="AP22" s="27">
        <f t="shared" ref="AP22" si="21">SUM(AP18:AP21)</f>
        <v>0</v>
      </c>
      <c r="AR22" s="24">
        <v>1392.6366136572763</v>
      </c>
      <c r="AS22" s="24">
        <v>6317.2486273131035</v>
      </c>
      <c r="AT22" s="24">
        <v>5954.5272940447067</v>
      </c>
      <c r="AU22" s="24">
        <v>11734.767267140502</v>
      </c>
      <c r="AV22" s="24">
        <v>1852.1900614504352</v>
      </c>
      <c r="AW22" s="22">
        <f>SUM(AR22:AV22)</f>
        <v>27251.369863606022</v>
      </c>
    </row>
    <row r="23" spans="1:64" s="22" customFormat="1" ht="18" customHeight="1">
      <c r="A23" s="31"/>
      <c r="B23" s="22" t="s">
        <v>37</v>
      </c>
      <c r="E23" s="23" t="s">
        <v>20</v>
      </c>
      <c r="F23" s="23" t="s">
        <v>20</v>
      </c>
      <c r="G23" s="23" t="s">
        <v>67</v>
      </c>
      <c r="H23" s="23" t="s">
        <v>68</v>
      </c>
      <c r="I23" s="24"/>
      <c r="J23" s="6"/>
      <c r="K23" s="23"/>
      <c r="M23" s="23"/>
      <c r="N23" s="23"/>
      <c r="O23" s="23"/>
      <c r="P23" s="24"/>
      <c r="R23" s="23"/>
      <c r="S23" s="23"/>
      <c r="T23" s="23"/>
      <c r="U23" s="24"/>
      <c r="W23" s="23"/>
      <c r="X23" s="23"/>
      <c r="Y23" s="23"/>
      <c r="Z23" s="24"/>
      <c r="AB23" s="23"/>
      <c r="AC23" s="23"/>
      <c r="AD23" s="23"/>
      <c r="AE23" s="24"/>
      <c r="AG23" s="23"/>
      <c r="AH23" s="23"/>
      <c r="AI23" s="23"/>
      <c r="AJ23" s="24"/>
      <c r="AL23" s="23"/>
      <c r="AN23" s="23"/>
      <c r="AO23" s="23"/>
      <c r="AP23" s="23"/>
      <c r="AR23" s="24"/>
      <c r="AS23" s="24"/>
      <c r="AT23" s="24"/>
      <c r="AU23" s="24"/>
      <c r="AV23" s="24"/>
    </row>
    <row r="24" spans="1:64" s="22" customFormat="1">
      <c r="A24" s="31"/>
      <c r="C24" s="32" t="s">
        <v>32</v>
      </c>
      <c r="E24" s="22">
        <v>-13395.27</v>
      </c>
      <c r="F24" s="22">
        <v>-15758.276</v>
      </c>
      <c r="H24" s="22">
        <v>579.39673953057547</v>
      </c>
      <c r="I24" s="24">
        <f>SUM(-E24,F24,G24:H24)</f>
        <v>-1783.609260469424</v>
      </c>
      <c r="J24" s="6"/>
      <c r="K24" s="22">
        <f t="shared" ref="K24:K27" si="22">E24+I24</f>
        <v>-15178.879260469424</v>
      </c>
      <c r="M24" s="22">
        <v>1992.1569057801994</v>
      </c>
      <c r="N24" s="22">
        <v>-283.89726178558038</v>
      </c>
      <c r="P24" s="24">
        <f>SUM(M24:O24)</f>
        <v>1708.259643994619</v>
      </c>
      <c r="R24" s="22">
        <v>0</v>
      </c>
      <c r="S24" s="22">
        <v>-8.4893861411273441</v>
      </c>
      <c r="U24" s="24">
        <f>SUM(R24:T24)</f>
        <v>-8.4893861411273441</v>
      </c>
      <c r="W24" s="22">
        <v>0</v>
      </c>
      <c r="X24" s="22">
        <v>-0.44644855167236219</v>
      </c>
      <c r="Z24" s="24">
        <f>SUM(W24:Y24)</f>
        <v>-0.44644855167236219</v>
      </c>
      <c r="AB24" s="22">
        <v>0</v>
      </c>
      <c r="AC24" s="22">
        <v>0</v>
      </c>
      <c r="AE24" s="24">
        <f>SUM(AB24:AD24)</f>
        <v>0</v>
      </c>
      <c r="AG24" s="22">
        <v>377.63184011380059</v>
      </c>
      <c r="AH24" s="22">
        <v>-199.0003104758938</v>
      </c>
      <c r="AJ24" s="24">
        <f>SUM(AG24:AI24)</f>
        <v>178.63152963790679</v>
      </c>
      <c r="AL24" s="22">
        <f t="shared" ref="AL24:AL27" si="23">SUM(K24,P24,U24,Z24,AE24,AJ24)</f>
        <v>-13300.923921529698</v>
      </c>
      <c r="AN24" s="22">
        <f>SUM(M24,R24,W24,AB24,AG24)</f>
        <v>2369.7887458939999</v>
      </c>
      <c r="AO24" s="22">
        <f t="shared" ref="AO24:AO27" si="24">SUM(N24,S24,X24,AC24,AH24)</f>
        <v>-491.83340695427387</v>
      </c>
      <c r="AP24" s="22">
        <f t="shared" ref="AP24:AP27" si="25">SUM(O24,T24,Y24,AD24,AI24)</f>
        <v>0</v>
      </c>
      <c r="AR24" s="24">
        <v>1708.259643994619</v>
      </c>
      <c r="AS24" s="24">
        <v>-8.4893861411273441</v>
      </c>
      <c r="AT24" s="24">
        <v>-0.44644855167236219</v>
      </c>
      <c r="AU24" s="24">
        <v>0</v>
      </c>
      <c r="AV24" s="24">
        <v>178.63152963790679</v>
      </c>
    </row>
    <row r="25" spans="1:64" s="22" customFormat="1">
      <c r="A25" s="31"/>
      <c r="C25" s="22" t="s">
        <v>65</v>
      </c>
      <c r="E25" s="22">
        <v>-11565.386</v>
      </c>
      <c r="F25" s="22">
        <v>-11788.674000000001</v>
      </c>
      <c r="I25" s="24">
        <f>SUM(-E25,F25,G25:H25)</f>
        <v>-223.28800000000047</v>
      </c>
      <c r="J25" s="6"/>
      <c r="K25" s="22">
        <f t="shared" si="22"/>
        <v>-11788.674000000001</v>
      </c>
      <c r="M25" s="22">
        <v>0</v>
      </c>
      <c r="N25" s="22">
        <v>0</v>
      </c>
      <c r="P25" s="24">
        <f t="shared" ref="P25:P27" si="26">SUM(M25:O25)</f>
        <v>0</v>
      </c>
      <c r="R25" s="22">
        <v>60.096201434366506</v>
      </c>
      <c r="S25" s="22">
        <v>-9.311798894323335</v>
      </c>
      <c r="U25" s="24">
        <f t="shared" ref="U25:U27" si="27">SUM(R25:T25)</f>
        <v>50.784402540043175</v>
      </c>
      <c r="W25" s="22">
        <v>0</v>
      </c>
      <c r="X25" s="22">
        <v>0</v>
      </c>
      <c r="Z25" s="24">
        <f t="shared" ref="Z25:Z27" si="28">SUM(W25:Y25)</f>
        <v>0</v>
      </c>
      <c r="AB25" s="22">
        <v>0</v>
      </c>
      <c r="AC25" s="22">
        <v>0</v>
      </c>
      <c r="AE25" s="24">
        <f t="shared" ref="AE25:AE27" si="29">SUM(AB25:AD25)</f>
        <v>0</v>
      </c>
      <c r="AG25" s="22">
        <v>0</v>
      </c>
      <c r="AH25" s="22">
        <v>0</v>
      </c>
      <c r="AJ25" s="24">
        <f t="shared" ref="AJ25:AJ27" si="30">SUM(AG25:AI25)</f>
        <v>0</v>
      </c>
      <c r="AL25" s="22">
        <f t="shared" si="23"/>
        <v>-11737.889597459958</v>
      </c>
      <c r="AN25" s="22">
        <f t="shared" ref="AN25:AN27" si="31">SUM(M25,R25,W25,AB25,AG25)</f>
        <v>60.096201434366506</v>
      </c>
      <c r="AO25" s="22">
        <f t="shared" si="24"/>
        <v>-9.311798894323335</v>
      </c>
      <c r="AP25" s="22">
        <f t="shared" si="25"/>
        <v>0</v>
      </c>
      <c r="AR25" s="24">
        <v>0</v>
      </c>
      <c r="AS25" s="24">
        <v>50.784402540043175</v>
      </c>
      <c r="AT25" s="24">
        <v>0</v>
      </c>
      <c r="AU25" s="24">
        <v>0</v>
      </c>
      <c r="AV25" s="24">
        <v>0</v>
      </c>
    </row>
    <row r="26" spans="1:64" s="22" customFormat="1">
      <c r="A26" s="31"/>
      <c r="C26" s="22" t="s">
        <v>25</v>
      </c>
      <c r="E26" s="22">
        <v>-151240</v>
      </c>
      <c r="F26" s="22">
        <v>-149848.99400000001</v>
      </c>
      <c r="G26" s="22">
        <v>238.18748793304985</v>
      </c>
      <c r="H26" s="22">
        <v>399.47284124999987</v>
      </c>
      <c r="I26" s="24">
        <f>SUM(-E26,F26,G26:H26)</f>
        <v>2028.6663291830437</v>
      </c>
      <c r="J26" s="6"/>
      <c r="K26" s="22">
        <f t="shared" si="22"/>
        <v>-149211.33367081697</v>
      </c>
      <c r="M26" s="22">
        <v>0</v>
      </c>
      <c r="N26" s="22">
        <v>0</v>
      </c>
      <c r="P26" s="24">
        <f t="shared" si="26"/>
        <v>0</v>
      </c>
      <c r="R26" s="22">
        <v>676.86612026098544</v>
      </c>
      <c r="S26" s="22">
        <v>-63.136832587499995</v>
      </c>
      <c r="U26" s="24">
        <f t="shared" si="27"/>
        <v>613.72928767348549</v>
      </c>
      <c r="W26" s="22">
        <v>561.35579869019068</v>
      </c>
      <c r="X26" s="22">
        <v>-44.482063329756194</v>
      </c>
      <c r="Z26" s="24">
        <f t="shared" si="28"/>
        <v>516.87373536043447</v>
      </c>
      <c r="AB26" s="22">
        <v>1872.8339302712745</v>
      </c>
      <c r="AC26" s="22">
        <v>-129.5916805436251</v>
      </c>
      <c r="AE26" s="24">
        <f t="shared" si="29"/>
        <v>1743.2422497276493</v>
      </c>
      <c r="AG26" s="22">
        <v>0</v>
      </c>
      <c r="AH26" s="22">
        <v>0</v>
      </c>
      <c r="AJ26" s="24">
        <f t="shared" si="30"/>
        <v>0</v>
      </c>
      <c r="AL26" s="22">
        <f t="shared" si="23"/>
        <v>-146337.4883980554</v>
      </c>
      <c r="AN26" s="22">
        <f t="shared" si="31"/>
        <v>3111.0558492224509</v>
      </c>
      <c r="AO26" s="22">
        <f t="shared" si="24"/>
        <v>-237.2105764608813</v>
      </c>
      <c r="AP26" s="22">
        <f t="shared" si="25"/>
        <v>0</v>
      </c>
      <c r="AR26" s="24">
        <v>0</v>
      </c>
      <c r="AS26" s="24">
        <v>613.72928767348549</v>
      </c>
      <c r="AT26" s="24">
        <v>516.87373536043447</v>
      </c>
      <c r="AU26" s="24">
        <v>1743.2422497276493</v>
      </c>
      <c r="AV26" s="24">
        <v>0</v>
      </c>
    </row>
    <row r="27" spans="1:64" s="22" customFormat="1">
      <c r="A27" s="31"/>
      <c r="C27" s="22" t="s">
        <v>35</v>
      </c>
      <c r="E27" s="22">
        <v>-25355</v>
      </c>
      <c r="F27" s="22">
        <v>-26536.932000000001</v>
      </c>
      <c r="H27" s="22">
        <v>166.64777538899165</v>
      </c>
      <c r="I27" s="24">
        <f>SUM(-E27,F27,G27:H27)</f>
        <v>-1015.284224611009</v>
      </c>
      <c r="J27" s="6"/>
      <c r="K27" s="22">
        <f t="shared" si="22"/>
        <v>-26370.284224611009</v>
      </c>
      <c r="M27" s="22">
        <v>0</v>
      </c>
      <c r="N27" s="22">
        <v>-0.64147363892864606</v>
      </c>
      <c r="P27" s="24">
        <f t="shared" si="26"/>
        <v>-0.64147363892864606</v>
      </c>
      <c r="R27" s="22">
        <v>411.39970652660065</v>
      </c>
      <c r="S27" s="22">
        <v>-19.952862020281177</v>
      </c>
      <c r="U27" s="24">
        <f t="shared" si="27"/>
        <v>391.44684450631945</v>
      </c>
      <c r="W27" s="22">
        <v>999.54042274345022</v>
      </c>
      <c r="X27" s="22">
        <v>-59.13796628718103</v>
      </c>
      <c r="Z27" s="24">
        <f t="shared" si="28"/>
        <v>940.40245645626919</v>
      </c>
      <c r="AB27" s="22">
        <v>0</v>
      </c>
      <c r="AC27" s="22">
        <v>0</v>
      </c>
      <c r="AE27" s="24">
        <f t="shared" si="29"/>
        <v>0</v>
      </c>
      <c r="AG27" s="22">
        <v>1675.5966502274302</v>
      </c>
      <c r="AH27" s="22">
        <v>-132.91406935033115</v>
      </c>
      <c r="AJ27" s="24">
        <f t="shared" si="30"/>
        <v>1542.6825808770991</v>
      </c>
      <c r="AL27" s="22">
        <f t="shared" si="23"/>
        <v>-23496.393816410247</v>
      </c>
      <c r="AN27" s="27">
        <f t="shared" si="31"/>
        <v>3086.5367794974809</v>
      </c>
      <c r="AO27" s="27">
        <f t="shared" si="24"/>
        <v>-212.64637129672201</v>
      </c>
      <c r="AP27" s="27">
        <f t="shared" si="25"/>
        <v>0</v>
      </c>
      <c r="AR27" s="24">
        <v>-0.64147363892864606</v>
      </c>
      <c r="AS27" s="24">
        <v>391.44684450631945</v>
      </c>
      <c r="AT27" s="24">
        <v>940.40245645626919</v>
      </c>
      <c r="AU27" s="24">
        <v>0</v>
      </c>
      <c r="AV27" s="24">
        <v>1542.6825808770991</v>
      </c>
    </row>
    <row r="28" spans="1:64" s="22" customFormat="1">
      <c r="A28" s="31"/>
      <c r="B28" s="22" t="s">
        <v>38</v>
      </c>
      <c r="E28" s="34">
        <f>SUM(E24:E27)</f>
        <v>-201555.65600000002</v>
      </c>
      <c r="F28" s="34">
        <f>SUM(F24:F27)</f>
        <v>-203932.87600000002</v>
      </c>
      <c r="G28" s="34">
        <f>SUM(G24:G27)</f>
        <v>238.18748793304985</v>
      </c>
      <c r="H28" s="34">
        <f>SUM(H24:H27)</f>
        <v>1145.5173561695669</v>
      </c>
      <c r="I28" s="35">
        <f>SUM(I24:I27)</f>
        <v>-993.51515589738983</v>
      </c>
      <c r="J28" s="6"/>
      <c r="K28" s="34">
        <f>SUM(K24:K27)</f>
        <v>-202549.17115589741</v>
      </c>
      <c r="M28" s="34">
        <v>1992.1569057801994</v>
      </c>
      <c r="N28" s="34">
        <v>-284.53873542450901</v>
      </c>
      <c r="O28" s="48">
        <v>0</v>
      </c>
      <c r="P28" s="35">
        <f>SUM(P24:P27)</f>
        <v>1707.6181703556904</v>
      </c>
      <c r="R28" s="34">
        <v>1148.3620282219526</v>
      </c>
      <c r="S28" s="34">
        <v>-100.89087964323184</v>
      </c>
      <c r="T28" s="48">
        <v>0</v>
      </c>
      <c r="U28" s="35">
        <f>SUM(U24:U27)</f>
        <v>1047.4711485787207</v>
      </c>
      <c r="W28" s="34">
        <v>1560.8962214336409</v>
      </c>
      <c r="X28" s="34">
        <v>-104.06647816860959</v>
      </c>
      <c r="Y28" s="48">
        <v>0</v>
      </c>
      <c r="Z28" s="35">
        <f>SUM(Z24:Z27)</f>
        <v>1456.8297432650313</v>
      </c>
      <c r="AB28" s="34">
        <v>1872.8339302712745</v>
      </c>
      <c r="AC28" s="34">
        <v>-129.5916805436251</v>
      </c>
      <c r="AD28" s="48">
        <v>0</v>
      </c>
      <c r="AE28" s="35">
        <f>SUM(AE24:AE27)</f>
        <v>1743.2422497276493</v>
      </c>
      <c r="AG28" s="34">
        <v>2053.228490341231</v>
      </c>
      <c r="AH28" s="34">
        <v>-331.91437982622494</v>
      </c>
      <c r="AI28" s="48">
        <v>0</v>
      </c>
      <c r="AJ28" s="35">
        <f>SUM(AJ24:AJ27)</f>
        <v>1721.314110515006</v>
      </c>
      <c r="AL28" s="34">
        <f>SUM(AL24:AL27)</f>
        <v>-194872.6957334553</v>
      </c>
      <c r="AN28" s="27">
        <f>SUM(AN24:AN27)</f>
        <v>8627.4775760482989</v>
      </c>
      <c r="AO28" s="27">
        <f t="shared" ref="AO28" si="32">SUM(AO24:AO27)</f>
        <v>-951.00215360620052</v>
      </c>
      <c r="AP28" s="27">
        <f t="shared" ref="AP28" si="33">SUM(AP24:AP27)</f>
        <v>0</v>
      </c>
      <c r="AR28" s="35">
        <v>1707.6181703556904</v>
      </c>
      <c r="AS28" s="35">
        <v>1047.4711485787207</v>
      </c>
      <c r="AT28" s="35">
        <v>1456.8297432650313</v>
      </c>
      <c r="AU28" s="35">
        <v>1743.2422497276493</v>
      </c>
      <c r="AV28" s="35">
        <v>1721.314110515006</v>
      </c>
      <c r="AW28" s="22">
        <f>SUM(AR28:AV28)</f>
        <v>7676.4754224420976</v>
      </c>
    </row>
    <row r="29" spans="1:64" s="22" customFormat="1">
      <c r="A29" s="31"/>
      <c r="B29" s="22" t="s">
        <v>39</v>
      </c>
      <c r="E29" s="34">
        <f>E22+E28</f>
        <v>475683.34399999998</v>
      </c>
      <c r="F29" s="34">
        <f>F22+F28</f>
        <v>504271.98699999985</v>
      </c>
      <c r="G29" s="34">
        <f>G22+G28</f>
        <v>-9495.2281076860927</v>
      </c>
      <c r="H29" s="34">
        <f>H22+H28</f>
        <v>-6485.7390037133355</v>
      </c>
      <c r="I29" s="35">
        <f>I22+I28</f>
        <v>12607.675888600521</v>
      </c>
      <c r="J29" s="6"/>
      <c r="K29" s="34">
        <f>K22+K28</f>
        <v>488291.01988860045</v>
      </c>
      <c r="M29" s="34">
        <v>0</v>
      </c>
      <c r="N29" s="34">
        <v>3100.2547840129669</v>
      </c>
      <c r="O29" s="48">
        <v>0</v>
      </c>
      <c r="P29" s="35">
        <f>P22+P28</f>
        <v>3100.2547840129664</v>
      </c>
      <c r="R29" s="34">
        <v>0</v>
      </c>
      <c r="S29" s="34">
        <v>7364.7197758918246</v>
      </c>
      <c r="T29" s="48">
        <v>0</v>
      </c>
      <c r="U29" s="35">
        <f>U22+U28</f>
        <v>7364.7197758918246</v>
      </c>
      <c r="W29" s="34">
        <v>0</v>
      </c>
      <c r="X29" s="34">
        <v>7411.3570373097373</v>
      </c>
      <c r="Y29" s="48">
        <v>0</v>
      </c>
      <c r="Z29" s="35">
        <f>Z22+Z28</f>
        <v>7411.3570373097382</v>
      </c>
      <c r="AB29" s="34">
        <v>0</v>
      </c>
      <c r="AC29" s="34">
        <v>13478.009516868151</v>
      </c>
      <c r="AD29" s="48">
        <v>0</v>
      </c>
      <c r="AE29" s="35">
        <f>AE22+AE28</f>
        <v>13478.009516868151</v>
      </c>
      <c r="AG29" s="34">
        <v>0</v>
      </c>
      <c r="AH29" s="34">
        <v>3573.5041719654409</v>
      </c>
      <c r="AI29" s="48">
        <v>0</v>
      </c>
      <c r="AJ29" s="35">
        <f>AJ22+AJ28</f>
        <v>3573.5041719654409</v>
      </c>
      <c r="AL29" s="34">
        <f>AL22+AL28</f>
        <v>523218.86517464864</v>
      </c>
      <c r="AN29" s="34">
        <f t="shared" si="8"/>
        <v>0</v>
      </c>
      <c r="AO29" s="34">
        <f t="shared" si="8"/>
        <v>34927.845286048119</v>
      </c>
      <c r="AP29" s="34">
        <f t="shared" si="8"/>
        <v>0</v>
      </c>
      <c r="AR29" s="35">
        <v>3100.2547840129664</v>
      </c>
      <c r="AS29" s="35">
        <v>7364.7197758918246</v>
      </c>
      <c r="AT29" s="35">
        <v>7411.3570373097382</v>
      </c>
      <c r="AU29" s="35">
        <v>13478.009516868151</v>
      </c>
      <c r="AV29" s="35">
        <v>3573.5041719654409</v>
      </c>
      <c r="AW29" s="22">
        <f>SUM(AR29:AV29)</f>
        <v>34927.845286048119</v>
      </c>
    </row>
    <row r="30" spans="1:64" s="22" customFormat="1">
      <c r="A30" s="31"/>
      <c r="E30" s="23"/>
      <c r="F30" s="23"/>
      <c r="G30" s="23"/>
      <c r="H30" s="8"/>
      <c r="I30" s="24"/>
      <c r="J30" s="6"/>
      <c r="K30" s="23"/>
      <c r="M30" s="23"/>
      <c r="N30" s="23"/>
      <c r="O30" s="23"/>
      <c r="P30" s="24"/>
      <c r="R30" s="23"/>
      <c r="S30" s="23"/>
      <c r="T30" s="23"/>
      <c r="U30" s="24"/>
      <c r="W30" s="23"/>
      <c r="X30" s="23"/>
      <c r="Y30" s="23"/>
      <c r="Z30" s="24"/>
      <c r="AB30" s="23"/>
      <c r="AC30" s="23"/>
      <c r="AD30" s="23"/>
      <c r="AE30" s="24"/>
      <c r="AG30" s="23"/>
      <c r="AH30" s="23"/>
      <c r="AI30" s="23"/>
      <c r="AJ30" s="24"/>
      <c r="AL30" s="23"/>
      <c r="AN30" s="23"/>
      <c r="AO30" s="23"/>
      <c r="AP30" s="23"/>
      <c r="AR30" s="24"/>
      <c r="AS30" s="24"/>
      <c r="AT30" s="24"/>
      <c r="AU30" s="24"/>
      <c r="AV30" s="24"/>
    </row>
    <row r="31" spans="1:64" s="22" customFormat="1">
      <c r="A31" s="31"/>
      <c r="E31" s="23" t="s">
        <v>40</v>
      </c>
      <c r="F31" s="23" t="s">
        <v>41</v>
      </c>
      <c r="G31" s="23" t="s">
        <v>67</v>
      </c>
      <c r="H31" s="8"/>
      <c r="I31" s="24"/>
      <c r="J31" s="6"/>
      <c r="K31" s="23"/>
      <c r="M31" s="23"/>
      <c r="N31" s="23"/>
      <c r="O31" s="23"/>
      <c r="P31" s="24"/>
      <c r="R31" s="23"/>
      <c r="S31" s="23"/>
      <c r="T31" s="23"/>
      <c r="U31" s="24"/>
      <c r="W31" s="23"/>
      <c r="X31" s="23"/>
      <c r="Y31" s="23"/>
      <c r="Z31" s="24"/>
      <c r="AB31" s="23"/>
      <c r="AC31" s="23"/>
      <c r="AD31" s="23"/>
      <c r="AE31" s="24"/>
      <c r="AG31" s="23"/>
      <c r="AH31" s="23"/>
      <c r="AI31" s="23"/>
      <c r="AJ31" s="24"/>
      <c r="AL31" s="23"/>
      <c r="AN31" s="23"/>
      <c r="AO31" s="23"/>
      <c r="AP31" s="23"/>
      <c r="AR31" s="24"/>
      <c r="AS31" s="24"/>
      <c r="AT31" s="24"/>
      <c r="AU31" s="24"/>
      <c r="AV31" s="24"/>
    </row>
    <row r="32" spans="1:64" s="22" customFormat="1">
      <c r="A32" s="36"/>
      <c r="B32" s="22" t="s">
        <v>42</v>
      </c>
      <c r="E32" s="37">
        <v>-92008</v>
      </c>
      <c r="F32" s="37">
        <v>-92332</v>
      </c>
      <c r="G32" s="37">
        <v>447</v>
      </c>
      <c r="H32" s="37"/>
      <c r="I32" s="33">
        <f>SUM(-E32,F32,G32:H32)</f>
        <v>123</v>
      </c>
      <c r="J32" s="6"/>
      <c r="K32" s="37">
        <f>E32+I32</f>
        <v>-91885</v>
      </c>
      <c r="M32" s="37">
        <v>0</v>
      </c>
      <c r="N32" s="37">
        <v>-177</v>
      </c>
      <c r="O32" s="37"/>
      <c r="P32" s="33">
        <f>SUM(M32:O32)</f>
        <v>-177</v>
      </c>
      <c r="R32" s="37">
        <v>0</v>
      </c>
      <c r="S32" s="37">
        <v>-174</v>
      </c>
      <c r="T32" s="37"/>
      <c r="U32" s="33">
        <f>SUM(R32:T32)</f>
        <v>-174</v>
      </c>
      <c r="W32" s="37">
        <v>0</v>
      </c>
      <c r="X32" s="37">
        <v>-217</v>
      </c>
      <c r="Y32" s="37"/>
      <c r="Z32" s="33">
        <f>SUM(W32:Y32)</f>
        <v>-217</v>
      </c>
      <c r="AB32" s="37">
        <v>0</v>
      </c>
      <c r="AC32" s="37">
        <v>-355</v>
      </c>
      <c r="AD32" s="37"/>
      <c r="AE32" s="33">
        <f>SUM(AB32:AD32)</f>
        <v>-355</v>
      </c>
      <c r="AG32" s="37">
        <v>0</v>
      </c>
      <c r="AH32" s="37">
        <v>-166</v>
      </c>
      <c r="AI32" s="37"/>
      <c r="AJ32" s="33">
        <f>SUM(AG32:AI32)</f>
        <v>-166</v>
      </c>
      <c r="AL32" s="27">
        <f t="shared" ref="AL32" si="34">SUM(K32,P32,U32,Z32,AE32,AJ32)</f>
        <v>-92974</v>
      </c>
      <c r="AN32" s="27">
        <f t="shared" ref="AN32" si="35">SUM(M32,R32,W32,AB32,AG32)</f>
        <v>0</v>
      </c>
      <c r="AO32" s="27">
        <f t="shared" ref="AO32" si="36">SUM(N32,S32,X32,AC32,AH32)</f>
        <v>-1089</v>
      </c>
      <c r="AP32" s="27">
        <f t="shared" ref="AP32" si="37">SUM(O32,T32,Y32,AD32,AI32)</f>
        <v>0</v>
      </c>
      <c r="AR32" s="33">
        <v>-177</v>
      </c>
      <c r="AS32" s="33">
        <v>-174</v>
      </c>
      <c r="AT32" s="33">
        <v>-217</v>
      </c>
      <c r="AU32" s="33">
        <v>-355</v>
      </c>
      <c r="AV32" s="33">
        <v>-166</v>
      </c>
    </row>
    <row r="33" spans="1:64" s="22" customFormat="1">
      <c r="A33" s="36"/>
      <c r="C33" s="22" t="s">
        <v>43</v>
      </c>
      <c r="E33" s="8">
        <f>SUM(E29:E32)</f>
        <v>383675.34399999998</v>
      </c>
      <c r="F33" s="8">
        <f>SUM(F29:F32)</f>
        <v>411939.98699999985</v>
      </c>
      <c r="G33" s="8">
        <f>SUM(G29:G32)</f>
        <v>-9048.2281076860927</v>
      </c>
      <c r="H33" s="8">
        <f>SUM(H29:H32)</f>
        <v>-6485.7390037133355</v>
      </c>
      <c r="I33" s="33">
        <f>SUM(I29:I32)</f>
        <v>12730.675888600521</v>
      </c>
      <c r="J33" s="6"/>
      <c r="K33" s="8">
        <f>SUM(K29:K32)</f>
        <v>396406.01988860045</v>
      </c>
      <c r="M33" s="8">
        <v>0</v>
      </c>
      <c r="N33" s="8">
        <v>2923.2547840129669</v>
      </c>
      <c r="O33" s="47">
        <v>0</v>
      </c>
      <c r="P33" s="33">
        <f>SUM(P29:P32)</f>
        <v>2923.2547840129664</v>
      </c>
      <c r="R33" s="8">
        <v>0</v>
      </c>
      <c r="S33" s="8">
        <v>7190.7197758918246</v>
      </c>
      <c r="T33" s="47">
        <v>0</v>
      </c>
      <c r="U33" s="33">
        <f>SUM(U29:U32)</f>
        <v>7190.7197758918246</v>
      </c>
      <c r="W33" s="8">
        <v>0</v>
      </c>
      <c r="X33" s="8">
        <v>7194.3570373097373</v>
      </c>
      <c r="Y33" s="47">
        <v>0</v>
      </c>
      <c r="Z33" s="33">
        <f>SUM(Z29:Z32)</f>
        <v>7194.3570373097382</v>
      </c>
      <c r="AB33" s="8">
        <v>0</v>
      </c>
      <c r="AC33" s="8">
        <v>13123.009516868151</v>
      </c>
      <c r="AD33" s="47">
        <v>0</v>
      </c>
      <c r="AE33" s="33">
        <f>SUM(AE29:AE32)</f>
        <v>13123.009516868151</v>
      </c>
      <c r="AG33" s="8">
        <v>0</v>
      </c>
      <c r="AH33" s="8">
        <v>3407.5041719654409</v>
      </c>
      <c r="AI33" s="47">
        <v>0</v>
      </c>
      <c r="AJ33" s="33">
        <f>SUM(AJ29:AJ32)</f>
        <v>3407.5041719654409</v>
      </c>
      <c r="AL33" s="8">
        <f>SUM(AL29:AL32)</f>
        <v>430244.86517464864</v>
      </c>
      <c r="AN33" s="50">
        <f>SUM(AN29:AN32)</f>
        <v>0</v>
      </c>
      <c r="AO33" s="50">
        <f t="shared" ref="AO33" si="38">SUM(AO29:AO32)</f>
        <v>33838.845286048119</v>
      </c>
      <c r="AP33" s="50">
        <f t="shared" ref="AP33" si="39">SUM(AP29:AP32)</f>
        <v>0</v>
      </c>
      <c r="AR33" s="33">
        <v>2923.2547840129664</v>
      </c>
      <c r="AS33" s="33">
        <v>7190.7197758918246</v>
      </c>
      <c r="AT33" s="33">
        <v>7194.3570373097382</v>
      </c>
      <c r="AU33" s="33">
        <v>13123.009516868151</v>
      </c>
      <c r="AV33" s="33">
        <v>3407.5041719654409</v>
      </c>
    </row>
    <row r="36" spans="1:64" s="6" customFormat="1" ht="57">
      <c r="A36" s="3"/>
      <c r="B36" s="2"/>
      <c r="C36" s="2"/>
      <c r="D36" s="43" t="s">
        <v>21</v>
      </c>
      <c r="E36" s="44" t="s">
        <v>69</v>
      </c>
      <c r="F36" s="44" t="s">
        <v>70</v>
      </c>
      <c r="G36" s="8"/>
      <c r="H36" s="8"/>
      <c r="I36" s="5"/>
      <c r="K36" s="44"/>
      <c r="M36"/>
      <c r="N36"/>
      <c r="O36"/>
      <c r="P36" s="5"/>
      <c r="R36"/>
      <c r="S36"/>
      <c r="T36"/>
      <c r="U36" s="5"/>
      <c r="W36"/>
      <c r="X36"/>
      <c r="Y36"/>
      <c r="Z36" s="5"/>
      <c r="AB36"/>
      <c r="AC36"/>
      <c r="AD36"/>
      <c r="AE36" s="5"/>
      <c r="AG36"/>
      <c r="AH36"/>
      <c r="AI36"/>
      <c r="AJ36" s="5"/>
      <c r="AM36"/>
      <c r="AQ36"/>
      <c r="AR36" s="5"/>
      <c r="AS36" s="5"/>
      <c r="AT36" s="5"/>
      <c r="AU36" s="5"/>
      <c r="AV36" s="5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</row>
    <row r="37" spans="1:64" s="6" customFormat="1">
      <c r="A37" s="3"/>
      <c r="B37" s="2"/>
      <c r="C37" s="2"/>
      <c r="D37" s="2" t="s">
        <v>56</v>
      </c>
      <c r="E37" s="8">
        <v>276333.98801598139</v>
      </c>
      <c r="F37" s="8">
        <v>-22486.762239631142</v>
      </c>
      <c r="G37" s="8"/>
      <c r="H37" s="8"/>
      <c r="I37" s="5"/>
      <c r="K37" s="8"/>
      <c r="M37" s="8"/>
      <c r="N37" s="8"/>
      <c r="O37" s="8"/>
      <c r="P37" s="5"/>
      <c r="R37" s="8"/>
      <c r="S37" s="8"/>
      <c r="T37" s="8"/>
      <c r="U37" s="5"/>
      <c r="W37" s="8"/>
      <c r="X37" s="8"/>
      <c r="Y37" s="8"/>
      <c r="Z37" s="5"/>
      <c r="AB37" s="8"/>
      <c r="AC37" s="8"/>
      <c r="AD37" s="8"/>
      <c r="AE37" s="5"/>
      <c r="AG37" s="8"/>
      <c r="AH37" s="8"/>
      <c r="AI37" s="8"/>
      <c r="AJ37" s="5"/>
      <c r="AM37"/>
      <c r="AQ37"/>
      <c r="AR37" s="5"/>
      <c r="AS37" s="5"/>
      <c r="AT37" s="5"/>
      <c r="AU37" s="5"/>
      <c r="AV37" s="5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</row>
    <row r="38" spans="1:64" s="6" customFormat="1">
      <c r="A38" s="3"/>
      <c r="B38" s="2"/>
      <c r="C38" s="2"/>
      <c r="D38" s="2" t="s">
        <v>71</v>
      </c>
      <c r="E38" s="8">
        <v>-164006.57394532522</v>
      </c>
      <c r="F38" s="8">
        <v>0</v>
      </c>
      <c r="G38" s="8"/>
      <c r="H38" s="8"/>
      <c r="I38" s="5"/>
      <c r="K38" s="8"/>
      <c r="M38" s="8"/>
      <c r="N38" s="8"/>
      <c r="O38" s="8"/>
      <c r="P38" s="5"/>
      <c r="R38" s="8"/>
      <c r="S38" s="8"/>
      <c r="T38" s="8"/>
      <c r="U38" s="5"/>
      <c r="W38" s="8"/>
      <c r="X38" s="8"/>
      <c r="Y38" s="8"/>
      <c r="Z38" s="5"/>
      <c r="AB38" s="8"/>
      <c r="AC38" s="8"/>
      <c r="AD38" s="8"/>
      <c r="AE38" s="5"/>
      <c r="AG38" s="8"/>
      <c r="AH38" s="8"/>
      <c r="AI38" s="8"/>
      <c r="AJ38" s="5"/>
      <c r="AM38"/>
      <c r="AQ38"/>
      <c r="AR38" s="5"/>
      <c r="AS38" s="5"/>
      <c r="AT38" s="5"/>
      <c r="AU38" s="5"/>
      <c r="AV38" s="5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</row>
    <row r="39" spans="1:64" s="6" customFormat="1">
      <c r="A39" s="3"/>
      <c r="B39" s="2"/>
      <c r="C39" s="2"/>
      <c r="D39" s="2" t="s">
        <v>61</v>
      </c>
      <c r="E39" s="8">
        <v>620798.89045298169</v>
      </c>
      <c r="F39" s="8">
        <v>494868.48358814744</v>
      </c>
      <c r="G39" s="8"/>
      <c r="H39" s="8"/>
      <c r="I39" s="5"/>
      <c r="K39" s="8"/>
      <c r="M39" s="8"/>
      <c r="N39" s="8"/>
      <c r="O39" s="8"/>
      <c r="P39" s="5"/>
      <c r="R39" s="8"/>
      <c r="S39" s="8"/>
      <c r="T39" s="8"/>
      <c r="U39" s="5"/>
      <c r="W39" s="8"/>
      <c r="X39" s="8"/>
      <c r="Y39" s="8"/>
      <c r="Z39" s="5"/>
      <c r="AB39" s="8"/>
      <c r="AC39" s="8"/>
      <c r="AD39" s="8"/>
      <c r="AE39" s="5"/>
      <c r="AG39" s="8"/>
      <c r="AH39" s="8"/>
      <c r="AI39" s="8"/>
      <c r="AJ39" s="5"/>
      <c r="AM39"/>
      <c r="AQ39"/>
      <c r="AR39" s="5"/>
      <c r="AS39" s="5"/>
      <c r="AT39" s="5"/>
      <c r="AU39" s="5"/>
      <c r="AV39" s="5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</row>
    <row r="40" spans="1:64" s="8" customFormat="1">
      <c r="A40" s="3"/>
      <c r="B40" s="2"/>
      <c r="C40" s="2"/>
      <c r="D40" s="2" t="s">
        <v>62</v>
      </c>
      <c r="E40" s="8">
        <v>91267.113663593947</v>
      </c>
      <c r="F40" s="8">
        <v>56639.823581020995</v>
      </c>
      <c r="I40" s="5"/>
      <c r="J40" s="6"/>
      <c r="K40"/>
      <c r="L40" s="6"/>
      <c r="P40" s="5"/>
      <c r="Q40" s="6"/>
      <c r="U40" s="5"/>
      <c r="V40" s="6"/>
      <c r="Z40" s="5"/>
      <c r="AA40" s="6"/>
      <c r="AE40" s="5"/>
      <c r="AF40" s="6"/>
      <c r="AJ40" s="5"/>
      <c r="AK40" s="6"/>
      <c r="AL40" s="6"/>
      <c r="AM40"/>
      <c r="AN40" s="6"/>
      <c r="AO40" s="6"/>
      <c r="AP40" s="6"/>
      <c r="AQ40"/>
      <c r="AR40" s="5"/>
      <c r="AS40" s="5"/>
      <c r="AT40" s="5"/>
      <c r="AU40" s="5"/>
      <c r="AV40" s="5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</row>
    <row r="41" spans="1:64" s="8" customFormat="1">
      <c r="A41" s="3"/>
      <c r="B41" s="2"/>
      <c r="C41" s="2"/>
      <c r="D41" s="2" t="s">
        <v>63</v>
      </c>
      <c r="E41" s="37">
        <v>-319627.28933325945</v>
      </c>
      <c r="F41" s="37">
        <v>0</v>
      </c>
      <c r="I41" s="5"/>
      <c r="J41" s="6"/>
      <c r="K41"/>
      <c r="L41" s="6"/>
      <c r="P41" s="5"/>
      <c r="Q41" s="6"/>
      <c r="U41" s="5"/>
      <c r="V41" s="6"/>
      <c r="Z41" s="5"/>
      <c r="AA41" s="6"/>
      <c r="AE41" s="5"/>
      <c r="AF41" s="6"/>
      <c r="AJ41" s="5"/>
      <c r="AK41" s="6"/>
      <c r="AL41" s="6"/>
      <c r="AM41"/>
      <c r="AN41" s="6"/>
      <c r="AO41" s="6"/>
      <c r="AP41" s="6"/>
      <c r="AQ41"/>
      <c r="AR41" s="5"/>
      <c r="AS41" s="5"/>
      <c r="AT41" s="5"/>
      <c r="AU41" s="5"/>
      <c r="AV41" s="5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</row>
    <row r="42" spans="1:64" s="8" customFormat="1">
      <c r="A42" s="3"/>
      <c r="B42" s="2"/>
      <c r="C42" s="2"/>
      <c r="D42" s="2"/>
      <c r="E42" s="8">
        <f>SUM(E37:E41)</f>
        <v>504766.1288539723</v>
      </c>
      <c r="F42" s="8">
        <f>SUM(F37:F41)</f>
        <v>529021.54492953734</v>
      </c>
      <c r="I42" s="5"/>
      <c r="J42" s="6"/>
      <c r="K42"/>
      <c r="L42" s="6"/>
      <c r="P42" s="5"/>
      <c r="Q42" s="6"/>
      <c r="U42" s="5"/>
      <c r="V42" s="6"/>
      <c r="Z42" s="5"/>
      <c r="AA42" s="6"/>
      <c r="AE42" s="5"/>
      <c r="AF42" s="6"/>
      <c r="AJ42" s="5"/>
      <c r="AK42" s="6"/>
      <c r="AL42" s="6"/>
      <c r="AM42"/>
      <c r="AN42" s="6"/>
      <c r="AO42" s="6"/>
      <c r="AP42" s="6"/>
      <c r="AQ42"/>
      <c r="AR42" s="5"/>
      <c r="AS42" s="5"/>
      <c r="AT42" s="5"/>
      <c r="AU42" s="5"/>
      <c r="AV42" s="5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</row>
    <row r="43" spans="1:64">
      <c r="K43"/>
      <c r="AM43"/>
      <c r="AQ43"/>
    </row>
    <row r="44" spans="1:64">
      <c r="K44"/>
      <c r="AM44"/>
      <c r="AQ44"/>
    </row>
    <row r="45" spans="1:64">
      <c r="AM45"/>
      <c r="AQ45"/>
    </row>
    <row r="46" spans="1:64">
      <c r="AM46"/>
      <c r="AQ46"/>
    </row>
    <row r="47" spans="1:64">
      <c r="AM47"/>
      <c r="AQ47"/>
    </row>
    <row r="48" spans="1:64">
      <c r="AM48"/>
      <c r="AQ48"/>
    </row>
    <row r="49" spans="39:43">
      <c r="AM49"/>
      <c r="AQ49"/>
    </row>
    <row r="50" spans="39:43">
      <c r="AM50"/>
      <c r="AQ50"/>
    </row>
    <row r="51" spans="39:43">
      <c r="AM51"/>
      <c r="AQ51"/>
    </row>
    <row r="52" spans="39:43">
      <c r="AM52"/>
      <c r="AQ52"/>
    </row>
    <row r="53" spans="39:43">
      <c r="AM53"/>
      <c r="AQ53"/>
    </row>
    <row r="54" spans="39:43">
      <c r="AM54"/>
      <c r="AQ54"/>
    </row>
    <row r="55" spans="39:43">
      <c r="AM55"/>
      <c r="AQ55"/>
    </row>
    <row r="56" spans="39:43">
      <c r="AM56"/>
      <c r="AQ56"/>
    </row>
    <row r="57" spans="39:43">
      <c r="AM57"/>
      <c r="AQ57"/>
    </row>
    <row r="58" spans="39:43">
      <c r="AM58"/>
      <c r="AQ58"/>
    </row>
    <row r="59" spans="39:43">
      <c r="AM59"/>
      <c r="AQ59"/>
    </row>
    <row r="60" spans="39:43">
      <c r="AM60"/>
      <c r="AQ60"/>
    </row>
    <row r="61" spans="39:43">
      <c r="AM61"/>
      <c r="AQ61"/>
    </row>
    <row r="62" spans="39:43">
      <c r="AM62"/>
      <c r="AQ62"/>
    </row>
    <row r="63" spans="39:43">
      <c r="AM63"/>
      <c r="AQ63"/>
    </row>
    <row r="64" spans="39:43">
      <c r="AM64"/>
      <c r="AQ64"/>
    </row>
    <row r="65" spans="39:43">
      <c r="AM65"/>
      <c r="AQ65"/>
    </row>
  </sheetData>
  <mergeCells count="5">
    <mergeCell ref="M6:P6"/>
    <mergeCell ref="R6:U6"/>
    <mergeCell ref="W6:Z6"/>
    <mergeCell ref="AB6:AE6"/>
    <mergeCell ref="AG6:AJ6"/>
  </mergeCells>
  <pageMargins left="0.45" right="0.51" top="1" bottom="1" header="0.5" footer="0.5"/>
  <pageSetup scale="42" firstPageNumber="4" fitToWidth="2" orientation="landscape" r:id="rId1"/>
  <headerFooter scaleWithDoc="0" alignWithMargins="0">
    <oddHeader>&amp;L&amp;8Avista
Ms. Schultz Workpapers&amp;R&amp;8&amp;F
Workpaper Ref. &amp;A</oddHeader>
    <oddFooter>&amp;R&amp;8Page &amp;P of &amp;N</oddFooter>
  </headerFooter>
  <colBreaks count="1" manualBreakCount="1">
    <brk id="26" max="4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EA77B5ED84937743973E7F67CD421E1E" ma:contentTypeVersion="52" ma:contentTypeDescription="" ma:contentTypeScope="" ma:versionID="5c3423d3119d0c9e52915902aa2dceeb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IsConfidential xmlns="dc463f71-b30c-4ab2-9473-d307f9d35888">false</IsConfidential>
    <Date1 xmlns="dc463f71-b30c-4ab2-9473-d307f9d35888">2020-10-30T07:00:00+00:00</Date1>
    <DocumentSetType xmlns="dc463f71-b30c-4ab2-9473-d307f9d35888">Workpapers</DocumentSetType>
    <DocketNumber xmlns="dc463f71-b30c-4ab2-9473-d307f9d35888">200900</DocketNumber>
    <Prefix xmlns="dc463f71-b30c-4ab2-9473-d307f9d35888">UE</Prefix>
    <Visibility xmlns="dc463f71-b30c-4ab2-9473-d307f9d35888">Full Visibility</Visibility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Formal</CaseStatus>
    <OpenedDate xmlns="dc463f71-b30c-4ab2-9473-d307f9d35888">2020-10-30T07:00:00+00:00</OpenedDate>
    <SignificantOrder xmlns="dc463f71-b30c-4ab2-9473-d307f9d35888">false</SignificantOrder>
    <Nickname xmlns="http://schemas.microsoft.com/sharepoint/v3" xsi:nil="true"/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710F005B-A6F5-4DBC-BFB0-B0C52BF6BE7A}"/>
</file>

<file path=customXml/itemProps2.xml><?xml version="1.0" encoding="utf-8"?>
<ds:datastoreItem xmlns:ds="http://schemas.openxmlformats.org/officeDocument/2006/customXml" ds:itemID="{79240ACD-AC07-4E4A-BE6A-EF7F4E225D7C}"/>
</file>

<file path=customXml/itemProps3.xml><?xml version="1.0" encoding="utf-8"?>
<ds:datastoreItem xmlns:ds="http://schemas.openxmlformats.org/officeDocument/2006/customXml" ds:itemID="{DF7386E0-705D-4AFA-AE54-598465D9D739}"/>
</file>

<file path=customXml/itemProps4.xml><?xml version="1.0" encoding="utf-8"?>
<ds:datastoreItem xmlns:ds="http://schemas.openxmlformats.org/officeDocument/2006/customXml" ds:itemID="{2FC8A249-E62C-43B5-B52B-E068B4AA33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E-CAP SUMMARY</vt:lpstr>
      <vt:lpstr>G-CAP SUMMARY</vt:lpstr>
      <vt:lpstr>'E-CAP SUMMARY'!Print_Area</vt:lpstr>
      <vt:lpstr>'G-CAP SUMMARY'!Print_Area</vt:lpstr>
      <vt:lpstr>'E-CAP SUMMARY'!Print_Titles</vt:lpstr>
      <vt:lpstr>'G-CAP SUMMARY'!Print_Titles</vt:lpstr>
    </vt:vector>
  </TitlesOfParts>
  <Company>Avista Corp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Schultz, Kaylene</dc:creator>
  <cp:lastModifiedBy>Schultz, Kaylene</cp:lastModifiedBy>
  <cp:lastPrinted>2020-10-26T04:01:05Z</cp:lastPrinted>
  <dcterms:created xsi:type="dcterms:W3CDTF">2020-09-17T02:07:41Z</dcterms:created>
  <dcterms:modified xsi:type="dcterms:W3CDTF">2020-10-26T04:09:58Z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0x0101006E56B4D1795A2E4DB2F0B01679ED314A00EA77B5ED84937743973E7F67CD421E1E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